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PERTY TAX BACKFILL INFORMATION\FY2023_FY2029\"/>
    </mc:Choice>
  </mc:AlternateContent>
  <xr:revisionPtr revIDLastSave="0" documentId="13_ncr:1_{9CCE7CBB-1ECF-4E88-AEAD-941F719F5C69}" xr6:coauthVersionLast="36" xr6:coauthVersionMax="36" xr10:uidLastSave="{00000000-0000-0000-0000-000000000000}"/>
  <workbookProtection workbookPassword="C21F" lockStructure="1"/>
  <bookViews>
    <workbookView xWindow="0" yWindow="0" windowWidth="28800" windowHeight="12225" tabRatio="909" firstSheet="2" activeTab="2" xr2:uid="{00000000-000D-0000-FFFF-FFFF00000000}"/>
  </bookViews>
  <sheets>
    <sheet name="IDR_Warrant_Info" sheetId="14" state="hidden" r:id="rId1"/>
    <sheet name="SUMMARY" sheetId="13" state="hidden" r:id="rId2"/>
    <sheet name="Payment Reciept By County" sheetId="3" r:id="rId3"/>
    <sheet name="LOOKUPS" sheetId="11" state="hidden" r:id="rId4"/>
    <sheet name="Township_Lookup" sheetId="12" state="hidden" r:id="rId5"/>
    <sheet name="County Payments" sheetId="5" state="hidden" r:id="rId6"/>
    <sheet name="City Payments" sheetId="6" state="hidden" r:id="rId7"/>
    <sheet name="School Payments" sheetId="7" state="hidden" r:id="rId8"/>
    <sheet name="Community College Payments" sheetId="8" state="hidden" r:id="rId9"/>
    <sheet name="Township Payments" sheetId="9" state="hidden" r:id="rId10"/>
    <sheet name="Miscellaneous Payments" sheetId="10" state="hidden" r:id="rId11"/>
  </sheets>
  <externalReferences>
    <externalReference r:id="rId12"/>
  </externalReferences>
  <definedNames>
    <definedName name="NAMES">[1]Sheet3!$B$2:$C$4001</definedName>
    <definedName name="_xlnm.Print_Area" localSheetId="2">'Payment Reciept By County'!$E$1:$J$149</definedName>
    <definedName name="_xlnm.Print_Titles" localSheetId="2">'Payment Reciept By County'!$1:$5</definedName>
  </definedNames>
  <calcPr calcId="191029"/>
</workbook>
</file>

<file path=xl/calcChain.xml><?xml version="1.0" encoding="utf-8"?>
<calcChain xmlns="http://schemas.openxmlformats.org/spreadsheetml/2006/main">
  <c r="H4" i="3" l="1"/>
  <c r="F17" i="3" l="1"/>
  <c r="F18" i="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F111" i="13"/>
  <c r="F110" i="13"/>
  <c r="F109" i="13"/>
  <c r="F108" i="13"/>
  <c r="F107" i="13"/>
  <c r="F106" i="13"/>
  <c r="F105" i="13"/>
  <c r="D105" i="13" s="1"/>
  <c r="F104" i="13"/>
  <c r="F103" i="13"/>
  <c r="D103" i="13" s="1"/>
  <c r="F102" i="13"/>
  <c r="F101" i="13"/>
  <c r="F100" i="13"/>
  <c r="F99" i="13"/>
  <c r="F98" i="13"/>
  <c r="F97" i="13"/>
  <c r="D97" i="13" s="1"/>
  <c r="F96" i="13"/>
  <c r="D96" i="13" s="1"/>
  <c r="F95" i="13"/>
  <c r="D95" i="13" s="1"/>
  <c r="F94" i="13"/>
  <c r="D94" i="13" s="1"/>
  <c r="F93" i="13"/>
  <c r="F92" i="13"/>
  <c r="D92" i="13" s="1"/>
  <c r="F91" i="13"/>
  <c r="F90" i="13"/>
  <c r="F89" i="13"/>
  <c r="D89" i="13" s="1"/>
  <c r="F88" i="13"/>
  <c r="D88" i="13" s="1"/>
  <c r="F87" i="13"/>
  <c r="D87" i="13" s="1"/>
  <c r="F86" i="13"/>
  <c r="D86" i="13" s="1"/>
  <c r="F85" i="13"/>
  <c r="F84" i="13"/>
  <c r="D84" i="13" s="1"/>
  <c r="F83" i="13"/>
  <c r="D83" i="13" s="1"/>
  <c r="F82" i="13"/>
  <c r="F81" i="13"/>
  <c r="D81" i="13" s="1"/>
  <c r="F80" i="13"/>
  <c r="D80" i="13" s="1"/>
  <c r="F79" i="13"/>
  <c r="D79" i="13" s="1"/>
  <c r="F78" i="13"/>
  <c r="D78" i="13" s="1"/>
  <c r="F77" i="13"/>
  <c r="F76" i="13"/>
  <c r="D76" i="13" s="1"/>
  <c r="F75" i="13"/>
  <c r="D75" i="13" s="1"/>
  <c r="F74" i="13"/>
  <c r="F73" i="13"/>
  <c r="D73" i="13" s="1"/>
  <c r="F72" i="13"/>
  <c r="D72" i="13" s="1"/>
  <c r="F71" i="13"/>
  <c r="D71" i="13" s="1"/>
  <c r="F70" i="13"/>
  <c r="D70" i="13" s="1"/>
  <c r="F69" i="13"/>
  <c r="D69" i="13" s="1"/>
  <c r="F68" i="13"/>
  <c r="D68" i="13" s="1"/>
  <c r="F67" i="13"/>
  <c r="D67" i="13" s="1"/>
  <c r="F66" i="13"/>
  <c r="F65" i="13"/>
  <c r="D65" i="13" s="1"/>
  <c r="F64" i="13"/>
  <c r="D64" i="13" s="1"/>
  <c r="F63" i="13"/>
  <c r="D63" i="13" s="1"/>
  <c r="F62" i="13"/>
  <c r="D62" i="13" s="1"/>
  <c r="F61" i="13"/>
  <c r="D61" i="13" s="1"/>
  <c r="F60" i="13"/>
  <c r="D60" i="13" s="1"/>
  <c r="F59" i="13"/>
  <c r="D59" i="13" s="1"/>
  <c r="F58" i="13"/>
  <c r="F57" i="13"/>
  <c r="D57" i="13" s="1"/>
  <c r="F56" i="13"/>
  <c r="D56" i="13" s="1"/>
  <c r="F55" i="13"/>
  <c r="D55" i="13" s="1"/>
  <c r="F54" i="13"/>
  <c r="D54" i="13" s="1"/>
  <c r="F53" i="13"/>
  <c r="D53" i="13" s="1"/>
  <c r="F52" i="13"/>
  <c r="D52" i="13" s="1"/>
  <c r="F51" i="13"/>
  <c r="D51" i="13" s="1"/>
  <c r="F50" i="13"/>
  <c r="F49" i="13"/>
  <c r="D49" i="13" s="1"/>
  <c r="F48" i="13"/>
  <c r="D48" i="13" s="1"/>
  <c r="F47" i="13"/>
  <c r="D47" i="13" s="1"/>
  <c r="F46" i="13"/>
  <c r="D46" i="13" s="1"/>
  <c r="F45" i="13"/>
  <c r="D45" i="13" s="1"/>
  <c r="F44" i="13"/>
  <c r="D44" i="13" s="1"/>
  <c r="F43" i="13"/>
  <c r="D43" i="13" s="1"/>
  <c r="F42" i="13"/>
  <c r="F41" i="13"/>
  <c r="D41" i="13" s="1"/>
  <c r="F40" i="13"/>
  <c r="D40" i="13" s="1"/>
  <c r="F39" i="13"/>
  <c r="D39" i="13" s="1"/>
  <c r="F38" i="13"/>
  <c r="D38" i="13" s="1"/>
  <c r="F37" i="13"/>
  <c r="D37" i="13" s="1"/>
  <c r="F36" i="13"/>
  <c r="D36" i="13" s="1"/>
  <c r="F35" i="13"/>
  <c r="D35" i="13" s="1"/>
  <c r="F34" i="13"/>
  <c r="F33" i="13"/>
  <c r="D33" i="13" s="1"/>
  <c r="F32" i="13"/>
  <c r="D32" i="13" s="1"/>
  <c r="F31" i="13"/>
  <c r="D31" i="13" s="1"/>
  <c r="F30" i="13"/>
  <c r="D30" i="13" s="1"/>
  <c r="F29" i="13"/>
  <c r="F28" i="13"/>
  <c r="D28" i="13" s="1"/>
  <c r="F27" i="13"/>
  <c r="D27" i="13" s="1"/>
  <c r="F26" i="13"/>
  <c r="F25" i="13"/>
  <c r="D25" i="13" s="1"/>
  <c r="F24" i="13"/>
  <c r="D24" i="13" s="1"/>
  <c r="F23" i="13"/>
  <c r="D23" i="13" s="1"/>
  <c r="F22" i="13"/>
  <c r="D22" i="13" s="1"/>
  <c r="F21" i="13"/>
  <c r="F20" i="13"/>
  <c r="D20" i="13" s="1"/>
  <c r="F19" i="13"/>
  <c r="D19" i="13" s="1"/>
  <c r="F18" i="13"/>
  <c r="F17" i="13"/>
  <c r="D17" i="13" s="1"/>
  <c r="F16" i="13"/>
  <c r="D16" i="13" s="1"/>
  <c r="F15" i="13"/>
  <c r="F14" i="13"/>
  <c r="D14" i="13" s="1"/>
  <c r="F13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D91" i="13"/>
  <c r="D99" i="13"/>
  <c r="D100" i="13"/>
  <c r="D104" i="13"/>
  <c r="D107" i="13"/>
  <c r="D108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3" i="13"/>
  <c r="H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3" i="13"/>
  <c r="G17" i="3" l="1"/>
  <c r="J17" i="3"/>
  <c r="G18" i="3"/>
  <c r="J18" i="3"/>
  <c r="D18" i="13"/>
  <c r="D26" i="13"/>
  <c r="D34" i="13"/>
  <c r="D42" i="13"/>
  <c r="D50" i="13"/>
  <c r="D58" i="13"/>
  <c r="D66" i="13"/>
  <c r="D74" i="13"/>
  <c r="D82" i="13"/>
  <c r="D90" i="13"/>
  <c r="D98" i="13"/>
  <c r="D111" i="13"/>
  <c r="D110" i="13"/>
  <c r="D102" i="13"/>
  <c r="D109" i="13"/>
  <c r="D101" i="13"/>
  <c r="D93" i="13"/>
  <c r="D85" i="13"/>
  <c r="D77" i="13"/>
  <c r="D106" i="13"/>
  <c r="D21" i="13"/>
  <c r="D29" i="13"/>
  <c r="D15" i="13"/>
  <c r="D13" i="13"/>
  <c r="P1" i="9"/>
  <c r="D11" i="13" l="1"/>
  <c r="C6" i="13"/>
  <c r="I1" i="8"/>
  <c r="J6" i="13" l="1"/>
  <c r="I6" i="13"/>
  <c r="H6" i="13"/>
  <c r="G6" i="13"/>
  <c r="F6" i="13"/>
  <c r="E6" i="13"/>
  <c r="D6" i="13"/>
  <c r="J4" i="13"/>
  <c r="I4" i="13"/>
  <c r="H4" i="13"/>
  <c r="G4" i="13"/>
  <c r="F4" i="13"/>
  <c r="E4" i="13"/>
  <c r="D4" i="13"/>
  <c r="C4" i="13"/>
  <c r="D3" i="13"/>
  <c r="C3" i="13"/>
  <c r="F12" i="3" l="1"/>
  <c r="J12" i="3" s="1"/>
  <c r="G12" i="3" l="1"/>
  <c r="F10" i="3"/>
  <c r="J10" i="3" s="1"/>
  <c r="F148" i="3" l="1"/>
  <c r="J148" i="3" s="1"/>
  <c r="L148" i="3" s="1"/>
  <c r="F147" i="3"/>
  <c r="J147" i="3" s="1"/>
  <c r="L147" i="3" s="1"/>
  <c r="F146" i="3"/>
  <c r="J146" i="3" s="1"/>
  <c r="L146" i="3" s="1"/>
  <c r="F94" i="3"/>
  <c r="J94" i="3" s="1"/>
  <c r="F145" i="3"/>
  <c r="J145" i="3" s="1"/>
  <c r="F144" i="3"/>
  <c r="J144" i="3" s="1"/>
  <c r="F143" i="3"/>
  <c r="J143" i="3" s="1"/>
  <c r="F142" i="3"/>
  <c r="J142" i="3" s="1"/>
  <c r="F141" i="3"/>
  <c r="G141" i="3" s="1"/>
  <c r="F140" i="3"/>
  <c r="J140" i="3" s="1"/>
  <c r="F139" i="3"/>
  <c r="J139" i="3" s="1"/>
  <c r="F138" i="3"/>
  <c r="J138" i="3" s="1"/>
  <c r="F137" i="3"/>
  <c r="J137" i="3" s="1"/>
  <c r="F136" i="3"/>
  <c r="J136" i="3" s="1"/>
  <c r="F135" i="3"/>
  <c r="J135" i="3" s="1"/>
  <c r="F134" i="3"/>
  <c r="J134" i="3" s="1"/>
  <c r="F133" i="3"/>
  <c r="J133" i="3" s="1"/>
  <c r="F132" i="3"/>
  <c r="G132" i="3" s="1"/>
  <c r="F131" i="3"/>
  <c r="J131" i="3" s="1"/>
  <c r="F130" i="3"/>
  <c r="J130" i="3" s="1"/>
  <c r="F129" i="3"/>
  <c r="G129" i="3" s="1"/>
  <c r="F128" i="3"/>
  <c r="J128" i="3" s="1"/>
  <c r="F127" i="3"/>
  <c r="J127" i="3" s="1"/>
  <c r="F126" i="3"/>
  <c r="J126" i="3" s="1"/>
  <c r="F125" i="3"/>
  <c r="J125" i="3" s="1"/>
  <c r="F124" i="3"/>
  <c r="J124" i="3" s="1"/>
  <c r="F123" i="3"/>
  <c r="J123" i="3" s="1"/>
  <c r="F122" i="3"/>
  <c r="J122" i="3" s="1"/>
  <c r="F121" i="3"/>
  <c r="J121" i="3" s="1"/>
  <c r="F118" i="3"/>
  <c r="J118" i="3" s="1"/>
  <c r="F119" i="3"/>
  <c r="G119" i="3" s="1"/>
  <c r="F120" i="3"/>
  <c r="G120" i="3" s="1"/>
  <c r="H147" i="3" l="1"/>
  <c r="H146" i="3"/>
  <c r="H148" i="3"/>
  <c r="L94" i="3"/>
  <c r="G94" i="3"/>
  <c r="I146" i="3"/>
  <c r="I147" i="3"/>
  <c r="I148" i="3"/>
  <c r="G10" i="3"/>
  <c r="G147" i="3"/>
  <c r="G148" i="3"/>
  <c r="G144" i="3"/>
  <c r="J141" i="3"/>
  <c r="G140" i="3"/>
  <c r="G137" i="3"/>
  <c r="G136" i="3"/>
  <c r="G133" i="3"/>
  <c r="J132" i="3"/>
  <c r="J129" i="3"/>
  <c r="G128" i="3"/>
  <c r="G125" i="3"/>
  <c r="G124" i="3"/>
  <c r="G121" i="3"/>
  <c r="J120" i="3"/>
  <c r="G123" i="3"/>
  <c r="G139" i="3"/>
  <c r="G126" i="3"/>
  <c r="G142" i="3"/>
  <c r="G131" i="3"/>
  <c r="G118" i="3"/>
  <c r="G134" i="3"/>
  <c r="G145" i="3"/>
  <c r="G127" i="3"/>
  <c r="G143" i="3"/>
  <c r="G135" i="3"/>
  <c r="J119" i="3"/>
  <c r="G122" i="3"/>
  <c r="G130" i="3"/>
  <c r="G138" i="3"/>
  <c r="G146" i="3"/>
  <c r="H94" i="3" l="1"/>
  <c r="F56" i="3"/>
  <c r="J56" i="3" s="1"/>
  <c r="F117" i="3"/>
  <c r="J117" i="3" s="1"/>
  <c r="F116" i="3"/>
  <c r="J116" i="3" s="1"/>
  <c r="F115" i="3"/>
  <c r="J115" i="3" s="1"/>
  <c r="F114" i="3"/>
  <c r="J114" i="3" s="1"/>
  <c r="F113" i="3"/>
  <c r="G113" i="3" s="1"/>
  <c r="F112" i="3"/>
  <c r="G112" i="3" s="1"/>
  <c r="F111" i="3"/>
  <c r="G111" i="3" s="1"/>
  <c r="F110" i="3"/>
  <c r="G110" i="3" s="1"/>
  <c r="F109" i="3"/>
  <c r="J109" i="3" s="1"/>
  <c r="F108" i="3"/>
  <c r="J108" i="3" s="1"/>
  <c r="F106" i="3"/>
  <c r="J106" i="3" s="1"/>
  <c r="F105" i="3"/>
  <c r="J105" i="3" s="1"/>
  <c r="F104" i="3"/>
  <c r="J104" i="3" s="1"/>
  <c r="F103" i="3"/>
  <c r="J103" i="3" s="1"/>
  <c r="F102" i="3"/>
  <c r="J102" i="3" s="1"/>
  <c r="F101" i="3"/>
  <c r="J101" i="3" s="1"/>
  <c r="F100" i="3"/>
  <c r="J100" i="3" s="1"/>
  <c r="F99" i="3"/>
  <c r="J99" i="3" s="1"/>
  <c r="F98" i="3"/>
  <c r="J98" i="3" s="1"/>
  <c r="F97" i="3"/>
  <c r="J97" i="3" s="1"/>
  <c r="F96" i="3"/>
  <c r="J96" i="3" s="1"/>
  <c r="F95" i="3"/>
  <c r="J95" i="3" s="1"/>
  <c r="F93" i="3"/>
  <c r="J93" i="3" s="1"/>
  <c r="F92" i="3"/>
  <c r="J92" i="3" s="1"/>
  <c r="F91" i="3"/>
  <c r="J91" i="3" s="1"/>
  <c r="F90" i="3"/>
  <c r="J90" i="3" s="1"/>
  <c r="F89" i="3"/>
  <c r="J89" i="3" s="1"/>
  <c r="F88" i="3"/>
  <c r="J88" i="3" s="1"/>
  <c r="F87" i="3"/>
  <c r="J87" i="3" s="1"/>
  <c r="F86" i="3"/>
  <c r="J86" i="3" s="1"/>
  <c r="F85" i="3"/>
  <c r="J85" i="3" s="1"/>
  <c r="F84" i="3"/>
  <c r="J84" i="3" s="1"/>
  <c r="F83" i="3"/>
  <c r="J83" i="3" s="1"/>
  <c r="F82" i="3"/>
  <c r="J82" i="3" s="1"/>
  <c r="F81" i="3"/>
  <c r="J81" i="3" s="1"/>
  <c r="F80" i="3"/>
  <c r="J80" i="3" s="1"/>
  <c r="F79" i="3"/>
  <c r="J79" i="3" s="1"/>
  <c r="F78" i="3"/>
  <c r="J78" i="3" s="1"/>
  <c r="F77" i="3"/>
  <c r="J77" i="3" s="1"/>
  <c r="F76" i="3"/>
  <c r="J76" i="3" s="1"/>
  <c r="F75" i="3"/>
  <c r="J75" i="3" s="1"/>
  <c r="F74" i="3"/>
  <c r="J74" i="3" s="1"/>
  <c r="F73" i="3"/>
  <c r="J73" i="3" s="1"/>
  <c r="F72" i="3"/>
  <c r="J72" i="3" s="1"/>
  <c r="F71" i="3"/>
  <c r="J71" i="3" s="1"/>
  <c r="F70" i="3"/>
  <c r="J70" i="3" s="1"/>
  <c r="F69" i="3"/>
  <c r="J69" i="3" s="1"/>
  <c r="F68" i="3"/>
  <c r="J68" i="3" s="1"/>
  <c r="F67" i="3"/>
  <c r="J67" i="3" s="1"/>
  <c r="F66" i="3"/>
  <c r="J66" i="3" s="1"/>
  <c r="F65" i="3"/>
  <c r="J65" i="3" s="1"/>
  <c r="F64" i="3"/>
  <c r="J64" i="3" s="1"/>
  <c r="F63" i="3"/>
  <c r="J63" i="3" s="1"/>
  <c r="F62" i="3"/>
  <c r="J62" i="3" s="1"/>
  <c r="F61" i="3"/>
  <c r="J61" i="3" s="1"/>
  <c r="F60" i="3"/>
  <c r="J60" i="3" s="1"/>
  <c r="F59" i="3"/>
  <c r="J59" i="3" s="1"/>
  <c r="F58" i="3"/>
  <c r="J58" i="3" s="1"/>
  <c r="F57" i="3"/>
  <c r="J57" i="3" s="1"/>
  <c r="F30" i="3"/>
  <c r="J30" i="3" s="1"/>
  <c r="F43" i="3"/>
  <c r="J43" i="3" s="1"/>
  <c r="F42" i="3"/>
  <c r="J42" i="3" s="1"/>
  <c r="F41" i="3"/>
  <c r="J41" i="3" s="1"/>
  <c r="F40" i="3"/>
  <c r="J40" i="3" s="1"/>
  <c r="F39" i="3"/>
  <c r="J39" i="3" s="1"/>
  <c r="F38" i="3"/>
  <c r="J38" i="3" s="1"/>
  <c r="F37" i="3"/>
  <c r="J37" i="3" s="1"/>
  <c r="F36" i="3"/>
  <c r="J36" i="3" s="1"/>
  <c r="F35" i="3"/>
  <c r="J35" i="3" s="1"/>
  <c r="F34" i="3"/>
  <c r="J34" i="3" s="1"/>
  <c r="F33" i="3"/>
  <c r="J33" i="3" s="1"/>
  <c r="F32" i="3"/>
  <c r="J32" i="3" s="1"/>
  <c r="F31" i="3"/>
  <c r="J31" i="3" s="1"/>
  <c r="F45" i="3"/>
  <c r="J45" i="3" s="1"/>
  <c r="F54" i="3"/>
  <c r="F53" i="3"/>
  <c r="F52" i="3"/>
  <c r="F51" i="3"/>
  <c r="F50" i="3"/>
  <c r="J50" i="3" s="1"/>
  <c r="F49" i="3"/>
  <c r="J49" i="3" s="1"/>
  <c r="F48" i="3"/>
  <c r="J48" i="3" s="1"/>
  <c r="F47" i="3"/>
  <c r="J47" i="3" s="1"/>
  <c r="F46" i="3"/>
  <c r="J46" i="3" s="1"/>
  <c r="F44" i="3"/>
  <c r="J44" i="3" s="1"/>
  <c r="G2" i="3"/>
  <c r="F28" i="3"/>
  <c r="F27" i="3"/>
  <c r="J27" i="3" s="1"/>
  <c r="F26" i="3"/>
  <c r="J26" i="3" s="1"/>
  <c r="F25" i="3"/>
  <c r="J25" i="3" s="1"/>
  <c r="F24" i="3"/>
  <c r="J24" i="3" s="1"/>
  <c r="F23" i="3"/>
  <c r="J23" i="3" s="1"/>
  <c r="F22" i="3"/>
  <c r="J22" i="3" s="1"/>
  <c r="F21" i="3"/>
  <c r="J21" i="3" s="1"/>
  <c r="F20" i="3"/>
  <c r="J20" i="3" s="1"/>
  <c r="F19" i="3"/>
  <c r="J19" i="3" s="1"/>
  <c r="F15" i="3"/>
  <c r="J15" i="3" s="1"/>
  <c r="J28" i="3" l="1"/>
  <c r="L28" i="3" s="1"/>
  <c r="J51" i="3"/>
  <c r="L51" i="3" s="1"/>
  <c r="J52" i="3"/>
  <c r="I52" i="3" s="1"/>
  <c r="J54" i="3"/>
  <c r="L54" i="3" s="1"/>
  <c r="J53" i="3"/>
  <c r="L53" i="3" s="1"/>
  <c r="G58" i="3"/>
  <c r="G66" i="3"/>
  <c r="G74" i="3"/>
  <c r="G82" i="3"/>
  <c r="L90" i="3"/>
  <c r="G90" i="3"/>
  <c r="L99" i="3"/>
  <c r="G99" i="3"/>
  <c r="G59" i="3"/>
  <c r="G67" i="3"/>
  <c r="G75" i="3"/>
  <c r="G83" i="3"/>
  <c r="L91" i="3"/>
  <c r="G91" i="3"/>
  <c r="L100" i="3"/>
  <c r="G100" i="3"/>
  <c r="G60" i="3"/>
  <c r="G68" i="3"/>
  <c r="G76" i="3"/>
  <c r="G84" i="3"/>
  <c r="L92" i="3"/>
  <c r="G92" i="3"/>
  <c r="L101" i="3"/>
  <c r="G101" i="3"/>
  <c r="G56" i="3"/>
  <c r="G69" i="3"/>
  <c r="G77" i="3"/>
  <c r="L85" i="3"/>
  <c r="G85" i="3"/>
  <c r="L93" i="3"/>
  <c r="G93" i="3"/>
  <c r="L102" i="3"/>
  <c r="G102" i="3"/>
  <c r="G61" i="3"/>
  <c r="G62" i="3"/>
  <c r="G70" i="3"/>
  <c r="G78" i="3"/>
  <c r="L86" i="3"/>
  <c r="G86" i="3"/>
  <c r="L95" i="3"/>
  <c r="G95" i="3"/>
  <c r="L103" i="3"/>
  <c r="G103" i="3"/>
  <c r="G63" i="3"/>
  <c r="G71" i="3"/>
  <c r="G79" i="3"/>
  <c r="L87" i="3"/>
  <c r="G87" i="3"/>
  <c r="L96" i="3"/>
  <c r="G96" i="3"/>
  <c r="L104" i="3"/>
  <c r="G104" i="3"/>
  <c r="G64" i="3"/>
  <c r="G72" i="3"/>
  <c r="G80" i="3"/>
  <c r="L88" i="3"/>
  <c r="G88" i="3"/>
  <c r="L97" i="3"/>
  <c r="G97" i="3"/>
  <c r="L105" i="3"/>
  <c r="G105" i="3"/>
  <c r="G57" i="3"/>
  <c r="G65" i="3"/>
  <c r="G73" i="3"/>
  <c r="G81" i="3"/>
  <c r="L89" i="3"/>
  <c r="G89" i="3"/>
  <c r="L98" i="3"/>
  <c r="G98" i="3"/>
  <c r="L106" i="3"/>
  <c r="G106" i="3"/>
  <c r="G31" i="3"/>
  <c r="G39" i="3"/>
  <c r="G47" i="3"/>
  <c r="G38" i="3"/>
  <c r="G32" i="3"/>
  <c r="G33" i="3"/>
  <c r="G41" i="3"/>
  <c r="G40" i="3"/>
  <c r="G34" i="3"/>
  <c r="G42" i="3"/>
  <c r="G35" i="3"/>
  <c r="G43" i="3"/>
  <c r="G36" i="3"/>
  <c r="G19" i="3"/>
  <c r="G20" i="3"/>
  <c r="G30" i="3"/>
  <c r="I53" i="3"/>
  <c r="G52" i="3"/>
  <c r="G49" i="3"/>
  <c r="G50" i="3"/>
  <c r="G48" i="3"/>
  <c r="G37" i="3"/>
  <c r="G114" i="3"/>
  <c r="J110" i="3"/>
  <c r="G115" i="3"/>
  <c r="J111" i="3"/>
  <c r="G108" i="3"/>
  <c r="G116" i="3"/>
  <c r="J112" i="3"/>
  <c r="G51" i="3"/>
  <c r="G109" i="3"/>
  <c r="G117" i="3"/>
  <c r="J113" i="3"/>
  <c r="G44" i="3"/>
  <c r="G45" i="3"/>
  <c r="G53" i="3"/>
  <c r="G46" i="3"/>
  <c r="G54" i="3"/>
  <c r="G15" i="3"/>
  <c r="G25" i="3"/>
  <c r="G24" i="3"/>
  <c r="G23" i="3"/>
  <c r="G26" i="3"/>
  <c r="G21" i="3"/>
  <c r="G27" i="3"/>
  <c r="G22" i="3"/>
  <c r="G28" i="3"/>
  <c r="I51" i="3" l="1"/>
  <c r="I28" i="3"/>
  <c r="H53" i="3"/>
  <c r="H28" i="3"/>
  <c r="H54" i="3"/>
  <c r="I54" i="3"/>
  <c r="L52" i="3"/>
  <c r="H52" i="3"/>
  <c r="H51" i="3"/>
  <c r="I97" i="3"/>
  <c r="H97" i="3"/>
  <c r="H98" i="3"/>
  <c r="H88" i="3"/>
  <c r="H104" i="3"/>
  <c r="H86" i="3"/>
  <c r="I92" i="3"/>
  <c r="H92" i="3"/>
  <c r="I90" i="3"/>
  <c r="H90" i="3"/>
  <c r="I89" i="3"/>
  <c r="H89" i="3"/>
  <c r="H96" i="3"/>
  <c r="H102" i="3"/>
  <c r="H100" i="3"/>
  <c r="H105" i="3"/>
  <c r="H106" i="3"/>
  <c r="H95" i="3"/>
  <c r="H87" i="3"/>
  <c r="H103" i="3"/>
  <c r="H93" i="3"/>
  <c r="I91" i="3"/>
  <c r="H91" i="3"/>
  <c r="H85" i="3"/>
  <c r="H101" i="3"/>
  <c r="H99" i="3"/>
  <c r="I106" i="3"/>
  <c r="I100" i="3"/>
  <c r="I98" i="3"/>
  <c r="I105" i="3"/>
  <c r="I99" i="3"/>
  <c r="I95" i="3"/>
  <c r="I102" i="3"/>
  <c r="I87" i="3"/>
  <c r="I94" i="3"/>
  <c r="I101" i="3"/>
  <c r="I96" i="3"/>
  <c r="I86" i="3"/>
  <c r="I93" i="3"/>
  <c r="I104" i="3"/>
  <c r="I85" i="3"/>
  <c r="I88" i="3"/>
  <c r="I103" i="3"/>
  <c r="D4" i="3"/>
  <c r="D2" i="3"/>
  <c r="F14" i="3" l="1"/>
  <c r="J14" i="3" s="1"/>
  <c r="F8" i="3"/>
  <c r="J8" i="3" s="1"/>
  <c r="F6" i="3"/>
  <c r="J6" i="3" s="1"/>
  <c r="M1" i="6"/>
  <c r="C5" i="13" s="1"/>
  <c r="M950" i="6"/>
  <c r="G8" i="3" l="1"/>
  <c r="G6" i="3"/>
  <c r="G14" i="3"/>
  <c r="J4" i="3" l="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L15" i="3" l="1"/>
  <c r="L84" i="3"/>
  <c r="L26" i="3"/>
  <c r="L27" i="3"/>
  <c r="L81" i="3"/>
  <c r="L83" i="3"/>
  <c r="L80" i="3"/>
  <c r="L82" i="3"/>
  <c r="L79" i="3"/>
  <c r="L78" i="3"/>
  <c r="L48" i="3"/>
  <c r="L49" i="3"/>
  <c r="L50" i="3"/>
  <c r="H48" i="3"/>
  <c r="I48" i="3" s="1"/>
  <c r="L47" i="3"/>
  <c r="L76" i="3"/>
  <c r="L77" i="3"/>
  <c r="L10" i="3"/>
  <c r="J3" i="3"/>
  <c r="L75" i="3"/>
  <c r="L74" i="3"/>
  <c r="L12" i="3"/>
  <c r="L121" i="3"/>
  <c r="L140" i="3"/>
  <c r="L143" i="3"/>
  <c r="L122" i="3"/>
  <c r="L125" i="3"/>
  <c r="L124" i="3"/>
  <c r="L142" i="3"/>
  <c r="L130" i="3"/>
  <c r="L133" i="3"/>
  <c r="L128" i="3"/>
  <c r="L138" i="3"/>
  <c r="L126" i="3"/>
  <c r="L136" i="3"/>
  <c r="L118" i="3"/>
  <c r="L134" i="3"/>
  <c r="L144" i="3"/>
  <c r="L131" i="3"/>
  <c r="L127" i="3"/>
  <c r="L145" i="3"/>
  <c r="L123" i="3"/>
  <c r="L139" i="3"/>
  <c r="L135" i="3"/>
  <c r="L137" i="3"/>
  <c r="L120" i="3"/>
  <c r="L132" i="3"/>
  <c r="L141" i="3"/>
  <c r="L119" i="3"/>
  <c r="L129" i="3"/>
  <c r="L22" i="3"/>
  <c r="L108" i="3"/>
  <c r="L23" i="3"/>
  <c r="L116" i="3"/>
  <c r="L24" i="3"/>
  <c r="L21" i="3"/>
  <c r="L46" i="3"/>
  <c r="L45" i="3"/>
  <c r="L30" i="3"/>
  <c r="L25" i="3"/>
  <c r="L114" i="3"/>
  <c r="L109" i="3"/>
  <c r="L37" i="3"/>
  <c r="L117" i="3"/>
  <c r="L115" i="3"/>
  <c r="L44" i="3"/>
  <c r="L63" i="3"/>
  <c r="L32" i="3"/>
  <c r="L113" i="3"/>
  <c r="L66" i="3"/>
  <c r="L71" i="3"/>
  <c r="L110" i="3"/>
  <c r="L64" i="3"/>
  <c r="L34" i="3"/>
  <c r="L67" i="3"/>
  <c r="L31" i="3"/>
  <c r="L43" i="3"/>
  <c r="L42" i="3"/>
  <c r="L61" i="3"/>
  <c r="L35" i="3"/>
  <c r="L111" i="3"/>
  <c r="L19" i="3"/>
  <c r="L70" i="3"/>
  <c r="L40" i="3"/>
  <c r="L20" i="3"/>
  <c r="L60" i="3"/>
  <c r="L36" i="3"/>
  <c r="L65" i="3"/>
  <c r="L33" i="3"/>
  <c r="L56" i="3"/>
  <c r="L38" i="3"/>
  <c r="L73" i="3"/>
  <c r="L58" i="3"/>
  <c r="L68" i="3"/>
  <c r="L57" i="3"/>
  <c r="L59" i="3"/>
  <c r="L112" i="3"/>
  <c r="L62" i="3"/>
  <c r="L69" i="3"/>
  <c r="L41" i="3"/>
  <c r="L39" i="3"/>
  <c r="L72" i="3"/>
  <c r="L14" i="3"/>
  <c r="L17" i="3"/>
  <c r="L18" i="3"/>
  <c r="L6" i="3"/>
  <c r="L8" i="3"/>
  <c r="I1" i="9"/>
  <c r="C7" i="13" s="1"/>
  <c r="H1" i="9"/>
  <c r="G1" i="9"/>
  <c r="F1" i="9"/>
  <c r="E1" i="9"/>
  <c r="K1" i="7"/>
  <c r="R1" i="7"/>
  <c r="Q1" i="7"/>
  <c r="P1" i="7"/>
  <c r="O1" i="7"/>
  <c r="N1" i="7"/>
  <c r="M1" i="7"/>
  <c r="L1" i="7"/>
  <c r="J1" i="7"/>
  <c r="I1" i="7"/>
  <c r="H1" i="7"/>
  <c r="G1" i="7"/>
  <c r="F1" i="7"/>
  <c r="E1" i="7"/>
  <c r="D1" i="7"/>
  <c r="J996" i="6"/>
  <c r="I996" i="6"/>
  <c r="J995" i="6"/>
  <c r="I995" i="6"/>
  <c r="J994" i="6"/>
  <c r="I994" i="6"/>
  <c r="J993" i="6"/>
  <c r="I993" i="6"/>
  <c r="J992" i="6"/>
  <c r="I992" i="6"/>
  <c r="J991" i="6"/>
  <c r="I991" i="6"/>
  <c r="J990" i="6"/>
  <c r="I990" i="6"/>
  <c r="J989" i="6"/>
  <c r="I989" i="6"/>
  <c r="J988" i="6"/>
  <c r="I988" i="6"/>
  <c r="J987" i="6"/>
  <c r="I987" i="6"/>
  <c r="J986" i="6"/>
  <c r="I986" i="6"/>
  <c r="J985" i="6"/>
  <c r="I985" i="6"/>
  <c r="J984" i="6"/>
  <c r="I984" i="6"/>
  <c r="J983" i="6"/>
  <c r="I983" i="6"/>
  <c r="J982" i="6"/>
  <c r="I982" i="6"/>
  <c r="J981" i="6"/>
  <c r="I981" i="6"/>
  <c r="J980" i="6"/>
  <c r="I980" i="6"/>
  <c r="J979" i="6"/>
  <c r="I979" i="6"/>
  <c r="J978" i="6"/>
  <c r="I978" i="6"/>
  <c r="J977" i="6"/>
  <c r="I977" i="6"/>
  <c r="J976" i="6"/>
  <c r="I976" i="6"/>
  <c r="J975" i="6"/>
  <c r="I975" i="6"/>
  <c r="J974" i="6"/>
  <c r="I974" i="6"/>
  <c r="J973" i="6"/>
  <c r="I973" i="6"/>
  <c r="J972" i="6"/>
  <c r="I972" i="6"/>
  <c r="J971" i="6"/>
  <c r="I971" i="6"/>
  <c r="J970" i="6"/>
  <c r="I970" i="6"/>
  <c r="J969" i="6"/>
  <c r="I969" i="6"/>
  <c r="J968" i="6"/>
  <c r="I968" i="6"/>
  <c r="J967" i="6"/>
  <c r="I967" i="6"/>
  <c r="J966" i="6"/>
  <c r="I966" i="6"/>
  <c r="J965" i="6"/>
  <c r="I965" i="6"/>
  <c r="J964" i="6"/>
  <c r="I964" i="6"/>
  <c r="J963" i="6"/>
  <c r="I963" i="6"/>
  <c r="J962" i="6"/>
  <c r="I962" i="6"/>
  <c r="J961" i="6"/>
  <c r="I961" i="6"/>
  <c r="J960" i="6"/>
  <c r="I960" i="6"/>
  <c r="J959" i="6"/>
  <c r="I959" i="6"/>
  <c r="J958" i="6"/>
  <c r="I958" i="6"/>
  <c r="J957" i="6"/>
  <c r="I957" i="6"/>
  <c r="J956" i="6"/>
  <c r="I956" i="6"/>
  <c r="J955" i="6"/>
  <c r="I955" i="6"/>
  <c r="J954" i="6"/>
  <c r="I954" i="6"/>
  <c r="J953" i="6"/>
  <c r="I953" i="6"/>
  <c r="J952" i="6"/>
  <c r="I952" i="6"/>
  <c r="K302" i="6"/>
  <c r="L302" i="6" s="1"/>
  <c r="K818" i="6"/>
  <c r="L818" i="6" s="1"/>
  <c r="K677" i="6"/>
  <c r="L677" i="6" s="1"/>
  <c r="K115" i="6"/>
  <c r="L115" i="6" s="1"/>
  <c r="K369" i="6"/>
  <c r="L369" i="6" s="1"/>
  <c r="K497" i="6"/>
  <c r="L497" i="6" s="1"/>
  <c r="K301" i="6"/>
  <c r="L301" i="6" s="1"/>
  <c r="K946" i="6"/>
  <c r="L946" i="6" s="1"/>
  <c r="K242" i="6"/>
  <c r="L242" i="6" s="1"/>
  <c r="L173" i="6"/>
  <c r="K173" i="6"/>
  <c r="K408" i="6"/>
  <c r="L408" i="6" s="1"/>
  <c r="K386" i="6"/>
  <c r="L386" i="6" s="1"/>
  <c r="K136" i="6"/>
  <c r="L136" i="6" s="1"/>
  <c r="K84" i="6"/>
  <c r="L84" i="6" s="1"/>
  <c r="K580" i="6"/>
  <c r="L580" i="6" s="1"/>
  <c r="K418" i="6"/>
  <c r="L418" i="6" s="1"/>
  <c r="K723" i="6"/>
  <c r="L723" i="6" s="1"/>
  <c r="K653" i="6"/>
  <c r="L653" i="6" s="1"/>
  <c r="K564" i="6"/>
  <c r="L564" i="6" s="1"/>
  <c r="K446" i="6"/>
  <c r="L446" i="6" s="1"/>
  <c r="K378" i="6"/>
  <c r="L378" i="6" s="1"/>
  <c r="K128" i="6"/>
  <c r="L128" i="6" s="1"/>
  <c r="K398" i="6"/>
  <c r="L398" i="6" s="1"/>
  <c r="K525" i="6"/>
  <c r="L525" i="6" s="1"/>
  <c r="K636" i="6"/>
  <c r="L636" i="6" s="1"/>
  <c r="K215" i="6"/>
  <c r="L215" i="6" s="1"/>
  <c r="K513" i="6"/>
  <c r="L513" i="6" s="1"/>
  <c r="K947" i="6"/>
  <c r="L947" i="6" s="1"/>
  <c r="K228" i="6"/>
  <c r="L228" i="6" s="1"/>
  <c r="L791" i="6"/>
  <c r="K791" i="6"/>
  <c r="K320" i="6"/>
  <c r="L320" i="6" s="1"/>
  <c r="K697" i="6"/>
  <c r="L697" i="6" s="1"/>
  <c r="K321" i="6"/>
  <c r="L321" i="6" s="1"/>
  <c r="K533" i="6"/>
  <c r="L533" i="6" s="1"/>
  <c r="K281" i="6"/>
  <c r="L281" i="6" s="1"/>
  <c r="K652" i="6"/>
  <c r="L652" i="6" s="1"/>
  <c r="K722" i="6"/>
  <c r="L722" i="6" s="1"/>
  <c r="K880" i="6"/>
  <c r="L880" i="6" s="1"/>
  <c r="K271" i="6"/>
  <c r="L271" i="6" s="1"/>
  <c r="K144" i="6"/>
  <c r="L144" i="6" s="1"/>
  <c r="K686" i="6"/>
  <c r="L686" i="6" s="1"/>
  <c r="K524" i="6"/>
  <c r="L524" i="6" s="1"/>
  <c r="K214" i="6"/>
  <c r="L214" i="6" s="1"/>
  <c r="K360" i="6"/>
  <c r="L360" i="6" s="1"/>
  <c r="K879" i="6"/>
  <c r="L879" i="6" s="1"/>
  <c r="K256" i="6"/>
  <c r="L256" i="6" s="1"/>
  <c r="K377" i="6"/>
  <c r="K512" i="6"/>
  <c r="L512" i="6" s="1"/>
  <c r="K183" i="6"/>
  <c r="L183" i="6" s="1"/>
  <c r="K417" i="6"/>
  <c r="L417" i="6" s="1"/>
  <c r="K73" i="6"/>
  <c r="L73" i="6" s="1"/>
  <c r="K17" i="6"/>
  <c r="L17" i="6" s="1"/>
  <c r="K241" i="6"/>
  <c r="L241" i="6" s="1"/>
  <c r="K319" i="6"/>
  <c r="L319" i="6" s="1"/>
  <c r="K16" i="6"/>
  <c r="L16" i="6" s="1"/>
  <c r="K56" i="6"/>
  <c r="K162" i="6"/>
  <c r="L162" i="6" s="1"/>
  <c r="K878" i="6"/>
  <c r="L878" i="6" s="1"/>
  <c r="K559" i="6"/>
  <c r="L559" i="6" s="1"/>
  <c r="K737" i="6"/>
  <c r="L737" i="6" s="1"/>
  <c r="K308" i="6"/>
  <c r="L308" i="6" s="1"/>
  <c r="K764" i="6"/>
  <c r="L764" i="6" s="1"/>
  <c r="K550" i="6"/>
  <c r="L550" i="6" s="1"/>
  <c r="K47" i="6"/>
  <c r="L47" i="6" s="1"/>
  <c r="K780" i="6"/>
  <c r="L780" i="6" s="1"/>
  <c r="K280" i="6"/>
  <c r="L280" i="6" s="1"/>
  <c r="K318" i="6"/>
  <c r="L318" i="6" s="1"/>
  <c r="K201" i="6"/>
  <c r="L201" i="6" s="1"/>
  <c r="K46" i="6"/>
  <c r="L46" i="6" s="1"/>
  <c r="K830" i="6"/>
  <c r="L830" i="6" s="1"/>
  <c r="K901" i="6"/>
  <c r="L901" i="6" s="1"/>
  <c r="K645" i="6"/>
  <c r="L645" i="6" s="1"/>
  <c r="K445" i="6"/>
  <c r="L445" i="6" s="1"/>
  <c r="K154" i="6"/>
  <c r="L154" i="6" s="1"/>
  <c r="K706" i="6"/>
  <c r="L706" i="6" s="1"/>
  <c r="K255" i="6"/>
  <c r="L255" i="6" s="1"/>
  <c r="K240" i="6"/>
  <c r="L240" i="6" s="1"/>
  <c r="K45" i="6"/>
  <c r="L45" i="6" s="1"/>
  <c r="K471" i="6"/>
  <c r="L471" i="6" s="1"/>
  <c r="K227" i="6"/>
  <c r="L227" i="6" s="1"/>
  <c r="K635" i="6"/>
  <c r="L635" i="6" s="1"/>
  <c r="K721" i="6"/>
  <c r="L721" i="6" s="1"/>
  <c r="K44" i="6"/>
  <c r="L44" i="6" s="1"/>
  <c r="K589" i="6"/>
  <c r="L589" i="6" s="1"/>
  <c r="K488" i="6"/>
  <c r="L488" i="6" s="1"/>
  <c r="K28" i="6"/>
  <c r="L28" i="6" s="1"/>
  <c r="K397" i="6"/>
  <c r="L397" i="6" s="1"/>
  <c r="K736" i="6"/>
  <c r="L736" i="6" s="1"/>
  <c r="K27" i="6"/>
  <c r="L27" i="6" s="1"/>
  <c r="K634" i="6"/>
  <c r="L634" i="6" s="1"/>
  <c r="K579" i="6"/>
  <c r="L579" i="6" s="1"/>
  <c r="K94" i="6"/>
  <c r="L94" i="6" s="1"/>
  <c r="K72" i="6"/>
  <c r="L72" i="6" s="1"/>
  <c r="K735" i="6"/>
  <c r="L735" i="6" s="1"/>
  <c r="K829" i="6"/>
  <c r="L829" i="6" s="1"/>
  <c r="K213" i="6"/>
  <c r="L213" i="6" s="1"/>
  <c r="K828" i="6"/>
  <c r="L828" i="6" s="1"/>
  <c r="K523" i="6"/>
  <c r="L523" i="6" s="1"/>
  <c r="K143" i="6"/>
  <c r="L143" i="6" s="1"/>
  <c r="K755" i="6"/>
  <c r="L755" i="6" s="1"/>
  <c r="K487" i="6"/>
  <c r="L487" i="6" s="1"/>
  <c r="L344" i="6"/>
  <c r="K344" i="6"/>
  <c r="K153" i="6"/>
  <c r="L153" i="6" s="1"/>
  <c r="K511" i="6"/>
  <c r="L511" i="6" s="1"/>
  <c r="K434" i="6"/>
  <c r="L434" i="6" s="1"/>
  <c r="K908" i="6"/>
  <c r="L908" i="6" s="1"/>
  <c r="K845" i="6"/>
  <c r="L845" i="6" s="1"/>
  <c r="K279" i="6"/>
  <c r="L279" i="6" s="1"/>
  <c r="K790" i="6"/>
  <c r="L790" i="6" s="1"/>
  <c r="K127" i="6"/>
  <c r="L127" i="6" s="1"/>
  <c r="K827" i="6"/>
  <c r="L827" i="6" s="1"/>
  <c r="K343" i="6"/>
  <c r="L343" i="6" s="1"/>
  <c r="K486" i="6"/>
  <c r="L486" i="6" s="1"/>
  <c r="K522" i="6"/>
  <c r="L522" i="6" s="1"/>
  <c r="K598" i="6"/>
  <c r="L598" i="6" s="1"/>
  <c r="K152" i="6"/>
  <c r="L152" i="6" s="1"/>
  <c r="L661" i="6"/>
  <c r="K661" i="6"/>
  <c r="K278" i="6"/>
  <c r="L278" i="6" s="1"/>
  <c r="K71" i="6"/>
  <c r="L71" i="6" s="1"/>
  <c r="K470" i="6"/>
  <c r="L470" i="6" s="1"/>
  <c r="K368" i="6"/>
  <c r="L368" i="6" s="1"/>
  <c r="K696" i="6"/>
  <c r="L696" i="6" s="1"/>
  <c r="K200" i="6"/>
  <c r="L200" i="6" s="1"/>
  <c r="K376" i="6"/>
  <c r="L376" i="6" s="1"/>
  <c r="K359" i="6"/>
  <c r="L359" i="6" s="1"/>
  <c r="K817" i="6"/>
  <c r="L817" i="6" s="1"/>
  <c r="K93" i="6"/>
  <c r="L93" i="6" s="1"/>
  <c r="K651" i="6"/>
  <c r="L651" i="6" s="1"/>
  <c r="K852" i="6"/>
  <c r="L852" i="6" s="1"/>
  <c r="K396" i="6"/>
  <c r="L396" i="6" s="1"/>
  <c r="K611" i="6"/>
  <c r="L611" i="6" s="1"/>
  <c r="K142" i="6"/>
  <c r="L142" i="6" s="1"/>
  <c r="K644" i="6"/>
  <c r="L644" i="6" s="1"/>
  <c r="K83" i="6"/>
  <c r="L83" i="6" s="1"/>
  <c r="K375" i="6"/>
  <c r="L375" i="6" s="1"/>
  <c r="K626" i="6"/>
  <c r="L626" i="6" s="1"/>
  <c r="K532" i="6"/>
  <c r="L532" i="6" s="1"/>
  <c r="K199" i="6"/>
  <c r="L199" i="6" s="1"/>
  <c r="K870" i="6"/>
  <c r="L870" i="6" s="1"/>
  <c r="K317" i="6"/>
  <c r="L317" i="6" s="1"/>
  <c r="K456" i="6"/>
  <c r="L456" i="6" s="1"/>
  <c r="K625" i="6"/>
  <c r="L625" i="6" s="1"/>
  <c r="K549" i="6"/>
  <c r="L549" i="6" s="1"/>
  <c r="K458" i="6"/>
  <c r="L458" i="6" s="1"/>
  <c r="L872" i="6"/>
  <c r="K872" i="6"/>
  <c r="K457" i="6"/>
  <c r="L457" i="6" s="1"/>
  <c r="K277" i="6"/>
  <c r="L277" i="6" s="1"/>
  <c r="K916" i="6"/>
  <c r="L916" i="6" s="1"/>
  <c r="K182" i="6"/>
  <c r="K510" i="6"/>
  <c r="L510" i="6" s="1"/>
  <c r="K114" i="6"/>
  <c r="L114" i="6" s="1"/>
  <c r="K485" i="6"/>
  <c r="L485" i="6" s="1"/>
  <c r="K633" i="6"/>
  <c r="L633" i="6" s="1"/>
  <c r="K931" i="6"/>
  <c r="L931" i="6" s="1"/>
  <c r="K930" i="6"/>
  <c r="L930" i="6" s="1"/>
  <c r="K816" i="6"/>
  <c r="L816" i="6" s="1"/>
  <c r="K92" i="6"/>
  <c r="L92" i="6" s="1"/>
  <c r="L929" i="6"/>
  <c r="K929" i="6"/>
  <c r="K804" i="6"/>
  <c r="K985" i="6" s="1"/>
  <c r="K618" i="6"/>
  <c r="L618" i="6" s="1"/>
  <c r="K509" i="6"/>
  <c r="L509" i="6" s="1"/>
  <c r="K342" i="6"/>
  <c r="L342" i="6" s="1"/>
  <c r="K666" i="6"/>
  <c r="L666" i="6" s="1"/>
  <c r="K484" i="6"/>
  <c r="L484" i="6" s="1"/>
  <c r="K300" i="6"/>
  <c r="L300" i="6" s="1"/>
  <c r="K676" i="6"/>
  <c r="L676" i="6" s="1"/>
  <c r="K43" i="6"/>
  <c r="L43" i="6" s="1"/>
  <c r="K104" i="6"/>
  <c r="L104" i="6" s="1"/>
  <c r="K660" i="6"/>
  <c r="L660" i="6" s="1"/>
  <c r="K720" i="6"/>
  <c r="L720" i="6" s="1"/>
  <c r="K789" i="6"/>
  <c r="L789" i="6" s="1"/>
  <c r="K336" i="6"/>
  <c r="L336" i="6" s="1"/>
  <c r="K838" i="6"/>
  <c r="L838" i="6" s="1"/>
  <c r="K844" i="6"/>
  <c r="L844" i="6" s="1"/>
  <c r="K675" i="6"/>
  <c r="L675" i="6" s="1"/>
  <c r="K888" i="6"/>
  <c r="L888" i="6" s="1"/>
  <c r="K928" i="6"/>
  <c r="L928" i="6" s="1"/>
  <c r="K745" i="6"/>
  <c r="L745" i="6" s="1"/>
  <c r="K351" i="6"/>
  <c r="L351" i="6" s="1"/>
  <c r="K226" i="6"/>
  <c r="L226" i="6" s="1"/>
  <c r="K763" i="6"/>
  <c r="L763" i="6" s="1"/>
  <c r="K907" i="6"/>
  <c r="L907" i="6" s="1"/>
  <c r="K871" i="6"/>
  <c r="L871" i="6" s="1"/>
  <c r="K659" i="6"/>
  <c r="L659" i="6" s="1"/>
  <c r="K927" i="6"/>
  <c r="L927" i="6" s="1"/>
  <c r="K416" i="6"/>
  <c r="L416" i="6" s="1"/>
  <c r="K578" i="6"/>
  <c r="L578" i="6" s="1"/>
  <c r="K610" i="6"/>
  <c r="L610" i="6" s="1"/>
  <c r="K299" i="6"/>
  <c r="L299" i="6" s="1"/>
  <c r="K762" i="6"/>
  <c r="L762" i="6" s="1"/>
  <c r="K455" i="6"/>
  <c r="L455" i="6" s="1"/>
  <c r="K266" i="6"/>
  <c r="L266" i="6" s="1"/>
  <c r="K433" i="6"/>
  <c r="L433" i="6" s="1"/>
  <c r="K685" i="6"/>
  <c r="L685" i="6" s="1"/>
  <c r="K563" i="6"/>
  <c r="L563" i="6" s="1"/>
  <c r="K719" i="6"/>
  <c r="L719" i="6" s="1"/>
  <c r="K328" i="6"/>
  <c r="L328" i="6" s="1"/>
  <c r="K181" i="6"/>
  <c r="L181" i="6" s="1"/>
  <c r="K82" i="6"/>
  <c r="L82" i="6" s="1"/>
  <c r="K945" i="6"/>
  <c r="L945" i="6" s="1"/>
  <c r="K180" i="6"/>
  <c r="L180" i="6" s="1"/>
  <c r="K588" i="6"/>
  <c r="L588" i="6" s="1"/>
  <c r="K415" i="6"/>
  <c r="L415" i="6" s="1"/>
  <c r="K705" i="6"/>
  <c r="L705" i="6" s="1"/>
  <c r="K815" i="6"/>
  <c r="L815" i="6" s="1"/>
  <c r="K632" i="6"/>
  <c r="L632" i="6" s="1"/>
  <c r="K684" i="6"/>
  <c r="L684" i="6" s="1"/>
  <c r="K113" i="6"/>
  <c r="L113" i="6" s="1"/>
  <c r="K151" i="6"/>
  <c r="L151" i="6" s="1"/>
  <c r="K327" i="6"/>
  <c r="L327" i="6" s="1"/>
  <c r="K803" i="6"/>
  <c r="L803" i="6" s="1"/>
  <c r="K572" i="6"/>
  <c r="L572" i="6" s="1"/>
  <c r="K150" i="6"/>
  <c r="L150" i="6" s="1"/>
  <c r="K548" i="6"/>
  <c r="L548" i="6" s="1"/>
  <c r="K341" i="6"/>
  <c r="L341" i="6" s="1"/>
  <c r="K877" i="6"/>
  <c r="L877" i="6" s="1"/>
  <c r="K779" i="6"/>
  <c r="L779" i="6" s="1"/>
  <c r="K350" i="6"/>
  <c r="L350" i="6" s="1"/>
  <c r="K307" i="6"/>
  <c r="L307" i="6" s="1"/>
  <c r="K112" i="6"/>
  <c r="L112" i="6" s="1"/>
  <c r="K915" i="6"/>
  <c r="L915" i="6" s="1"/>
  <c r="K225" i="6"/>
  <c r="L225" i="6" s="1"/>
  <c r="K298" i="6"/>
  <c r="L298" i="6" s="1"/>
  <c r="K508" i="6"/>
  <c r="L508" i="6" s="1"/>
  <c r="K624" i="6"/>
  <c r="L624" i="6" s="1"/>
  <c r="K609" i="6"/>
  <c r="L609" i="6" s="1"/>
  <c r="K432" i="6"/>
  <c r="L432" i="6" s="1"/>
  <c r="K695" i="6"/>
  <c r="L695" i="6" s="1"/>
  <c r="K91" i="6"/>
  <c r="L91" i="6" s="1"/>
  <c r="K358" i="6"/>
  <c r="L358" i="6" s="1"/>
  <c r="K239" i="6"/>
  <c r="L239" i="6" s="1"/>
  <c r="K754" i="6"/>
  <c r="L754" i="6" s="1"/>
  <c r="K643" i="6"/>
  <c r="L643" i="6" s="1"/>
  <c r="K469" i="6"/>
  <c r="L469" i="6" s="1"/>
  <c r="K70" i="6"/>
  <c r="L70" i="6" s="1"/>
  <c r="K55" i="6"/>
  <c r="L55" i="6" s="1"/>
  <c r="K26" i="6"/>
  <c r="L26" i="6" s="1"/>
  <c r="K340" i="6"/>
  <c r="L340" i="6" s="1"/>
  <c r="K374" i="6"/>
  <c r="L374" i="6" s="1"/>
  <c r="K316" i="6"/>
  <c r="L316" i="6" s="1"/>
  <c r="K126" i="6"/>
  <c r="L126" i="6" s="1"/>
  <c r="K906" i="6"/>
  <c r="L906" i="6" s="1"/>
  <c r="K395" i="6"/>
  <c r="L395" i="6" s="1"/>
  <c r="K161" i="6"/>
  <c r="L161" i="6" s="1"/>
  <c r="K81" i="6"/>
  <c r="L81" i="6" s="1"/>
  <c r="K246" i="6"/>
  <c r="L246" i="6" s="1"/>
  <c r="K423" i="6"/>
  <c r="L423" i="6" s="1"/>
  <c r="L887" i="6"/>
  <c r="K887" i="6"/>
  <c r="K778" i="6"/>
  <c r="L778" i="6" s="1"/>
  <c r="K658" i="6"/>
  <c r="L658" i="6" s="1"/>
  <c r="K454" i="6"/>
  <c r="L454" i="6" s="1"/>
  <c r="K11" i="6"/>
  <c r="L11" i="6" s="1"/>
  <c r="K547" i="6"/>
  <c r="L547" i="6" s="1"/>
  <c r="K468" i="6"/>
  <c r="L468" i="6" s="1"/>
  <c r="K15" i="6"/>
  <c r="L15" i="6" s="1"/>
  <c r="K788" i="6"/>
  <c r="L788" i="6" s="1"/>
  <c r="K335" i="6"/>
  <c r="L335" i="6" s="1"/>
  <c r="L111" i="6"/>
  <c r="K111" i="6"/>
  <c r="K718" i="6"/>
  <c r="L718" i="6" s="1"/>
  <c r="K704" i="6"/>
  <c r="L704" i="6" s="1"/>
  <c r="K149" i="6"/>
  <c r="L149" i="6" s="1"/>
  <c r="K703" i="6"/>
  <c r="L703" i="6" s="1"/>
  <c r="K597" i="6"/>
  <c r="L597" i="6" s="1"/>
  <c r="K254" i="6"/>
  <c r="L254" i="6" s="1"/>
  <c r="K477" i="6"/>
  <c r="L477" i="6" s="1"/>
  <c r="K717" i="6"/>
  <c r="L717" i="6" s="1"/>
  <c r="K25" i="6"/>
  <c r="L25" i="6" s="1"/>
  <c r="K69" i="6"/>
  <c r="L69" i="6" s="1"/>
  <c r="K407" i="6"/>
  <c r="L407" i="6" s="1"/>
  <c r="L431" i="6"/>
  <c r="K65" i="6"/>
  <c r="L65" i="6" s="1"/>
  <c r="K926" i="6"/>
  <c r="L926" i="6" s="1"/>
  <c r="K179" i="6"/>
  <c r="L179" i="6" s="1"/>
  <c r="K406" i="6"/>
  <c r="L406" i="6" s="1"/>
  <c r="K238" i="6"/>
  <c r="L238" i="6" s="1"/>
  <c r="K297" i="6"/>
  <c r="L297" i="6" s="1"/>
  <c r="K596" i="6"/>
  <c r="L596" i="6" s="1"/>
  <c r="K657" i="6"/>
  <c r="L657" i="6" s="1"/>
  <c r="K577" i="6"/>
  <c r="L577" i="6" s="1"/>
  <c r="K349" i="6"/>
  <c r="L349" i="6" s="1"/>
  <c r="K444" i="6"/>
  <c r="L444" i="6" s="1"/>
  <c r="K103" i="6"/>
  <c r="L103" i="6" s="1"/>
  <c r="K777" i="6"/>
  <c r="L777" i="6" s="1"/>
  <c r="K367" i="6"/>
  <c r="L367" i="6" s="1"/>
  <c r="K787" i="6"/>
  <c r="L787" i="6" s="1"/>
  <c r="K546" i="6"/>
  <c r="L546" i="6" s="1"/>
  <c r="K702" i="6"/>
  <c r="L702" i="6" s="1"/>
  <c r="K476" i="6"/>
  <c r="L476" i="6" s="1"/>
  <c r="K617" i="6"/>
  <c r="L617" i="6" s="1"/>
  <c r="K694" i="6"/>
  <c r="L694" i="6" s="1"/>
  <c r="K496" i="6"/>
  <c r="L496" i="6" s="1"/>
  <c r="K483" i="6"/>
  <c r="L483" i="6" s="1"/>
  <c r="K394" i="6"/>
  <c r="L394" i="6" s="1"/>
  <c r="K859" i="6"/>
  <c r="L859" i="6" s="1"/>
  <c r="K430" i="6"/>
  <c r="L430" i="6" s="1"/>
  <c r="K925" i="6"/>
  <c r="L925" i="6" s="1"/>
  <c r="K900" i="6"/>
  <c r="L900" i="6" s="1"/>
  <c r="K198" i="6"/>
  <c r="L198" i="6" s="1"/>
  <c r="K914" i="6"/>
  <c r="L914" i="6" s="1"/>
  <c r="K587" i="6"/>
  <c r="L587" i="6" s="1"/>
  <c r="K172" i="6"/>
  <c r="L172" i="6" s="1"/>
  <c r="K623" i="6"/>
  <c r="L623" i="6" s="1"/>
  <c r="K276" i="6"/>
  <c r="L276" i="6" s="1"/>
  <c r="K7" i="6"/>
  <c r="L7" i="6" s="1"/>
  <c r="K622" i="6"/>
  <c r="L622" i="6" s="1"/>
  <c r="K802" i="6"/>
  <c r="L802" i="6" s="1"/>
  <c r="K495" i="6"/>
  <c r="L495" i="6" s="1"/>
  <c r="K631" i="6"/>
  <c r="L631" i="6" s="1"/>
  <c r="K507" i="6"/>
  <c r="L507" i="6" s="1"/>
  <c r="K494" i="6"/>
  <c r="L494" i="6" s="1"/>
  <c r="K414" i="6"/>
  <c r="L414" i="6" s="1"/>
  <c r="K275" i="6"/>
  <c r="L275" i="6" s="1"/>
  <c r="K64" i="6"/>
  <c r="L64" i="6" s="1"/>
  <c r="K315" i="6"/>
  <c r="L315" i="6" s="1"/>
  <c r="K761" i="6"/>
  <c r="L761" i="6" s="1"/>
  <c r="K665" i="6"/>
  <c r="L665" i="6" s="1"/>
  <c r="K558" i="6"/>
  <c r="L558" i="6" s="1"/>
  <c r="K467" i="6"/>
  <c r="L467" i="6" s="1"/>
  <c r="K734" i="6"/>
  <c r="L734" i="6" s="1"/>
  <c r="K24" i="6"/>
  <c r="L24" i="6" s="1"/>
  <c r="K42" i="6"/>
  <c r="L42" i="6" s="1"/>
  <c r="K869" i="6"/>
  <c r="L869" i="6" s="1"/>
  <c r="K938" i="6"/>
  <c r="L938" i="6" s="1"/>
  <c r="K674" i="6"/>
  <c r="L674" i="6" s="1"/>
  <c r="K170" i="6"/>
  <c r="L170" i="6" s="1"/>
  <c r="K482" i="6"/>
  <c r="L482" i="6" s="1"/>
  <c r="K443" i="6"/>
  <c r="L443" i="6" s="1"/>
  <c r="K197" i="6"/>
  <c r="L197" i="6" s="1"/>
  <c r="K326" i="6"/>
  <c r="L326" i="6" s="1"/>
  <c r="K10" i="6"/>
  <c r="L10" i="6" s="1"/>
  <c r="K650" i="6"/>
  <c r="L650" i="6" s="1"/>
  <c r="K466" i="6"/>
  <c r="K961" i="6" s="1"/>
  <c r="K41" i="6"/>
  <c r="L41" i="6" s="1"/>
  <c r="K90" i="6"/>
  <c r="L90" i="6" s="1"/>
  <c r="K868" i="6"/>
  <c r="L868" i="6" s="1"/>
  <c r="K296" i="6"/>
  <c r="L296" i="6" s="1"/>
  <c r="K586" i="6"/>
  <c r="L586" i="6" s="1"/>
  <c r="K393" i="6"/>
  <c r="L393" i="6" s="1"/>
  <c r="K837" i="6"/>
  <c r="L837" i="6" s="1"/>
  <c r="K413" i="6"/>
  <c r="L413" i="6" s="1"/>
  <c r="K776" i="6"/>
  <c r="L776" i="6" s="1"/>
  <c r="K102" i="6"/>
  <c r="L102" i="6" s="1"/>
  <c r="K169" i="6"/>
  <c r="L169" i="6" s="1"/>
  <c r="K14" i="6"/>
  <c r="L14" i="6" s="1"/>
  <c r="K814" i="6"/>
  <c r="L814" i="6" s="1"/>
  <c r="K733" i="6"/>
  <c r="L733" i="6" s="1"/>
  <c r="K760" i="6"/>
  <c r="L760" i="6" s="1"/>
  <c r="K168" i="6"/>
  <c r="L168" i="6" s="1"/>
  <c r="K23" i="6"/>
  <c r="L23" i="6" s="1"/>
  <c r="K649" i="6"/>
  <c r="L649" i="6" s="1"/>
  <c r="K171" i="6"/>
  <c r="L171" i="6" s="1"/>
  <c r="K924" i="6"/>
  <c r="L924" i="6" s="1"/>
  <c r="K545" i="6"/>
  <c r="L545" i="6" s="1"/>
  <c r="L412" i="6"/>
  <c r="K411" i="6"/>
  <c r="L411" i="6" s="1"/>
  <c r="K753" i="6"/>
  <c r="L753" i="6" s="1"/>
  <c r="K40" i="6"/>
  <c r="L40" i="6" s="1"/>
  <c r="K22" i="6"/>
  <c r="L22" i="6" s="1"/>
  <c r="K357" i="6"/>
  <c r="L357" i="6" s="1"/>
  <c r="K557" i="6"/>
  <c r="L557" i="6" s="1"/>
  <c r="K493" i="6"/>
  <c r="L493" i="6" s="1"/>
  <c r="K21" i="6"/>
  <c r="L21" i="6" s="1"/>
  <c r="K899" i="6"/>
  <c r="L899" i="6" s="1"/>
  <c r="K630" i="6"/>
  <c r="L630" i="6" s="1"/>
  <c r="K531" i="6"/>
  <c r="L531" i="6" s="1"/>
  <c r="K826" i="6"/>
  <c r="L826" i="6" s="1"/>
  <c r="K492" i="6"/>
  <c r="L492" i="6" s="1"/>
  <c r="K744" i="6"/>
  <c r="L744" i="6" s="1"/>
  <c r="K465" i="6"/>
  <c r="L465" i="6" s="1"/>
  <c r="K196" i="6"/>
  <c r="L196" i="6" s="1"/>
  <c r="K453" i="6"/>
  <c r="L453" i="6" s="1"/>
  <c r="K405" i="6"/>
  <c r="L405" i="6" s="1"/>
  <c r="K404" i="6"/>
  <c r="L404" i="6" s="1"/>
  <c r="K716" i="6"/>
  <c r="L716" i="6" s="1"/>
  <c r="K621" i="6"/>
  <c r="L621" i="6" s="1"/>
  <c r="K403" i="6"/>
  <c r="L403" i="6" s="1"/>
  <c r="K464" i="6"/>
  <c r="L464" i="6" s="1"/>
  <c r="K732" i="6"/>
  <c r="L732" i="6" s="1"/>
  <c r="K237" i="6"/>
  <c r="L237" i="6" s="1"/>
  <c r="K851" i="6"/>
  <c r="L851" i="6" s="1"/>
  <c r="K867" i="6"/>
  <c r="L867" i="6" s="1"/>
  <c r="L195" i="6"/>
  <c r="K886" i="6"/>
  <c r="L886" i="6" s="1"/>
  <c r="K442" i="6"/>
  <c r="L442" i="6" s="1"/>
  <c r="K274" i="6"/>
  <c r="L274" i="6" s="1"/>
  <c r="K452" i="6"/>
  <c r="L452" i="6" s="1"/>
  <c r="K270" i="6"/>
  <c r="L270" i="6" s="1"/>
  <c r="K148" i="6"/>
  <c r="L148" i="6" s="1"/>
  <c r="K693" i="6"/>
  <c r="L693" i="6" s="1"/>
  <c r="K160" i="6"/>
  <c r="L160" i="6" s="1"/>
  <c r="K366" i="6"/>
  <c r="L366" i="6" s="1"/>
  <c r="K664" i="6"/>
  <c r="L664" i="6" s="1"/>
  <c r="K639" i="6"/>
  <c r="L639" i="6" s="1"/>
  <c r="K595" i="6"/>
  <c r="L595" i="6" s="1"/>
  <c r="K608" i="6"/>
  <c r="L608" i="6" s="1"/>
  <c r="K269" i="6"/>
  <c r="L269" i="6" s="1"/>
  <c r="K141" i="6"/>
  <c r="L141" i="6" s="1"/>
  <c r="K620" i="6"/>
  <c r="L620" i="6" s="1"/>
  <c r="K193" i="6"/>
  <c r="L193" i="6" s="1"/>
  <c r="K731" i="6"/>
  <c r="L731" i="6" s="1"/>
  <c r="K775" i="6"/>
  <c r="L775" i="6" s="1"/>
  <c r="K813" i="6"/>
  <c r="L813" i="6" s="1"/>
  <c r="K774" i="6"/>
  <c r="L774" i="6" s="1"/>
  <c r="K314" i="6"/>
  <c r="L314" i="6" s="1"/>
  <c r="K812" i="6"/>
  <c r="L812" i="6" s="1"/>
  <c r="K801" i="6"/>
  <c r="L801" i="6" s="1"/>
  <c r="K800" i="6"/>
  <c r="L800" i="6" s="1"/>
  <c r="K135" i="6"/>
  <c r="L135" i="6" s="1"/>
  <c r="K265" i="6"/>
  <c r="L265" i="6" s="1"/>
  <c r="K147" i="6"/>
  <c r="L147" i="6" s="1"/>
  <c r="K594" i="6"/>
  <c r="L594" i="6" s="1"/>
  <c r="K506" i="6"/>
  <c r="L506" i="6" s="1"/>
  <c r="K866" i="6"/>
  <c r="L866" i="6" s="1"/>
  <c r="K491" i="6"/>
  <c r="L491" i="6" s="1"/>
  <c r="K607" i="6"/>
  <c r="L607" i="6" s="1"/>
  <c r="K194" i="6"/>
  <c r="L194" i="6" s="1"/>
  <c r="K134" i="6"/>
  <c r="L134" i="6" s="1"/>
  <c r="K544" i="6"/>
  <c r="L544" i="6" s="1"/>
  <c r="K441" i="6"/>
  <c r="L441" i="6" s="1"/>
  <c r="K159" i="6"/>
  <c r="L159" i="6" s="1"/>
  <c r="K325" i="6"/>
  <c r="L325" i="6" s="1"/>
  <c r="K89" i="6"/>
  <c r="L89" i="6" s="1"/>
  <c r="K451" i="6"/>
  <c r="L451" i="6" s="1"/>
  <c r="K629" i="6"/>
  <c r="L629" i="6" s="1"/>
  <c r="K110" i="6"/>
  <c r="L110" i="6" s="1"/>
  <c r="K125" i="6"/>
  <c r="L125" i="6" s="1"/>
  <c r="K937" i="6"/>
  <c r="L937" i="6" s="1"/>
  <c r="K224" i="6"/>
  <c r="L224" i="6" s="1"/>
  <c r="K264" i="6"/>
  <c r="L264" i="6" s="1"/>
  <c r="K616" i="6"/>
  <c r="L616" i="6" s="1"/>
  <c r="K752" i="6"/>
  <c r="L752" i="6" s="1"/>
  <c r="K683" i="6"/>
  <c r="L683" i="6" s="1"/>
  <c r="K743" i="6"/>
  <c r="L743" i="6" s="1"/>
  <c r="K948" i="6"/>
  <c r="L948" i="6" s="1"/>
  <c r="K402" i="6"/>
  <c r="L402" i="6" s="1"/>
  <c r="K63" i="6"/>
  <c r="L63" i="6" s="1"/>
  <c r="K576" i="6"/>
  <c r="L576" i="6" s="1"/>
  <c r="K730" i="6"/>
  <c r="L730" i="6" s="1"/>
  <c r="K759" i="6"/>
  <c r="L759" i="6" s="1"/>
  <c r="K463" i="6"/>
  <c r="L463" i="6" s="1"/>
  <c r="K39" i="6"/>
  <c r="L39" i="6" s="1"/>
  <c r="K295" i="6"/>
  <c r="L295" i="6" s="1"/>
  <c r="K521" i="6"/>
  <c r="L521" i="6" s="1"/>
  <c r="K62" i="6"/>
  <c r="L62" i="6" s="1"/>
  <c r="K562" i="6"/>
  <c r="L562" i="6" s="1"/>
  <c r="K192" i="6"/>
  <c r="L192" i="6" s="1"/>
  <c r="K140" i="6"/>
  <c r="L140" i="6" s="1"/>
  <c r="K212" i="6"/>
  <c r="L212" i="6" s="1"/>
  <c r="K638" i="6"/>
  <c r="L638" i="6" s="1"/>
  <c r="K211" i="6"/>
  <c r="L211" i="6" s="1"/>
  <c r="K843" i="6"/>
  <c r="L843" i="6" s="1"/>
  <c r="K773" i="6"/>
  <c r="L773" i="6" s="1"/>
  <c r="K481" i="6"/>
  <c r="L481" i="6" s="1"/>
  <c r="K520" i="6"/>
  <c r="L520" i="6" s="1"/>
  <c r="K109" i="6"/>
  <c r="L109" i="6" s="1"/>
  <c r="K401" i="6"/>
  <c r="L401" i="6" s="1"/>
  <c r="K475" i="6"/>
  <c r="L475" i="6" s="1"/>
  <c r="K429" i="6"/>
  <c r="L429" i="6" s="1"/>
  <c r="K400" i="6"/>
  <c r="L400" i="6" s="1"/>
  <c r="K571" i="6"/>
  <c r="L571" i="6" s="1"/>
  <c r="K606" i="6"/>
  <c r="L606" i="6" s="1"/>
  <c r="K543" i="6"/>
  <c r="L543" i="6" s="1"/>
  <c r="K88" i="6"/>
  <c r="L88" i="6" s="1"/>
  <c r="K885" i="6"/>
  <c r="L885" i="6" s="1"/>
  <c r="K236" i="6"/>
  <c r="L236" i="6" s="1"/>
  <c r="L825" i="6"/>
  <c r="K825" i="6"/>
  <c r="K422" i="6"/>
  <c r="L422" i="6" s="1"/>
  <c r="K124" i="6"/>
  <c r="L124" i="6" s="1"/>
  <c r="K474" i="6"/>
  <c r="L474" i="6" s="1"/>
  <c r="K133" i="6"/>
  <c r="L133" i="6" s="1"/>
  <c r="K556" i="6"/>
  <c r="L556" i="6" s="1"/>
  <c r="K570" i="6"/>
  <c r="L570" i="6" s="1"/>
  <c r="K252" i="6"/>
  <c r="L252" i="6" s="1"/>
  <c r="K836" i="6"/>
  <c r="L836" i="6" s="1"/>
  <c r="K905" i="6"/>
  <c r="L905" i="6" s="1"/>
  <c r="K585" i="6"/>
  <c r="L585" i="6" s="1"/>
  <c r="K898" i="6"/>
  <c r="L898" i="6" s="1"/>
  <c r="K605" i="6"/>
  <c r="L605" i="6" s="1"/>
  <c r="K519" i="6"/>
  <c r="L519" i="6" s="1"/>
  <c r="K253" i="6"/>
  <c r="L253" i="6" s="1"/>
  <c r="K692" i="6"/>
  <c r="L692" i="6" s="1"/>
  <c r="K772" i="6"/>
  <c r="L772" i="6" s="1"/>
  <c r="K923" i="6"/>
  <c r="L923" i="6" s="1"/>
  <c r="K167" i="6"/>
  <c r="L167" i="6" s="1"/>
  <c r="K701" i="6"/>
  <c r="L701" i="6" s="1"/>
  <c r="K604" i="6"/>
  <c r="L604" i="6" s="1"/>
  <c r="K334" i="6"/>
  <c r="L334" i="6" s="1"/>
  <c r="L158" i="6"/>
  <c r="K158" i="6"/>
  <c r="K569" i="6"/>
  <c r="L569" i="6" s="1"/>
  <c r="K13" i="6"/>
  <c r="L13" i="6" s="1"/>
  <c r="K123" i="6"/>
  <c r="L123" i="6" s="1"/>
  <c r="K80" i="6"/>
  <c r="L80" i="6" s="1"/>
  <c r="K251" i="6"/>
  <c r="L251" i="6" s="1"/>
  <c r="K462" i="6"/>
  <c r="L462" i="6" s="1"/>
  <c r="K518" i="6"/>
  <c r="L518" i="6" s="1"/>
  <c r="K87" i="6"/>
  <c r="L87" i="6" s="1"/>
  <c r="K758" i="6"/>
  <c r="L758" i="6" s="1"/>
  <c r="K273" i="6"/>
  <c r="L273" i="6" s="1"/>
  <c r="K904" i="6"/>
  <c r="L904" i="6" s="1"/>
  <c r="K108" i="6"/>
  <c r="L108" i="6" s="1"/>
  <c r="K440" i="6"/>
  <c r="L440" i="6" s="1"/>
  <c r="K865" i="6"/>
  <c r="L865" i="6" s="1"/>
  <c r="K54" i="6"/>
  <c r="L54" i="6" s="1"/>
  <c r="L450" i="6"/>
  <c r="K450" i="6"/>
  <c r="K593" i="6"/>
  <c r="K966" i="6" s="1"/>
  <c r="K107" i="6"/>
  <c r="L107" i="6" s="1"/>
  <c r="K385" i="6"/>
  <c r="L385" i="6" s="1"/>
  <c r="K223" i="6"/>
  <c r="L223" i="6" s="1"/>
  <c r="K858" i="6"/>
  <c r="L858" i="6" s="1"/>
  <c r="K786" i="6"/>
  <c r="L786" i="6" s="1"/>
  <c r="L505" i="6"/>
  <c r="K505" i="6"/>
  <c r="K691" i="6"/>
  <c r="L691" i="6" s="1"/>
  <c r="K33" i="6"/>
  <c r="L33" i="6" s="1"/>
  <c r="K38" i="6"/>
  <c r="L38" i="6" s="1"/>
  <c r="K504" i="6"/>
  <c r="L504" i="6" s="1"/>
  <c r="K503" i="6"/>
  <c r="L503" i="6" s="1"/>
  <c r="K850" i="6"/>
  <c r="L850" i="6" s="1"/>
  <c r="L584" i="6"/>
  <c r="K584" i="6"/>
  <c r="K530" i="6"/>
  <c r="L530" i="6" s="1"/>
  <c r="K936" i="6"/>
  <c r="L936" i="6" s="1"/>
  <c r="K461" i="6"/>
  <c r="L461" i="6" s="1"/>
  <c r="K811" i="6"/>
  <c r="L811" i="6" s="1"/>
  <c r="K751" i="6"/>
  <c r="L751" i="6" s="1"/>
  <c r="K384" i="6"/>
  <c r="L384" i="6" s="1"/>
  <c r="K373" i="6"/>
  <c r="L373" i="6" s="1"/>
  <c r="K876" i="6"/>
  <c r="L876" i="6" s="1"/>
  <c r="K106" i="6"/>
  <c r="L106" i="6" s="1"/>
  <c r="K935" i="6"/>
  <c r="L935" i="6" s="1"/>
  <c r="K715" i="6"/>
  <c r="L715" i="6" s="1"/>
  <c r="K372" i="6"/>
  <c r="L372" i="6" s="1"/>
  <c r="K79" i="6"/>
  <c r="L79" i="6" s="1"/>
  <c r="K348" i="6"/>
  <c r="L348" i="6" s="1"/>
  <c r="K68" i="6"/>
  <c r="L68" i="6" s="1"/>
  <c r="K365" i="6"/>
  <c r="L365" i="6" s="1"/>
  <c r="K913" i="6"/>
  <c r="L913" i="6" s="1"/>
  <c r="K785" i="6"/>
  <c r="L785" i="6" s="1"/>
  <c r="K799" i="6"/>
  <c r="L799" i="6" s="1"/>
  <c r="K392" i="6"/>
  <c r="L392" i="6" s="1"/>
  <c r="K480" i="6"/>
  <c r="K166" i="6"/>
  <c r="L166" i="6" s="1"/>
  <c r="K568" i="6"/>
  <c r="L568" i="6" s="1"/>
  <c r="K864" i="6"/>
  <c r="L864" i="6" s="1"/>
  <c r="K78" i="6"/>
  <c r="L78" i="6" s="1"/>
  <c r="K339" i="6"/>
  <c r="L339" i="6" s="1"/>
  <c r="K439" i="6"/>
  <c r="L439" i="6" s="1"/>
  <c r="K810" i="6"/>
  <c r="L810" i="6" s="1"/>
  <c r="K884" i="6"/>
  <c r="L884" i="6" s="1"/>
  <c r="K428" i="6"/>
  <c r="L428" i="6" s="1"/>
  <c r="K798" i="6"/>
  <c r="L798" i="6" s="1"/>
  <c r="K53" i="6"/>
  <c r="L53" i="6" s="1"/>
  <c r="K391" i="6"/>
  <c r="L391" i="6" s="1"/>
  <c r="K529" i="6"/>
  <c r="L529" i="6" s="1"/>
  <c r="K797" i="6"/>
  <c r="L797" i="6" s="1"/>
  <c r="K922" i="6"/>
  <c r="L922" i="6" s="1"/>
  <c r="K263" i="6"/>
  <c r="L263" i="6" s="1"/>
  <c r="K294" i="6"/>
  <c r="L294" i="6" s="1"/>
  <c r="K438" i="6"/>
  <c r="L438" i="6" s="1"/>
  <c r="K356" i="6"/>
  <c r="L356" i="6" s="1"/>
  <c r="K690" i="6"/>
  <c r="L690" i="6" s="1"/>
  <c r="K410" i="6"/>
  <c r="L410" i="6" s="1"/>
  <c r="K479" i="6"/>
  <c r="L479" i="6" s="1"/>
  <c r="K542" i="6"/>
  <c r="L542" i="6" s="1"/>
  <c r="K673" i="6"/>
  <c r="L673" i="6" s="1"/>
  <c r="K615" i="6"/>
  <c r="L615" i="6" s="1"/>
  <c r="K502" i="6"/>
  <c r="L502" i="6" s="1"/>
  <c r="K77" i="6"/>
  <c r="L77" i="6" s="1"/>
  <c r="K501" i="6"/>
  <c r="L501" i="6" s="1"/>
  <c r="K313" i="6"/>
  <c r="L313" i="6" s="1"/>
  <c r="K796" i="6"/>
  <c r="L796" i="6" s="1"/>
  <c r="K603" i="6"/>
  <c r="L603" i="6" s="1"/>
  <c r="K700" i="6"/>
  <c r="L700" i="6" s="1"/>
  <c r="K614" i="6"/>
  <c r="L614" i="6" s="1"/>
  <c r="K592" i="6"/>
  <c r="L592" i="6" s="1"/>
  <c r="K742" i="6"/>
  <c r="L742" i="6" s="1"/>
  <c r="K656" i="6"/>
  <c r="L656" i="6" s="1"/>
  <c r="K863" i="6"/>
  <c r="L863" i="6" s="1"/>
  <c r="K663" i="6"/>
  <c r="L663" i="6" s="1"/>
  <c r="K12" i="6"/>
  <c r="L12" i="6" s="1"/>
  <c r="K500" i="6"/>
  <c r="L500" i="6" s="1"/>
  <c r="K784" i="6"/>
  <c r="L784" i="6" s="1"/>
  <c r="K427" i="6"/>
  <c r="L427" i="6" s="1"/>
  <c r="K897" i="6"/>
  <c r="L897" i="6" s="1"/>
  <c r="K333" i="6"/>
  <c r="L333" i="6" s="1"/>
  <c r="K934" i="6"/>
  <c r="L934" i="6" s="1"/>
  <c r="K729" i="6"/>
  <c r="L729" i="6" s="1"/>
  <c r="K332" i="6"/>
  <c r="L332" i="6" s="1"/>
  <c r="K591" i="6"/>
  <c r="L591" i="6" s="1"/>
  <c r="K338" i="6"/>
  <c r="L338" i="6" s="1"/>
  <c r="K122" i="6"/>
  <c r="L122" i="6" s="1"/>
  <c r="K191" i="6"/>
  <c r="L191" i="6" s="1"/>
  <c r="L364" i="6"/>
  <c r="K364" i="6"/>
  <c r="K741" i="6"/>
  <c r="L741" i="6" s="1"/>
  <c r="K306" i="6"/>
  <c r="L306" i="6" s="1"/>
  <c r="K355" i="6"/>
  <c r="L355" i="6" s="1"/>
  <c r="K132" i="6"/>
  <c r="L132" i="6" s="1"/>
  <c r="K740" i="6"/>
  <c r="L740" i="6" s="1"/>
  <c r="K714" i="6"/>
  <c r="L714" i="6" s="1"/>
  <c r="K178" i="6"/>
  <c r="L178" i="6" s="1"/>
  <c r="K6" i="6"/>
  <c r="L6" i="6" s="1"/>
  <c r="K101" i="6"/>
  <c r="L101" i="6" s="1"/>
  <c r="L262" i="6"/>
  <c r="K262" i="6"/>
  <c r="K32" i="6"/>
  <c r="L32" i="6" s="1"/>
  <c r="K835" i="6"/>
  <c r="L835" i="6" s="1"/>
  <c r="K795" i="6"/>
  <c r="L795" i="6" s="1"/>
  <c r="K642" i="6"/>
  <c r="L642" i="6" s="1"/>
  <c r="K235" i="6"/>
  <c r="L235" i="6" s="1"/>
  <c r="K555" i="6"/>
  <c r="L555" i="6" s="1"/>
  <c r="K250" i="6"/>
  <c r="L250" i="6" s="1"/>
  <c r="K210" i="6"/>
  <c r="L210" i="6" s="1"/>
  <c r="K347" i="6"/>
  <c r="L347" i="6" s="1"/>
  <c r="K933" i="6"/>
  <c r="L933" i="6" s="1"/>
  <c r="K293" i="6"/>
  <c r="L293" i="6" s="1"/>
  <c r="K682" i="6"/>
  <c r="L682" i="6" s="1"/>
  <c r="K896" i="6"/>
  <c r="L896" i="6" s="1"/>
  <c r="K209" i="6"/>
  <c r="L209" i="6" s="1"/>
  <c r="K383" i="6"/>
  <c r="L383" i="6" s="1"/>
  <c r="K944" i="6"/>
  <c r="L944" i="6" s="1"/>
  <c r="K121" i="6"/>
  <c r="L121" i="6" s="1"/>
  <c r="K613" i="6"/>
  <c r="L613" i="6" s="1"/>
  <c r="K824" i="6"/>
  <c r="L824" i="6" s="1"/>
  <c r="K699" i="6"/>
  <c r="L699" i="6" s="1"/>
  <c r="K602" i="6"/>
  <c r="L602" i="6" s="1"/>
  <c r="K177" i="6"/>
  <c r="L177" i="6" s="1"/>
  <c r="K52" i="6"/>
  <c r="L52" i="6" s="1"/>
  <c r="K809" i="6"/>
  <c r="L809" i="6" s="1"/>
  <c r="K499" i="6"/>
  <c r="L499" i="6" s="1"/>
  <c r="K567" i="6"/>
  <c r="L567" i="6" s="1"/>
  <c r="K331" i="6"/>
  <c r="L331" i="6" s="1"/>
  <c r="K823" i="6"/>
  <c r="L823" i="6" s="1"/>
  <c r="K37" i="6"/>
  <c r="L37" i="6" s="1"/>
  <c r="K382" i="6"/>
  <c r="L382" i="6" s="1"/>
  <c r="K190" i="6"/>
  <c r="L190" i="6" s="1"/>
  <c r="K249" i="6"/>
  <c r="L249" i="6" s="1"/>
  <c r="K189" i="6"/>
  <c r="L189" i="6" s="1"/>
  <c r="K437" i="6"/>
  <c r="L437" i="6" s="1"/>
  <c r="K943" i="6"/>
  <c r="L943" i="6" s="1"/>
  <c r="K648" i="6"/>
  <c r="L648" i="6" s="1"/>
  <c r="K583" i="6"/>
  <c r="L583" i="6" s="1"/>
  <c r="K554" i="6"/>
  <c r="L554" i="6" s="1"/>
  <c r="K67" i="6"/>
  <c r="L67" i="6" s="1"/>
  <c r="K165" i="6"/>
  <c r="L165" i="6" s="1"/>
  <c r="K61" i="6"/>
  <c r="L61" i="6" s="1"/>
  <c r="K528" i="6"/>
  <c r="L528" i="6" s="1"/>
  <c r="K176" i="6"/>
  <c r="L176" i="6" s="1"/>
  <c r="K527" i="6"/>
  <c r="L527" i="6" s="1"/>
  <c r="K895" i="6"/>
  <c r="K912" i="6"/>
  <c r="L912" i="6" s="1"/>
  <c r="K903" i="6"/>
  <c r="L903" i="6" s="1"/>
  <c r="K5" i="6"/>
  <c r="L5" i="6" s="1"/>
  <c r="K698" i="6"/>
  <c r="L698" i="6" s="1"/>
  <c r="K324" i="6"/>
  <c r="L324" i="6" s="1"/>
  <c r="K245" i="6"/>
  <c r="L245" i="6" s="1"/>
  <c r="K932" i="6"/>
  <c r="L932" i="6" s="1"/>
  <c r="K601" i="6"/>
  <c r="L601" i="6" s="1"/>
  <c r="K517" i="6"/>
  <c r="L517" i="6" s="1"/>
  <c r="K312" i="6"/>
  <c r="L312" i="6" s="1"/>
  <c r="K337" i="6"/>
  <c r="L337" i="6" s="1"/>
  <c r="K105" i="6"/>
  <c r="L105" i="6" s="1"/>
  <c r="K849" i="6"/>
  <c r="L849" i="6" s="1"/>
  <c r="K188" i="6"/>
  <c r="L188" i="6" s="1"/>
  <c r="K292" i="6"/>
  <c r="L292" i="6" s="1"/>
  <c r="K473" i="6"/>
  <c r="L473" i="6" s="1"/>
  <c r="K541" i="6"/>
  <c r="L541" i="6" s="1"/>
  <c r="K76" i="6"/>
  <c r="L76" i="6" s="1"/>
  <c r="K20" i="6"/>
  <c r="L20" i="6" s="1"/>
  <c r="K31" i="6"/>
  <c r="L31" i="6" s="1"/>
  <c r="K175" i="6"/>
  <c r="L175" i="6" s="1"/>
  <c r="K51" i="6"/>
  <c r="L51" i="6" s="1"/>
  <c r="K305" i="6"/>
  <c r="L305" i="6" s="1"/>
  <c r="K672" i="6"/>
  <c r="L672" i="6" s="1"/>
  <c r="K291" i="6"/>
  <c r="L291" i="6" s="1"/>
  <c r="K681" i="6"/>
  <c r="L681" i="6" s="1"/>
  <c r="K612" i="6"/>
  <c r="L612" i="6" s="1"/>
  <c r="K540" i="6"/>
  <c r="L540" i="6" s="1"/>
  <c r="K421" i="6"/>
  <c r="L421" i="6" s="1"/>
  <c r="K371" i="6"/>
  <c r="L371" i="6" s="1"/>
  <c r="K750" i="6"/>
  <c r="L750" i="6" s="1"/>
  <c r="K641" i="6"/>
  <c r="L641" i="6" s="1"/>
  <c r="K187" i="6"/>
  <c r="L187" i="6" s="1"/>
  <c r="K713" i="6"/>
  <c r="L713" i="6" s="1"/>
  <c r="K186" i="6"/>
  <c r="L186" i="6" s="1"/>
  <c r="K50" i="6"/>
  <c r="L50" i="6" s="1"/>
  <c r="K783" i="6"/>
  <c r="L783" i="6" s="1"/>
  <c r="K311" i="6"/>
  <c r="L311" i="6" s="1"/>
  <c r="K771" i="6"/>
  <c r="L771" i="6" s="1"/>
  <c r="K390" i="6"/>
  <c r="L390" i="6" s="1"/>
  <c r="K857" i="6"/>
  <c r="L857" i="6" s="1"/>
  <c r="K822" i="6"/>
  <c r="L822" i="6" s="1"/>
  <c r="K185" i="6"/>
  <c r="L185" i="6" s="1"/>
  <c r="K856" i="6"/>
  <c r="L856" i="6" s="1"/>
  <c r="K575" i="6"/>
  <c r="L575" i="6" s="1"/>
  <c r="K757" i="6"/>
  <c r="L757" i="6" s="1"/>
  <c r="K261" i="6"/>
  <c r="L261" i="6" s="1"/>
  <c r="K782" i="6"/>
  <c r="L782" i="6" s="1"/>
  <c r="K574" i="6"/>
  <c r="L574" i="6" s="1"/>
  <c r="K942" i="6"/>
  <c r="L942" i="6" s="1"/>
  <c r="L821" i="6"/>
  <c r="K821" i="6"/>
  <c r="K290" i="6"/>
  <c r="L290" i="6" s="1"/>
  <c r="K139" i="6"/>
  <c r="L139" i="6" s="1"/>
  <c r="K289" i="6"/>
  <c r="L289" i="6" s="1"/>
  <c r="K399" i="6"/>
  <c r="L399" i="6" s="1"/>
  <c r="K49" i="6"/>
  <c r="L49" i="6" s="1"/>
  <c r="K260" i="6"/>
  <c r="L260" i="6" s="1"/>
  <c r="K894" i="6"/>
  <c r="L894" i="6" s="1"/>
  <c r="K100" i="6"/>
  <c r="L100" i="6" s="1"/>
  <c r="K288" i="6"/>
  <c r="L288" i="6" s="1"/>
  <c r="K244" i="6"/>
  <c r="L244" i="6" s="1"/>
  <c r="K941" i="6"/>
  <c r="L941" i="6" s="1"/>
  <c r="K222" i="6"/>
  <c r="L222" i="6" s="1"/>
  <c r="K146" i="6"/>
  <c r="L146" i="6" s="1"/>
  <c r="K566" i="6"/>
  <c r="L566" i="6" s="1"/>
  <c r="K526" i="6"/>
  <c r="L526" i="6" s="1"/>
  <c r="K770" i="6"/>
  <c r="L770" i="6" s="1"/>
  <c r="K304" i="6"/>
  <c r="L304" i="6" s="1"/>
  <c r="K769" i="6"/>
  <c r="L769" i="6" s="1"/>
  <c r="K354" i="6"/>
  <c r="L354" i="6" s="1"/>
  <c r="K174" i="6"/>
  <c r="L174" i="6" s="1"/>
  <c r="K749" i="6"/>
  <c r="L749" i="6" s="1"/>
  <c r="K234" i="6"/>
  <c r="L234" i="6" s="1"/>
  <c r="K712" i="6"/>
  <c r="K561" i="6"/>
  <c r="L561" i="6" s="1"/>
  <c r="K66" i="6"/>
  <c r="L66" i="6" s="1"/>
  <c r="K221" i="6"/>
  <c r="L221" i="6" s="1"/>
  <c r="K498" i="6"/>
  <c r="L498" i="6" s="1"/>
  <c r="L748" i="6"/>
  <c r="K220" i="6"/>
  <c r="L220" i="6" s="1"/>
  <c r="K207" i="6"/>
  <c r="L207" i="6" s="1"/>
  <c r="K259" i="6"/>
  <c r="L259" i="6" s="1"/>
  <c r="K258" i="6"/>
  <c r="L258" i="6" s="1"/>
  <c r="K781" i="6"/>
  <c r="L781" i="6" s="1"/>
  <c r="K739" i="6"/>
  <c r="L739" i="6" s="1"/>
  <c r="K120" i="6"/>
  <c r="L120" i="6" s="1"/>
  <c r="K911" i="6"/>
  <c r="K993" i="6" s="1"/>
  <c r="K248" i="6"/>
  <c r="L248" i="6" s="1"/>
  <c r="K208" i="6"/>
  <c r="K958" i="6" s="1"/>
  <c r="K233" i="6"/>
  <c r="L233" i="6" s="1"/>
  <c r="K893" i="6"/>
  <c r="L893" i="6" s="1"/>
  <c r="K232" i="6"/>
  <c r="L232" i="6" s="1"/>
  <c r="K247" i="6"/>
  <c r="L247" i="6" s="1"/>
  <c r="K768" i="6"/>
  <c r="K268" i="6"/>
  <c r="L268" i="6" s="1"/>
  <c r="K921" i="6"/>
  <c r="L921" i="6" s="1"/>
  <c r="L346" i="6"/>
  <c r="K346" i="6"/>
  <c r="K231" i="6"/>
  <c r="L231" i="6" s="1"/>
  <c r="K426" i="6"/>
  <c r="L426" i="6" s="1"/>
  <c r="K680" i="6"/>
  <c r="L680" i="6" s="1"/>
  <c r="K920" i="6"/>
  <c r="L920" i="6" s="1"/>
  <c r="K679" i="6"/>
  <c r="L679" i="6" s="1"/>
  <c r="K862" i="6"/>
  <c r="L862" i="6" s="1"/>
  <c r="K131" i="6"/>
  <c r="L131" i="6" s="1"/>
  <c r="K381" i="6"/>
  <c r="L381" i="6" s="1"/>
  <c r="K842" i="6"/>
  <c r="L842" i="6" s="1"/>
  <c r="K841" i="6"/>
  <c r="L841" i="6" s="1"/>
  <c r="K420" i="6"/>
  <c r="L420" i="6" s="1"/>
  <c r="K728" i="6"/>
  <c r="L728" i="6" s="1"/>
  <c r="K875" i="6"/>
  <c r="L875" i="6" s="1"/>
  <c r="K689" i="6"/>
  <c r="L689" i="6" s="1"/>
  <c r="K727" i="6"/>
  <c r="K976" i="6" s="1"/>
  <c r="K330" i="6"/>
  <c r="L330" i="6" s="1"/>
  <c r="K553" i="6"/>
  <c r="L553" i="6" s="1"/>
  <c r="K883" i="6"/>
  <c r="L883" i="6" s="1"/>
  <c r="K380" i="6"/>
  <c r="L380" i="6" s="1"/>
  <c r="K919" i="6"/>
  <c r="L919" i="6" s="1"/>
  <c r="K9" i="6"/>
  <c r="L9" i="6" s="1"/>
  <c r="K478" i="6"/>
  <c r="L478" i="6" s="1"/>
  <c r="K409" i="6"/>
  <c r="L409" i="6" s="1"/>
  <c r="K119" i="6"/>
  <c r="L119" i="6" s="1"/>
  <c r="K834" i="6"/>
  <c r="L834" i="6" s="1"/>
  <c r="K353" i="6"/>
  <c r="L353" i="6" s="1"/>
  <c r="K647" i="6"/>
  <c r="L647" i="6" s="1"/>
  <c r="K323" i="6"/>
  <c r="L323" i="6" s="1"/>
  <c r="K552" i="6"/>
  <c r="L552" i="6" s="1"/>
  <c r="K551" i="6"/>
  <c r="L551" i="6" s="1"/>
  <c r="K808" i="6"/>
  <c r="L808" i="6" s="1"/>
  <c r="K807" i="6"/>
  <c r="L807" i="6" s="1"/>
  <c r="K671" i="6"/>
  <c r="L671" i="6" s="1"/>
  <c r="K460" i="6"/>
  <c r="L460" i="6" s="1"/>
  <c r="K257" i="6"/>
  <c r="L257" i="6" s="1"/>
  <c r="L670" i="6"/>
  <c r="K670" i="6"/>
  <c r="K539" i="6"/>
  <c r="L539" i="6" s="1"/>
  <c r="K640" i="6"/>
  <c r="L640" i="6" s="1"/>
  <c r="K820" i="6"/>
  <c r="L820" i="6" s="1"/>
  <c r="K711" i="6"/>
  <c r="L711" i="6" s="1"/>
  <c r="K882" i="6"/>
  <c r="L882" i="6" s="1"/>
  <c r="K206" i="6"/>
  <c r="K957" i="6" s="1"/>
  <c r="K310" i="6"/>
  <c r="L310" i="6" s="1"/>
  <c r="K600" i="6"/>
  <c r="L600" i="6" s="1"/>
  <c r="K157" i="6"/>
  <c r="L157" i="6" s="1"/>
  <c r="K833" i="6"/>
  <c r="L833" i="6" s="1"/>
  <c r="K145" i="6"/>
  <c r="L145" i="6" s="1"/>
  <c r="K184" i="6"/>
  <c r="L184" i="6" s="1"/>
  <c r="K99" i="6"/>
  <c r="L99" i="6" s="1"/>
  <c r="K940" i="6"/>
  <c r="L940" i="6" s="1"/>
  <c r="K669" i="6"/>
  <c r="L669" i="6" s="1"/>
  <c r="K138" i="6"/>
  <c r="L138" i="6" s="1"/>
  <c r="K892" i="6"/>
  <c r="L892" i="6" s="1"/>
  <c r="K19" i="6"/>
  <c r="L19" i="6" s="1"/>
  <c r="K345" i="6"/>
  <c r="L345" i="6" s="1"/>
  <c r="K855" i="6"/>
  <c r="L855" i="6" s="1"/>
  <c r="K419" i="6"/>
  <c r="L419" i="6" s="1"/>
  <c r="K156" i="6"/>
  <c r="L156" i="6" s="1"/>
  <c r="K819" i="6"/>
  <c r="L819" i="6" s="1"/>
  <c r="K794" i="6"/>
  <c r="L794" i="6" s="1"/>
  <c r="K219" i="6"/>
  <c r="L219" i="6" s="1"/>
  <c r="K205" i="6"/>
  <c r="L205" i="6" s="1"/>
  <c r="K322" i="6"/>
  <c r="L322" i="6" s="1"/>
  <c r="K560" i="6"/>
  <c r="L560" i="6" s="1"/>
  <c r="K287" i="6"/>
  <c r="L287" i="6" s="1"/>
  <c r="K538" i="6"/>
  <c r="L538" i="6" s="1"/>
  <c r="K18" i="6"/>
  <c r="L18" i="6" s="1"/>
  <c r="K537" i="6"/>
  <c r="L537" i="6" s="1"/>
  <c r="L490" i="6"/>
  <c r="K536" i="6"/>
  <c r="K48" i="6"/>
  <c r="L48" i="6" s="1"/>
  <c r="K628" i="6"/>
  <c r="L628" i="6" s="1"/>
  <c r="K910" i="6"/>
  <c r="L910" i="6" s="1"/>
  <c r="K363" i="6"/>
  <c r="L363" i="6" s="1"/>
  <c r="K286" i="6"/>
  <c r="L286" i="6" s="1"/>
  <c r="K726" i="6"/>
  <c r="L726" i="6" s="1"/>
  <c r="K725" i="6"/>
  <c r="L725" i="6" s="1"/>
  <c r="K118" i="6"/>
  <c r="L118" i="6" s="1"/>
  <c r="K619" i="6"/>
  <c r="L619" i="6" s="1"/>
  <c r="K861" i="6"/>
  <c r="L861" i="6" s="1"/>
  <c r="K8" i="6"/>
  <c r="L8" i="6" s="1"/>
  <c r="K848" i="6"/>
  <c r="L848" i="6" s="1"/>
  <c r="K806" i="6"/>
  <c r="L806" i="6" s="1"/>
  <c r="L204" i="6"/>
  <c r="K204" i="6"/>
  <c r="L655" i="6"/>
  <c r="K655" i="6"/>
  <c r="K909" i="6"/>
  <c r="L909" i="6" s="1"/>
  <c r="K891" i="6"/>
  <c r="L891" i="6" s="1"/>
  <c r="K203" i="6"/>
  <c r="L203" i="6" s="1"/>
  <c r="K590" i="6"/>
  <c r="L590" i="6" s="1"/>
  <c r="K516" i="6"/>
  <c r="L516" i="6" s="1"/>
  <c r="K267" i="6"/>
  <c r="K959" i="6" s="1"/>
  <c r="K902" i="6"/>
  <c r="L902" i="6" s="1"/>
  <c r="K767" i="6"/>
  <c r="L767" i="6" s="1"/>
  <c r="K389" i="6"/>
  <c r="L389" i="6" s="1"/>
  <c r="K218" i="6"/>
  <c r="L218" i="6" s="1"/>
  <c r="K688" i="6"/>
  <c r="L688" i="6" s="1"/>
  <c r="K738" i="6"/>
  <c r="L738" i="6" s="1"/>
  <c r="K918" i="6"/>
  <c r="L918" i="6" s="1"/>
  <c r="K379" i="6"/>
  <c r="L379" i="6" s="1"/>
  <c r="K98" i="6"/>
  <c r="L98" i="6" s="1"/>
  <c r="K874" i="6"/>
  <c r="L874" i="6" s="1"/>
  <c r="K4" i="6"/>
  <c r="L4" i="6" s="1"/>
  <c r="K117" i="6"/>
  <c r="L117" i="6" s="1"/>
  <c r="K30" i="6"/>
  <c r="L30" i="6" s="1"/>
  <c r="K75" i="6"/>
  <c r="L75" i="6" s="1"/>
  <c r="K425" i="6"/>
  <c r="L425" i="6" s="1"/>
  <c r="K668" i="6"/>
  <c r="L668" i="6" s="1"/>
  <c r="K793" i="6"/>
  <c r="L793" i="6" s="1"/>
  <c r="K60" i="6"/>
  <c r="L60" i="6" s="1"/>
  <c r="K230" i="6"/>
  <c r="L230" i="6" s="1"/>
  <c r="K59" i="6"/>
  <c r="L59" i="6" s="1"/>
  <c r="K710" i="6"/>
  <c r="L710" i="6" s="1"/>
  <c r="K847" i="6"/>
  <c r="L847" i="6" s="1"/>
  <c r="K424" i="6"/>
  <c r="L424" i="6" s="1"/>
  <c r="K766" i="6"/>
  <c r="L766" i="6" s="1"/>
  <c r="K243" i="6"/>
  <c r="L243" i="6" s="1"/>
  <c r="K832" i="6"/>
  <c r="L832" i="6" s="1"/>
  <c r="K627" i="6"/>
  <c r="L627" i="6" s="1"/>
  <c r="K667" i="6"/>
  <c r="L667" i="6" s="1"/>
  <c r="K854" i="6"/>
  <c r="L854" i="6" s="1"/>
  <c r="K36" i="6"/>
  <c r="L36" i="6" s="1"/>
  <c r="K370" i="6"/>
  <c r="L370" i="6" s="1"/>
  <c r="K846" i="6"/>
  <c r="L846" i="6" s="1"/>
  <c r="K573" i="6"/>
  <c r="L573" i="6" s="1"/>
  <c r="K765" i="6"/>
  <c r="K977" i="6" s="1"/>
  <c r="K535" i="6"/>
  <c r="L535" i="6" s="1"/>
  <c r="K285" i="6"/>
  <c r="L285" i="6" s="1"/>
  <c r="K58" i="6"/>
  <c r="L58" i="6" s="1"/>
  <c r="K747" i="6"/>
  <c r="L747" i="6" s="1"/>
  <c r="K137" i="6"/>
  <c r="L137" i="6" s="1"/>
  <c r="K939" i="6"/>
  <c r="K996" i="6" s="1"/>
  <c r="K449" i="6"/>
  <c r="L449" i="6" s="1"/>
  <c r="K35" i="6"/>
  <c r="L35" i="6" s="1"/>
  <c r="K831" i="6"/>
  <c r="L831" i="6" s="1"/>
  <c r="K57" i="6"/>
  <c r="L57" i="6" s="1"/>
  <c r="K352" i="6"/>
  <c r="L352" i="6" s="1"/>
  <c r="K746" i="6"/>
  <c r="L746" i="6" s="1"/>
  <c r="K582" i="6"/>
  <c r="L582" i="6" s="1"/>
  <c r="K362" i="6"/>
  <c r="L362" i="6" s="1"/>
  <c r="K459" i="6"/>
  <c r="L459" i="6" s="1"/>
  <c r="L436" i="6"/>
  <c r="K436" i="6"/>
  <c r="K472" i="6"/>
  <c r="L472" i="6" s="1"/>
  <c r="K164" i="6"/>
  <c r="L164" i="6" s="1"/>
  <c r="K890" i="6"/>
  <c r="L890" i="6" s="1"/>
  <c r="K581" i="6"/>
  <c r="L581" i="6" s="1"/>
  <c r="K284" i="6"/>
  <c r="L284" i="6" s="1"/>
  <c r="K515" i="6"/>
  <c r="L515" i="6" s="1"/>
  <c r="K283" i="6"/>
  <c r="L283" i="6" s="1"/>
  <c r="K448" i="6"/>
  <c r="L448" i="6" s="1"/>
  <c r="K361" i="6"/>
  <c r="L361" i="6" s="1"/>
  <c r="K889" i="6"/>
  <c r="L889" i="6" s="1"/>
  <c r="K678" i="6"/>
  <c r="L678" i="6" s="1"/>
  <c r="K724" i="6"/>
  <c r="L724" i="6" s="1"/>
  <c r="L74" i="6"/>
  <c r="K74" i="6"/>
  <c r="K155" i="6"/>
  <c r="L155" i="6" s="1"/>
  <c r="K29" i="6"/>
  <c r="L29" i="6" s="1"/>
  <c r="K756" i="6"/>
  <c r="L756" i="6" s="1"/>
  <c r="K130" i="6"/>
  <c r="L130" i="6" s="1"/>
  <c r="K34" i="6"/>
  <c r="L34" i="6" s="1"/>
  <c r="K646" i="6"/>
  <c r="L646" i="6" s="1"/>
  <c r="K217" i="6"/>
  <c r="L217" i="6" s="1"/>
  <c r="K662" i="6"/>
  <c r="L662" i="6" s="1"/>
  <c r="K282" i="6"/>
  <c r="L282" i="6" s="1"/>
  <c r="K435" i="6"/>
  <c r="L435" i="6" s="1"/>
  <c r="K272" i="6"/>
  <c r="L272" i="6" s="1"/>
  <c r="K303" i="6"/>
  <c r="L303" i="6" s="1"/>
  <c r="K309" i="6"/>
  <c r="L309" i="6" s="1"/>
  <c r="K840" i="6"/>
  <c r="L840" i="6" s="1"/>
  <c r="K216" i="6"/>
  <c r="L216" i="6" s="1"/>
  <c r="K97" i="6"/>
  <c r="L97" i="6" s="1"/>
  <c r="K654" i="6"/>
  <c r="L654" i="6" s="1"/>
  <c r="K116" i="6"/>
  <c r="L116" i="6" s="1"/>
  <c r="K96" i="6"/>
  <c r="L96" i="6" s="1"/>
  <c r="K917" i="6"/>
  <c r="L917" i="6" s="1"/>
  <c r="K709" i="6"/>
  <c r="L709" i="6" s="1"/>
  <c r="K129" i="6"/>
  <c r="L129" i="6" s="1"/>
  <c r="K447" i="6"/>
  <c r="L447" i="6" s="1"/>
  <c r="K202" i="6"/>
  <c r="L202" i="6" s="1"/>
  <c r="K489" i="6"/>
  <c r="L489" i="6" s="1"/>
  <c r="K805" i="6"/>
  <c r="L805" i="6" s="1"/>
  <c r="K565" i="6"/>
  <c r="L565" i="6" s="1"/>
  <c r="K708" i="6"/>
  <c r="L708" i="6" s="1"/>
  <c r="K792" i="6"/>
  <c r="L792" i="6" s="1"/>
  <c r="K163" i="6"/>
  <c r="L163" i="6" s="1"/>
  <c r="K86" i="6"/>
  <c r="L86" i="6" s="1"/>
  <c r="K95" i="6"/>
  <c r="L95" i="6" s="1"/>
  <c r="K881" i="6"/>
  <c r="L881" i="6" s="1"/>
  <c r="K707" i="6"/>
  <c r="L707" i="6" s="1"/>
  <c r="K514" i="6"/>
  <c r="L514" i="6" s="1"/>
  <c r="K329" i="6"/>
  <c r="L329" i="6" s="1"/>
  <c r="K388" i="6"/>
  <c r="L388" i="6" s="1"/>
  <c r="K534" i="6"/>
  <c r="L534" i="6" s="1"/>
  <c r="K599" i="6"/>
  <c r="L599" i="6" s="1"/>
  <c r="K637" i="6"/>
  <c r="L637" i="6" s="1"/>
  <c r="K85" i="6"/>
  <c r="L85" i="6" s="1"/>
  <c r="K687" i="6"/>
  <c r="L687" i="6" s="1"/>
  <c r="K873" i="6"/>
  <c r="L873" i="6" s="1"/>
  <c r="K853" i="6"/>
  <c r="L853" i="6" s="1"/>
  <c r="K839" i="6"/>
  <c r="L839" i="6" s="1"/>
  <c r="K229" i="6"/>
  <c r="L229" i="6" s="1"/>
  <c r="K3" i="6"/>
  <c r="L3" i="6" s="1"/>
  <c r="K860" i="6"/>
  <c r="L860" i="6" s="1"/>
  <c r="K387" i="6"/>
  <c r="L387" i="6" s="1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H108" i="3" l="1"/>
  <c r="I108" i="3" s="1"/>
  <c r="M15" i="3"/>
  <c r="M10" i="3"/>
  <c r="H82" i="3"/>
  <c r="I82" i="3" s="1"/>
  <c r="H84" i="3"/>
  <c r="I84" i="3" s="1"/>
  <c r="H15" i="3"/>
  <c r="I15" i="3" s="1"/>
  <c r="H27" i="3"/>
  <c r="I27" i="3" s="1"/>
  <c r="H26" i="3"/>
  <c r="I26" i="3" s="1"/>
  <c r="H81" i="3"/>
  <c r="I81" i="3" s="1"/>
  <c r="H83" i="3"/>
  <c r="I83" i="3" s="1"/>
  <c r="H80" i="3"/>
  <c r="I80" i="3" s="1"/>
  <c r="H79" i="3"/>
  <c r="I79" i="3" s="1"/>
  <c r="H78" i="3"/>
  <c r="I78" i="3" s="1"/>
  <c r="H10" i="3"/>
  <c r="I10" i="3" s="1"/>
  <c r="H47" i="3"/>
  <c r="I47" i="3" s="1"/>
  <c r="H50" i="3"/>
  <c r="I50" i="3" s="1"/>
  <c r="H49" i="3"/>
  <c r="I49" i="3" s="1"/>
  <c r="H76" i="3"/>
  <c r="I76" i="3" s="1"/>
  <c r="H77" i="3"/>
  <c r="I77" i="3" s="1"/>
  <c r="H74" i="3"/>
  <c r="I74" i="3" s="1"/>
  <c r="H75" i="3"/>
  <c r="I75" i="3" s="1"/>
  <c r="H124" i="3"/>
  <c r="I124" i="3" s="1"/>
  <c r="H145" i="3"/>
  <c r="I145" i="3" s="1"/>
  <c r="H119" i="3"/>
  <c r="I119" i="3" s="1"/>
  <c r="H125" i="3"/>
  <c r="I125" i="3" s="1"/>
  <c r="H123" i="3"/>
  <c r="I123" i="3" s="1"/>
  <c r="H44" i="3"/>
  <c r="I44" i="3" s="1"/>
  <c r="H117" i="3"/>
  <c r="I117" i="3" s="1"/>
  <c r="H141" i="3"/>
  <c r="I141" i="3" s="1"/>
  <c r="H137" i="3"/>
  <c r="I137" i="3" s="1"/>
  <c r="H142" i="3"/>
  <c r="I142" i="3" s="1"/>
  <c r="H136" i="3"/>
  <c r="I136" i="3" s="1"/>
  <c r="H126" i="3"/>
  <c r="I126" i="3" s="1"/>
  <c r="H25" i="3"/>
  <c r="I25" i="3" s="1"/>
  <c r="H73" i="3"/>
  <c r="I73" i="3" s="1"/>
  <c r="H122" i="3"/>
  <c r="I122" i="3" s="1"/>
  <c r="H45" i="3"/>
  <c r="I45" i="3" s="1"/>
  <c r="H127" i="3"/>
  <c r="I127" i="3" s="1"/>
  <c r="H143" i="3"/>
  <c r="I143" i="3" s="1"/>
  <c r="H111" i="3"/>
  <c r="I111" i="3" s="1"/>
  <c r="H115" i="3"/>
  <c r="I115" i="3" s="1"/>
  <c r="H129" i="3"/>
  <c r="I129" i="3" s="1"/>
  <c r="H118" i="3"/>
  <c r="I118" i="3" s="1"/>
  <c r="H12" i="3"/>
  <c r="I12" i="3" s="1"/>
  <c r="H24" i="3"/>
  <c r="I24" i="3" s="1"/>
  <c r="H134" i="3"/>
  <c r="I134" i="3" s="1"/>
  <c r="H42" i="3"/>
  <c r="I42" i="3" s="1"/>
  <c r="H23" i="3"/>
  <c r="I23" i="3" s="1"/>
  <c r="H21" i="3"/>
  <c r="I21" i="3" s="1"/>
  <c r="H20" i="3"/>
  <c r="I20" i="3" s="1"/>
  <c r="H40" i="3"/>
  <c r="I40" i="3" s="1"/>
  <c r="H36" i="3"/>
  <c r="I36" i="3" s="1"/>
  <c r="H41" i="3"/>
  <c r="I41" i="3" s="1"/>
  <c r="H110" i="3"/>
  <c r="I110" i="3" s="1"/>
  <c r="H38" i="3"/>
  <c r="I38" i="3" s="1"/>
  <c r="H35" i="3"/>
  <c r="I35" i="3" s="1"/>
  <c r="H46" i="3"/>
  <c r="I46" i="3" s="1"/>
  <c r="H22" i="3"/>
  <c r="I22" i="3" s="1"/>
  <c r="H120" i="3"/>
  <c r="I120" i="3" s="1"/>
  <c r="H144" i="3"/>
  <c r="I144" i="3" s="1"/>
  <c r="H130" i="3"/>
  <c r="I130" i="3" s="1"/>
  <c r="H135" i="3"/>
  <c r="I135" i="3" s="1"/>
  <c r="H43" i="3"/>
  <c r="I43" i="3" s="1"/>
  <c r="H37" i="3"/>
  <c r="I37" i="3" s="1"/>
  <c r="H114" i="3"/>
  <c r="I114" i="3" s="1"/>
  <c r="H116" i="3"/>
  <c r="I116" i="3" s="1"/>
  <c r="H131" i="3"/>
  <c r="I131" i="3" s="1"/>
  <c r="H121" i="3"/>
  <c r="I121" i="3" s="1"/>
  <c r="H133" i="3"/>
  <c r="I133" i="3" s="1"/>
  <c r="H139" i="3"/>
  <c r="I139" i="3" s="1"/>
  <c r="H112" i="3"/>
  <c r="I112" i="3" s="1"/>
  <c r="H39" i="3"/>
  <c r="I39" i="3" s="1"/>
  <c r="H113" i="3"/>
  <c r="I113" i="3" s="1"/>
  <c r="H132" i="3"/>
  <c r="I132" i="3" s="1"/>
  <c r="H138" i="3"/>
  <c r="I138" i="3" s="1"/>
  <c r="H128" i="3"/>
  <c r="I128" i="3" s="1"/>
  <c r="H140" i="3"/>
  <c r="I140" i="3" s="1"/>
  <c r="H18" i="3"/>
  <c r="I18" i="3" s="1"/>
  <c r="H61" i="3"/>
  <c r="I61" i="3" s="1"/>
  <c r="I4" i="3"/>
  <c r="M6" i="3"/>
  <c r="M144" i="3"/>
  <c r="M136" i="3"/>
  <c r="M128" i="3"/>
  <c r="M120" i="3"/>
  <c r="M112" i="3"/>
  <c r="M104" i="3"/>
  <c r="M96" i="3"/>
  <c r="M88" i="3"/>
  <c r="M80" i="3"/>
  <c r="M72" i="3"/>
  <c r="M64" i="3"/>
  <c r="M56" i="3"/>
  <c r="M47" i="3"/>
  <c r="M39" i="3"/>
  <c r="M31" i="3"/>
  <c r="M22" i="3"/>
  <c r="M143" i="3"/>
  <c r="M135" i="3"/>
  <c r="M127" i="3"/>
  <c r="M119" i="3"/>
  <c r="M111" i="3"/>
  <c r="M103" i="3"/>
  <c r="M95" i="3"/>
  <c r="M87" i="3"/>
  <c r="M79" i="3"/>
  <c r="M71" i="3"/>
  <c r="M63" i="3"/>
  <c r="M54" i="3"/>
  <c r="M46" i="3"/>
  <c r="M38" i="3"/>
  <c r="M30" i="3"/>
  <c r="M21" i="3"/>
  <c r="M37" i="3"/>
  <c r="M133" i="3"/>
  <c r="M125" i="3"/>
  <c r="M117" i="3"/>
  <c r="M109" i="3"/>
  <c r="M8" i="3"/>
  <c r="M142" i="3"/>
  <c r="M134" i="3"/>
  <c r="M126" i="3"/>
  <c r="M118" i="3"/>
  <c r="M110" i="3"/>
  <c r="M102" i="3"/>
  <c r="M94" i="3"/>
  <c r="M86" i="3"/>
  <c r="M78" i="3"/>
  <c r="M70" i="3"/>
  <c r="M62" i="3"/>
  <c r="M53" i="3"/>
  <c r="M45" i="3"/>
  <c r="M28" i="3"/>
  <c r="M20" i="3"/>
  <c r="M141" i="3"/>
  <c r="M148" i="3"/>
  <c r="M140" i="3"/>
  <c r="M132" i="3"/>
  <c r="M124" i="3"/>
  <c r="M116" i="3"/>
  <c r="M108" i="3"/>
  <c r="M100" i="3"/>
  <c r="M92" i="3"/>
  <c r="M84" i="3"/>
  <c r="M76" i="3"/>
  <c r="M68" i="3"/>
  <c r="M60" i="3"/>
  <c r="M51" i="3"/>
  <c r="M43" i="3"/>
  <c r="M35" i="3"/>
  <c r="M26" i="3"/>
  <c r="M18" i="3"/>
  <c r="M138" i="3"/>
  <c r="M58" i="3"/>
  <c r="M24" i="3"/>
  <c r="M147" i="3"/>
  <c r="M139" i="3"/>
  <c r="M131" i="3"/>
  <c r="M123" i="3"/>
  <c r="M115" i="3"/>
  <c r="M107" i="3"/>
  <c r="M99" i="3"/>
  <c r="M91" i="3"/>
  <c r="M83" i="3"/>
  <c r="M75" i="3"/>
  <c r="M67" i="3"/>
  <c r="M59" i="3"/>
  <c r="M50" i="3"/>
  <c r="M42" i="3"/>
  <c r="M34" i="3"/>
  <c r="M25" i="3"/>
  <c r="M17" i="3"/>
  <c r="M146" i="3"/>
  <c r="M130" i="3"/>
  <c r="M122" i="3"/>
  <c r="M114" i="3"/>
  <c r="M106" i="3"/>
  <c r="M98" i="3"/>
  <c r="M90" i="3"/>
  <c r="M82" i="3"/>
  <c r="M74" i="3"/>
  <c r="M66" i="3"/>
  <c r="M49" i="3"/>
  <c r="M41" i="3"/>
  <c r="M33" i="3"/>
  <c r="M14" i="3"/>
  <c r="M121" i="3"/>
  <c r="M81" i="3"/>
  <c r="M48" i="3"/>
  <c r="M12" i="3"/>
  <c r="M113" i="3"/>
  <c r="M77" i="3"/>
  <c r="M44" i="3"/>
  <c r="M61" i="3"/>
  <c r="M27" i="3"/>
  <c r="M137" i="3"/>
  <c r="M23" i="3"/>
  <c r="M85" i="3"/>
  <c r="M19" i="3"/>
  <c r="M105" i="3"/>
  <c r="M73" i="3"/>
  <c r="M40" i="3"/>
  <c r="M93" i="3"/>
  <c r="M57" i="3"/>
  <c r="M52" i="3"/>
  <c r="M101" i="3"/>
  <c r="M69" i="3"/>
  <c r="M36" i="3"/>
  <c r="M97" i="3"/>
  <c r="M65" i="3"/>
  <c r="M32" i="3"/>
  <c r="M145" i="3"/>
  <c r="M89" i="3"/>
  <c r="M129" i="3"/>
  <c r="H8" i="3"/>
  <c r="I8" i="3" s="1"/>
  <c r="H56" i="3"/>
  <c r="I56" i="3" s="1"/>
  <c r="H70" i="3"/>
  <c r="I70" i="3" s="1"/>
  <c r="H65" i="3"/>
  <c r="I65" i="3" s="1"/>
  <c r="H64" i="3"/>
  <c r="I64" i="3" s="1"/>
  <c r="H58" i="3"/>
  <c r="I58" i="3" s="1"/>
  <c r="H60" i="3"/>
  <c r="I60" i="3" s="1"/>
  <c r="H57" i="3"/>
  <c r="I57" i="3" s="1"/>
  <c r="H59" i="3"/>
  <c r="I59" i="3" s="1"/>
  <c r="H66" i="3"/>
  <c r="I66" i="3" s="1"/>
  <c r="H68" i="3"/>
  <c r="I68" i="3" s="1"/>
  <c r="H109" i="3"/>
  <c r="I109" i="3" s="1"/>
  <c r="H30" i="3"/>
  <c r="I30" i="3" s="1"/>
  <c r="H34" i="3"/>
  <c r="I34" i="3" s="1"/>
  <c r="H17" i="3"/>
  <c r="I17" i="3" s="1"/>
  <c r="H19" i="3"/>
  <c r="I19" i="3" s="1"/>
  <c r="H63" i="3"/>
  <c r="I63" i="3" s="1"/>
  <c r="H32" i="3"/>
  <c r="I32" i="3" s="1"/>
  <c r="H62" i="3"/>
  <c r="I62" i="3" s="1"/>
  <c r="H31" i="3"/>
  <c r="I31" i="3" s="1"/>
  <c r="H72" i="3"/>
  <c r="I72" i="3" s="1"/>
  <c r="H67" i="3"/>
  <c r="I67" i="3" s="1"/>
  <c r="H14" i="3"/>
  <c r="I14" i="3" s="1"/>
  <c r="H33" i="3"/>
  <c r="I33" i="3" s="1"/>
  <c r="H71" i="3"/>
  <c r="I71" i="3" s="1"/>
  <c r="H69" i="3"/>
  <c r="I69" i="3" s="1"/>
  <c r="L765" i="6"/>
  <c r="L727" i="6"/>
  <c r="L976" i="6" s="1"/>
  <c r="L804" i="6"/>
  <c r="L985" i="6" s="1"/>
  <c r="L466" i="6"/>
  <c r="L206" i="6"/>
  <c r="L957" i="6" s="1"/>
  <c r="L267" i="6"/>
  <c r="L959" i="6" s="1"/>
  <c r="L208" i="6"/>
  <c r="L958" i="6" s="1"/>
  <c r="H1" i="5"/>
  <c r="M1" i="8"/>
  <c r="O1" i="8"/>
  <c r="K1" i="8"/>
  <c r="L1" i="8"/>
  <c r="J1" i="8"/>
  <c r="G1" i="5"/>
  <c r="L939" i="6"/>
  <c r="L977" i="6"/>
  <c r="K982" i="6"/>
  <c r="K981" i="6"/>
  <c r="K979" i="6"/>
  <c r="K978" i="6"/>
  <c r="K984" i="6"/>
  <c r="K983" i="6"/>
  <c r="K980" i="6"/>
  <c r="L768" i="6"/>
  <c r="K952" i="6"/>
  <c r="K953" i="6"/>
  <c r="L952" i="6"/>
  <c r="L953" i="6"/>
  <c r="K990" i="6"/>
  <c r="K989" i="6"/>
  <c r="K992" i="6"/>
  <c r="K991" i="6"/>
  <c r="L895" i="6"/>
  <c r="K974" i="6"/>
  <c r="K973" i="6"/>
  <c r="K971" i="6"/>
  <c r="K970" i="6"/>
  <c r="K969" i="6"/>
  <c r="K968" i="6"/>
  <c r="K975" i="6"/>
  <c r="K967" i="6"/>
  <c r="K972" i="6"/>
  <c r="K965" i="6"/>
  <c r="K963" i="6"/>
  <c r="K964" i="6"/>
  <c r="L911" i="6"/>
  <c r="L712" i="6"/>
  <c r="L536" i="6"/>
  <c r="K962" i="6"/>
  <c r="L480" i="6"/>
  <c r="L593" i="6"/>
  <c r="L961" i="6"/>
  <c r="L988" i="6"/>
  <c r="L986" i="6"/>
  <c r="L987" i="6"/>
  <c r="K987" i="6"/>
  <c r="K986" i="6"/>
  <c r="K988" i="6"/>
  <c r="K956" i="6"/>
  <c r="K955" i="6"/>
  <c r="L182" i="6"/>
  <c r="K995" i="6"/>
  <c r="K994" i="6"/>
  <c r="L994" i="6"/>
  <c r="L995" i="6"/>
  <c r="L377" i="6"/>
  <c r="K960" i="6"/>
  <c r="K954" i="6"/>
  <c r="L56" i="6"/>
  <c r="H1" i="10"/>
  <c r="C8" i="13" s="1"/>
  <c r="C9" i="13" s="1"/>
  <c r="M4" i="3" l="1"/>
  <c r="H6" i="3" s="1"/>
  <c r="I2" i="3" s="1"/>
  <c r="P1" i="8"/>
  <c r="K1" i="5"/>
  <c r="F3" i="13" s="1"/>
  <c r="I1" i="5"/>
  <c r="L1" i="5"/>
  <c r="G3" i="13" s="1"/>
  <c r="J1" i="5"/>
  <c r="E3" i="13" s="1"/>
  <c r="J7" i="13"/>
  <c r="M1" i="5"/>
  <c r="H3" i="13" s="1"/>
  <c r="L1" i="9"/>
  <c r="F7" i="13" s="1"/>
  <c r="M1" i="9"/>
  <c r="G7" i="13" s="1"/>
  <c r="N1" i="9"/>
  <c r="H7" i="13" s="1"/>
  <c r="O1" i="5"/>
  <c r="J3" i="13" s="1"/>
  <c r="N1" i="8"/>
  <c r="N1" i="5"/>
  <c r="I3" i="13" s="1"/>
  <c r="N1" i="10"/>
  <c r="I8" i="13" s="1"/>
  <c r="L989" i="6"/>
  <c r="L992" i="6"/>
  <c r="L991" i="6"/>
  <c r="L990" i="6"/>
  <c r="K1" i="10"/>
  <c r="F8" i="13" s="1"/>
  <c r="M1" i="10"/>
  <c r="H8" i="13" s="1"/>
  <c r="L973" i="6"/>
  <c r="L972" i="6"/>
  <c r="L970" i="6"/>
  <c r="L969" i="6"/>
  <c r="L968" i="6"/>
  <c r="L975" i="6"/>
  <c r="L967" i="6"/>
  <c r="L974" i="6"/>
  <c r="L971" i="6"/>
  <c r="L996" i="6"/>
  <c r="L960" i="6"/>
  <c r="L956" i="6"/>
  <c r="L955" i="6"/>
  <c r="L966" i="6"/>
  <c r="J1" i="10"/>
  <c r="E8" i="13" s="1"/>
  <c r="K1" i="9"/>
  <c r="E7" i="13" s="1"/>
  <c r="L962" i="6"/>
  <c r="O1" i="10"/>
  <c r="J8" i="13" s="1"/>
  <c r="L1" i="10"/>
  <c r="G8" i="13" s="1"/>
  <c r="O1" i="9"/>
  <c r="I7" i="13" s="1"/>
  <c r="L954" i="6"/>
  <c r="L965" i="6"/>
  <c r="L964" i="6"/>
  <c r="L963" i="6"/>
  <c r="L993" i="6"/>
  <c r="I1" i="10"/>
  <c r="D8" i="13" s="1"/>
  <c r="J1" i="9"/>
  <c r="D7" i="13" s="1"/>
  <c r="L981" i="6"/>
  <c r="L980" i="6"/>
  <c r="L978" i="6"/>
  <c r="L984" i="6"/>
  <c r="L983" i="6"/>
  <c r="L982" i="6"/>
  <c r="L979" i="6"/>
  <c r="L1" i="6"/>
  <c r="I6" i="3" l="1"/>
  <c r="I3" i="3" s="1"/>
  <c r="O950" i="6"/>
  <c r="O1" i="6" s="1"/>
  <c r="E5" i="13" s="1"/>
  <c r="E9" i="13" s="1"/>
  <c r="N950" i="6"/>
  <c r="N1" i="6" s="1"/>
  <c r="D5" i="13" s="1"/>
  <c r="D9" i="13" s="1"/>
  <c r="Q950" i="6"/>
  <c r="Q1" i="6" s="1"/>
  <c r="G5" i="13" s="1"/>
  <c r="G9" i="13" s="1"/>
  <c r="P950" i="6"/>
  <c r="P1" i="6" s="1"/>
  <c r="F5" i="13" s="1"/>
  <c r="F9" i="13" s="1"/>
  <c r="T950" i="6"/>
  <c r="T1" i="6" s="1"/>
  <c r="J5" i="13" s="1"/>
  <c r="J9" i="13" s="1"/>
  <c r="R950" i="6"/>
  <c r="R1" i="6" s="1"/>
  <c r="H5" i="13" s="1"/>
  <c r="H9" i="13" s="1"/>
  <c r="S950" i="6"/>
  <c r="S1" i="6" s="1"/>
  <c r="I5" i="13" s="1"/>
  <c r="I9" i="13" s="1"/>
</calcChain>
</file>

<file path=xl/sharedStrings.xml><?xml version="1.0" encoding="utf-8"?>
<sst xmlns="http://schemas.openxmlformats.org/spreadsheetml/2006/main" count="24720" uniqueCount="7824">
  <si>
    <t>ORIENT-MACKSBURG</t>
  </si>
  <si>
    <t>ADAIR COUNTY AG EXTENSION</t>
  </si>
  <si>
    <t>ADAIR COUNTY ASSESSOR</t>
  </si>
  <si>
    <t>ADAIR</t>
  </si>
  <si>
    <t>BRIDGEWATER</t>
  </si>
  <si>
    <t>FONTANELLE</t>
  </si>
  <si>
    <t>GREENFIELD</t>
  </si>
  <si>
    <t>ORIENT</t>
  </si>
  <si>
    <t>EUREKA</t>
  </si>
  <si>
    <t>GRAND RIVER</t>
  </si>
  <si>
    <t>GROVE</t>
  </si>
  <si>
    <t>HARRISON - GREENFIELD FIRE</t>
  </si>
  <si>
    <t>HARRISON - STUART FIRE</t>
  </si>
  <si>
    <t>JACKSON</t>
  </si>
  <si>
    <t>JEFFERSON</t>
  </si>
  <si>
    <t>LEE</t>
  </si>
  <si>
    <t>LINCOLN - DEXTER FIRE</t>
  </si>
  <si>
    <t>LINCOLN - STUART FIRE</t>
  </si>
  <si>
    <t>PRUSSIA</t>
  </si>
  <si>
    <t>RICHLAND - FONTANELLE FIRE</t>
  </si>
  <si>
    <t>RICHLAND - GREENFIELD FIRE</t>
  </si>
  <si>
    <t>RICHLAND - ORIENT FIRE</t>
  </si>
  <si>
    <t>SUMMERSET</t>
  </si>
  <si>
    <t>SUMMIT</t>
  </si>
  <si>
    <t>UNION</t>
  </si>
  <si>
    <t>WALNUT</t>
  </si>
  <si>
    <t>WASHINGTON</t>
  </si>
  <si>
    <t>GREENFIELD-GREENFIELD CEMETERY</t>
  </si>
  <si>
    <t>ORIENT-ORIENT CEMETERY</t>
  </si>
  <si>
    <t>SUMMERSET-FONTANELLE CEMETERY</t>
  </si>
  <si>
    <t>CORNING</t>
  </si>
  <si>
    <t>ADAMS COUNTY AG EXTENSION</t>
  </si>
  <si>
    <t>ADAMS COUNTY ASSESSOR</t>
  </si>
  <si>
    <t>CARBON</t>
  </si>
  <si>
    <t>NODAWAY</t>
  </si>
  <si>
    <t>PRESCOTT</t>
  </si>
  <si>
    <t>CARL</t>
  </si>
  <si>
    <t>COLONY</t>
  </si>
  <si>
    <t>DOUGLAS</t>
  </si>
  <si>
    <t>GRANT</t>
  </si>
  <si>
    <t>JASPER</t>
  </si>
  <si>
    <t>LINCOLN</t>
  </si>
  <si>
    <t>MERCER</t>
  </si>
  <si>
    <t>QUINCY</t>
  </si>
  <si>
    <t>ALLAMAKEE</t>
  </si>
  <si>
    <t>EASTERN ALLAMAKEE</t>
  </si>
  <si>
    <t>POSTVILLE</t>
  </si>
  <si>
    <t>ALLAMAKEE COUNTY AG EXTENSION</t>
  </si>
  <si>
    <t>ALLAMAKEE COUNTY ASSESSOR</t>
  </si>
  <si>
    <t>HARPERS FERRY</t>
  </si>
  <si>
    <t>LANSING</t>
  </si>
  <si>
    <t>NEW ALBIN</t>
  </si>
  <si>
    <t>WATERVILLE</t>
  </si>
  <si>
    <t>WAUKON</t>
  </si>
  <si>
    <t>CENTER</t>
  </si>
  <si>
    <t>FAIRVIEW</t>
  </si>
  <si>
    <t>FRANKLIN - AMB #1</t>
  </si>
  <si>
    <t>FRANKLIN - AMB #2</t>
  </si>
  <si>
    <t>FRANKLIN - AMB #3</t>
  </si>
  <si>
    <t>FRENCH CREEK - LANSING FIRE</t>
  </si>
  <si>
    <t>FRENCH CREEK - NEW ALBIN FIRE</t>
  </si>
  <si>
    <t>FRENCH CREEK - WAUKON FIRE</t>
  </si>
  <si>
    <t>HANOVER</t>
  </si>
  <si>
    <t>IOWA</t>
  </si>
  <si>
    <t>LAFAYETTE</t>
  </si>
  <si>
    <t>LANSING - LANSING FIRE</t>
  </si>
  <si>
    <t>LANSING - NEW ALBIN FIRE</t>
  </si>
  <si>
    <t>LINTON</t>
  </si>
  <si>
    <t>LUDLOW</t>
  </si>
  <si>
    <t>MAKEE</t>
  </si>
  <si>
    <t>PAINT CREEK</t>
  </si>
  <si>
    <t>POST</t>
  </si>
  <si>
    <t>TAYLOR</t>
  </si>
  <si>
    <t>UNION CITY</t>
  </si>
  <si>
    <t>UNION CITY - NEW ALBIN FIRE</t>
  </si>
  <si>
    <t>UNION PRAIRIE</t>
  </si>
  <si>
    <t>WATERLOO</t>
  </si>
  <si>
    <t>CENTERVILLE</t>
  </si>
  <si>
    <t>MORAVIA</t>
  </si>
  <si>
    <t>MOULTON-UDELL</t>
  </si>
  <si>
    <t>APPANOOSE COUNTY AG EXTENSION</t>
  </si>
  <si>
    <t>APPANOOSE COUNTY ASSESSOR</t>
  </si>
  <si>
    <t>CINCINNATI</t>
  </si>
  <si>
    <t>EXLINE</t>
  </si>
  <si>
    <t>MOULTON</t>
  </si>
  <si>
    <t>MYSTIC</t>
  </si>
  <si>
    <t>NUMA</t>
  </si>
  <si>
    <t>PLANO</t>
  </si>
  <si>
    <t>RATHBUN</t>
  </si>
  <si>
    <t>UDELL</t>
  </si>
  <si>
    <t>UNIONVILLE</t>
  </si>
  <si>
    <t>BELLAIR</t>
  </si>
  <si>
    <t>CALDWELL</t>
  </si>
  <si>
    <t>CHARITON</t>
  </si>
  <si>
    <t>DOUGLAS - CENTERVILLE FIRE</t>
  </si>
  <si>
    <t>DOUGLAS - MORAVIA FIRE</t>
  </si>
  <si>
    <t>FRANKLIN - CINCINNATI FIRE</t>
  </si>
  <si>
    <t>FRANKLIN - SEYMOUR FIRE</t>
  </si>
  <si>
    <t>INDEPENDENCE - MYSTIC FIRE</t>
  </si>
  <si>
    <t>INDEPENDENCE - SEYMOUR FIRE</t>
  </si>
  <si>
    <t>JOHNS-MYSTIC FIRE</t>
  </si>
  <si>
    <t>JOHNS-SEYMOUR FIRE</t>
  </si>
  <si>
    <t>PLEASANT</t>
  </si>
  <si>
    <t>SHARON</t>
  </si>
  <si>
    <t>VERMILLION</t>
  </si>
  <si>
    <t>WALNUT - MYSTIC FIRE</t>
  </si>
  <si>
    <t>WALNUT - CENTERVILLE FIRE</t>
  </si>
  <si>
    <t>WELLS</t>
  </si>
  <si>
    <t>AUDUBON</t>
  </si>
  <si>
    <t>EXIRA-ELK HORN-KIMBALLTON</t>
  </si>
  <si>
    <t>AUDUBON COUNTY AG EXTENSION</t>
  </si>
  <si>
    <t>AUDUBON COUNTY ASSESSOR</t>
  </si>
  <si>
    <t>BRAYTON</t>
  </si>
  <si>
    <t>EXIRA</t>
  </si>
  <si>
    <t>GRAY</t>
  </si>
  <si>
    <t>KIMBALLTON</t>
  </si>
  <si>
    <t>CAMERON</t>
  </si>
  <si>
    <t>GREELEY</t>
  </si>
  <si>
    <t>HAMLIN</t>
  </si>
  <si>
    <t>LEROY</t>
  </si>
  <si>
    <t>MELVILLE</t>
  </si>
  <si>
    <t>OAKFIELD</t>
  </si>
  <si>
    <t>VIOLA</t>
  </si>
  <si>
    <t>AUDUBON COUNTY HOSPITAL</t>
  </si>
  <si>
    <t>BELLE PLAINE</t>
  </si>
  <si>
    <t>BENTON</t>
  </si>
  <si>
    <t>VINTON-SHELLSBURG</t>
  </si>
  <si>
    <t>BENTON COUNTY AG EXTENSION</t>
  </si>
  <si>
    <t>BENTON COUNTY ASSESSOR</t>
  </si>
  <si>
    <t>ATKINS</t>
  </si>
  <si>
    <t>BLAIRSTOWN</t>
  </si>
  <si>
    <t>GARRISON</t>
  </si>
  <si>
    <t>KEYSTONE</t>
  </si>
  <si>
    <t>LUZERNE</t>
  </si>
  <si>
    <t>MOUNT AUBURN</t>
  </si>
  <si>
    <t>NEWHALL</t>
  </si>
  <si>
    <t>NORWAY</t>
  </si>
  <si>
    <t>SHELLSBURG</t>
  </si>
  <si>
    <t>URBANA</t>
  </si>
  <si>
    <t>VAN HORNE</t>
  </si>
  <si>
    <t>VINTON</t>
  </si>
  <si>
    <t>WALFORD</t>
  </si>
  <si>
    <t>BIG GROVE - BENEFITED FIRE</t>
  </si>
  <si>
    <t>BIG GROVE - FIRE DIST B</t>
  </si>
  <si>
    <t>BRUCE</t>
  </si>
  <si>
    <t>BRUCE - FIRE DIST A</t>
  </si>
  <si>
    <t>CANTON</t>
  </si>
  <si>
    <t>CEDAR</t>
  </si>
  <si>
    <t>EDEN</t>
  </si>
  <si>
    <t>EDEN - BENEFITED FIRE</t>
  </si>
  <si>
    <t>EDEN - FD C</t>
  </si>
  <si>
    <t>ELDORADO</t>
  </si>
  <si>
    <t>ELDORADO - BENEFITED FIRE</t>
  </si>
  <si>
    <t>FLORENCE</t>
  </si>
  <si>
    <t>FLORENCE - BENEFITED FIRE</t>
  </si>
  <si>
    <t>FREMONT</t>
  </si>
  <si>
    <t>FREMONT - BENEFITED FIRE</t>
  </si>
  <si>
    <t>HARRISON - FD C</t>
  </si>
  <si>
    <t>HARRISON - FD D</t>
  </si>
  <si>
    <t>HOMER - BENEFITED FIRE</t>
  </si>
  <si>
    <t>HOMER - FIRE DIST A</t>
  </si>
  <si>
    <t>HOMER - FIRE DIST B</t>
  </si>
  <si>
    <t>IOWA - BENEFITED FIRE</t>
  </si>
  <si>
    <t>JACKSON - FD B</t>
  </si>
  <si>
    <t>JACKSON - FD C</t>
  </si>
  <si>
    <t>KANE</t>
  </si>
  <si>
    <t>KANE - BENEFITED FIRE</t>
  </si>
  <si>
    <t>LEROY - BENEFITED FIRE</t>
  </si>
  <si>
    <t>MONROE - FIRE DIST A</t>
  </si>
  <si>
    <t>MONROE - FIRE DIST B</t>
  </si>
  <si>
    <t>POLK</t>
  </si>
  <si>
    <t>SAINT CLAIR</t>
  </si>
  <si>
    <t>UNION - BENEFITED FIRE</t>
  </si>
  <si>
    <t>VAN HORNE BENEFITED FIRE DIST #1</t>
  </si>
  <si>
    <t>KEYSTONE BENEFITED FIRE DIST #2</t>
  </si>
  <si>
    <t>BENTON #3-LINN #5 FIRE DISTRICT</t>
  </si>
  <si>
    <t>NEWHALL BENEFITED FIRE DIST #4</t>
  </si>
  <si>
    <t>CEDAR FALLS</t>
  </si>
  <si>
    <t>DUNKERTON</t>
  </si>
  <si>
    <t>HUDSON</t>
  </si>
  <si>
    <t>BLACK HAWK COUNTY AG EXTENSION</t>
  </si>
  <si>
    <t>BLACK HAWK COUNTY ASSESSOR</t>
  </si>
  <si>
    <t>CEDAR FALLS DOWNTOWN SSMID</t>
  </si>
  <si>
    <t>CEDAR FALLS COLLEGE HILL SSMID</t>
  </si>
  <si>
    <t>ELK RUN HEIGHTS</t>
  </si>
  <si>
    <t>EVANSDALE</t>
  </si>
  <si>
    <t>GILBERTVILLE</t>
  </si>
  <si>
    <t>LA PORTE CITY</t>
  </si>
  <si>
    <t>RAYMOND</t>
  </si>
  <si>
    <t>WATERLOO SSMID</t>
  </si>
  <si>
    <t>BARCLAY</t>
  </si>
  <si>
    <t>BENNINGTON</t>
  </si>
  <si>
    <t>BIG CREEK</t>
  </si>
  <si>
    <t>BLACK HAWK</t>
  </si>
  <si>
    <t>EAGLE</t>
  </si>
  <si>
    <t>EAST WATERLOO</t>
  </si>
  <si>
    <t>FOX</t>
  </si>
  <si>
    <t>LESTER</t>
  </si>
  <si>
    <t>MOUNT VERNON</t>
  </si>
  <si>
    <t>ORANGE</t>
  </si>
  <si>
    <t>POYNER</t>
  </si>
  <si>
    <t>SPRING CREEK</t>
  </si>
  <si>
    <t>BOONE</t>
  </si>
  <si>
    <t>MADRID</t>
  </si>
  <si>
    <t>OGDEN</t>
  </si>
  <si>
    <t>UNITED</t>
  </si>
  <si>
    <t>BOONE COUNTY AG EXTENSION</t>
  </si>
  <si>
    <t>BOONE COUNTY ASSESSOR</t>
  </si>
  <si>
    <t>BEAVER</t>
  </si>
  <si>
    <t>BERKLEY</t>
  </si>
  <si>
    <t>BOXHOLM</t>
  </si>
  <si>
    <t>FRASER</t>
  </si>
  <si>
    <t>LUTHER</t>
  </si>
  <si>
    <t>PILOT MOUND</t>
  </si>
  <si>
    <t>AMAQUA</t>
  </si>
  <si>
    <t>CASS</t>
  </si>
  <si>
    <t>COLFAX</t>
  </si>
  <si>
    <t>COLFAX - U-C FIRE#2</t>
  </si>
  <si>
    <t>DES MOINES</t>
  </si>
  <si>
    <t>DODGE</t>
  </si>
  <si>
    <t>DODGE - STRATFORD FD</t>
  </si>
  <si>
    <t>GARDEN</t>
  </si>
  <si>
    <t>HARRISON</t>
  </si>
  <si>
    <t>JACKSON-GILBERT CSD FIRE 2</t>
  </si>
  <si>
    <t>MARCY</t>
  </si>
  <si>
    <t>PEOPLES</t>
  </si>
  <si>
    <t>WORTH</t>
  </si>
  <si>
    <t>YELL</t>
  </si>
  <si>
    <t>BOONE COUNTY HOSPITAL</t>
  </si>
  <si>
    <t>DENVER</t>
  </si>
  <si>
    <t>JANESVILLE</t>
  </si>
  <si>
    <t>SUMNER-FREDERICKSBURG</t>
  </si>
  <si>
    <t>TRIPOLI</t>
  </si>
  <si>
    <t>WAPSIE VALLEY</t>
  </si>
  <si>
    <t>WAVERLY-SHELL ROCK</t>
  </si>
  <si>
    <t>BREMER COUNTY AG EXTENSION</t>
  </si>
  <si>
    <t>BREMER COUNTY ASSESSOR</t>
  </si>
  <si>
    <t>FREDERIKA</t>
  </si>
  <si>
    <t>PLAINFIELD</t>
  </si>
  <si>
    <t>READLYN</t>
  </si>
  <si>
    <t>SUMNER</t>
  </si>
  <si>
    <t>WAVERLY</t>
  </si>
  <si>
    <t>DAYTON-TRIPOLI FIRE</t>
  </si>
  <si>
    <t>DAYTON-SUMNER FIRE</t>
  </si>
  <si>
    <t>DAYTON-READLYN FIRE</t>
  </si>
  <si>
    <t>DOUGLAS-PLAINFIELD FIRE</t>
  </si>
  <si>
    <t>DOUGLAS-FREDERIKA FIRE</t>
  </si>
  <si>
    <t>FRANKLIN-READLYN FIRE</t>
  </si>
  <si>
    <t>FRANKLIN-ORAN FIRE</t>
  </si>
  <si>
    <t>FRANKLIN-FAIRBANK FIRE</t>
  </si>
  <si>
    <t>FREDERIKA-TRIPOLI FIRE</t>
  </si>
  <si>
    <t>FREDERIKA-FREDERIKA FIRE</t>
  </si>
  <si>
    <t>FREMONT-TRIPOLI FIRE</t>
  </si>
  <si>
    <t>FREMONT-SUMNER FIRE</t>
  </si>
  <si>
    <t>LAFAYETTE-WAVERLY FIRE</t>
  </si>
  <si>
    <t>LAFAYETTE-PLAINFIELD FIRE</t>
  </si>
  <si>
    <t>LEROY-FREDERIKA FIRE</t>
  </si>
  <si>
    <t>LEROY-SUMNER FIRE</t>
  </si>
  <si>
    <t>LEROY-TRIPOLI FIRE</t>
  </si>
  <si>
    <t>MAXFIELD-DENVER FIRE</t>
  </si>
  <si>
    <t>MAXFIELD-READLYN FIRE</t>
  </si>
  <si>
    <t>POLK-PLAINFIELD FIRE</t>
  </si>
  <si>
    <t>POLK-NASHUA FIRE</t>
  </si>
  <si>
    <t>WARREN-TRIPOLI FIRE</t>
  </si>
  <si>
    <t>WARREN-WAVERLY FIRE</t>
  </si>
  <si>
    <t>EAST BUCHANAN</t>
  </si>
  <si>
    <t>INDEPENDENCE</t>
  </si>
  <si>
    <t>JESUP</t>
  </si>
  <si>
    <t>BUCHANAN COUNTY AG EXTENSION</t>
  </si>
  <si>
    <t>BUCHANAN COUNTY ASSESSOR</t>
  </si>
  <si>
    <t>AURORA</t>
  </si>
  <si>
    <t>BRANDON</t>
  </si>
  <si>
    <t>FAIRBANK</t>
  </si>
  <si>
    <t>HAZLETON</t>
  </si>
  <si>
    <t>LAMONT</t>
  </si>
  <si>
    <t>QUASQUETON</t>
  </si>
  <si>
    <t>ROWLEY</t>
  </si>
  <si>
    <t>STANLEY</t>
  </si>
  <si>
    <t>WINTHROP</t>
  </si>
  <si>
    <t>BUFFALO</t>
  </si>
  <si>
    <t>BYRON</t>
  </si>
  <si>
    <t>CONO - HOMER FIRE</t>
  </si>
  <si>
    <t>CONO - LIBERTY FIRE</t>
  </si>
  <si>
    <t>CONO - TROY MILLS FIRE</t>
  </si>
  <si>
    <t>CONO - WALKER FIRE</t>
  </si>
  <si>
    <t>HOMER</t>
  </si>
  <si>
    <t>LIBERTY</t>
  </si>
  <si>
    <t>MADISON</t>
  </si>
  <si>
    <t>MIDDLEFIELD</t>
  </si>
  <si>
    <t>NEWTON</t>
  </si>
  <si>
    <t>PERRY</t>
  </si>
  <si>
    <t>WESTBURG</t>
  </si>
  <si>
    <t>BUFFALO-AURORA CEMETERY</t>
  </si>
  <si>
    <t>ALBERT CITY-TRUESDALE</t>
  </si>
  <si>
    <t>NEWELL-FONDA</t>
  </si>
  <si>
    <t>SIOUX CENTRAL</t>
  </si>
  <si>
    <t>STORM LAKE</t>
  </si>
  <si>
    <t>BUENA VISTA COUNTY AG EXTENSION</t>
  </si>
  <si>
    <t>BUENA VISTA COUNTY ASSESSOR</t>
  </si>
  <si>
    <t>ALBERT CITY</t>
  </si>
  <si>
    <t>ALTA</t>
  </si>
  <si>
    <t>LAKESIDE</t>
  </si>
  <si>
    <t>LINN GROVE</t>
  </si>
  <si>
    <t>MARATHON</t>
  </si>
  <si>
    <t>NEWELL</t>
  </si>
  <si>
    <t>REMBRANDT</t>
  </si>
  <si>
    <t>SIOUX RAPIDS</t>
  </si>
  <si>
    <t>TRUESDALE</t>
  </si>
  <si>
    <t>BARNES</t>
  </si>
  <si>
    <t>BROOKE</t>
  </si>
  <si>
    <t>COON</t>
  </si>
  <si>
    <t>ELK - ALTA FIRE</t>
  </si>
  <si>
    <t>ELK - AURELIA FIRE</t>
  </si>
  <si>
    <t>FAIRFIELD</t>
  </si>
  <si>
    <t>HAYES</t>
  </si>
  <si>
    <t>LINCOLN - BENEFITED FIRE</t>
  </si>
  <si>
    <t>MAPLE VALLEY - GALVA FD</t>
  </si>
  <si>
    <t>MAPLE VALLEY - ALTA FD</t>
  </si>
  <si>
    <t>NOKOMIS - ALTA FIRE</t>
  </si>
  <si>
    <t>NOKOMIS - AURELIA FIRE</t>
  </si>
  <si>
    <t>POLAND</t>
  </si>
  <si>
    <t>PROVIDENCE</t>
  </si>
  <si>
    <t>SCOTT</t>
  </si>
  <si>
    <t>LAKE CREEK AREA SANITARY SEWER</t>
  </si>
  <si>
    <t>SOUTH-WEST SHORELINE SANITARY SEWER</t>
  </si>
  <si>
    <t>LINCOLN BENEFITED FIRE DISTRICT</t>
  </si>
  <si>
    <t>BARNES-LINN GROVE CEMETERY</t>
  </si>
  <si>
    <t>BARNES-REMBRANDT CEMETERY</t>
  </si>
  <si>
    <t>HAYES-STORM LAKE CEMETERY</t>
  </si>
  <si>
    <t>WASHINGTON-STORM LAKE CEMETERY</t>
  </si>
  <si>
    <t>CLARKSVILLE</t>
  </si>
  <si>
    <t>BUTLER COUNTY AG EXTENSION</t>
  </si>
  <si>
    <t>BUTLER COUNTY ASSESSOR</t>
  </si>
  <si>
    <t>ALLISON</t>
  </si>
  <si>
    <t>APLINGTON</t>
  </si>
  <si>
    <t>AREDALE</t>
  </si>
  <si>
    <t>BRISTOW</t>
  </si>
  <si>
    <t>DUMONT</t>
  </si>
  <si>
    <t>GREENE</t>
  </si>
  <si>
    <t>NEW HARTFORD</t>
  </si>
  <si>
    <t>PARKERSBURG</t>
  </si>
  <si>
    <t>SHELL ROCK</t>
  </si>
  <si>
    <t>ALBION</t>
  </si>
  <si>
    <t>BENNEZETTE</t>
  </si>
  <si>
    <t>BUTLER</t>
  </si>
  <si>
    <t>COLDWATER</t>
  </si>
  <si>
    <t>DAYTON</t>
  </si>
  <si>
    <t>MONROE</t>
  </si>
  <si>
    <t>PITTSFORD</t>
  </si>
  <si>
    <t>RIPLEY</t>
  </si>
  <si>
    <t>WEST POINT</t>
  </si>
  <si>
    <t>MANSON-NORTHWEST WEBSTER</t>
  </si>
  <si>
    <t>SOUTH CENTRAL CALHOUN</t>
  </si>
  <si>
    <t>CALHOUN COUNTY AG EXTENSION</t>
  </si>
  <si>
    <t>CALHOUN COUNTY ASSESSOR</t>
  </si>
  <si>
    <t>FARNHAMVILLE</t>
  </si>
  <si>
    <t>JOLLEY</t>
  </si>
  <si>
    <t>KNIERIM</t>
  </si>
  <si>
    <t>LAKE CITY</t>
  </si>
  <si>
    <t>LOHRVILLE</t>
  </si>
  <si>
    <t>MANSON</t>
  </si>
  <si>
    <t>POMEROY</t>
  </si>
  <si>
    <t>RINARD</t>
  </si>
  <si>
    <t>ROCKWELL CITY</t>
  </si>
  <si>
    <t>SOMERS</t>
  </si>
  <si>
    <t>YETTER</t>
  </si>
  <si>
    <t>CALHOUN</t>
  </si>
  <si>
    <t>ELM GROVE</t>
  </si>
  <si>
    <t>GARFIELD</t>
  </si>
  <si>
    <t>LAKE CREEK</t>
  </si>
  <si>
    <t>LOGAN</t>
  </si>
  <si>
    <t>READING</t>
  </si>
  <si>
    <t>SHERMAN</t>
  </si>
  <si>
    <t>TWIN LAKES</t>
  </si>
  <si>
    <t>WILLIAMS</t>
  </si>
  <si>
    <t>CARROLL</t>
  </si>
  <si>
    <t>COON RAPIDS-BAYARD</t>
  </si>
  <si>
    <t>GLIDDEN-RALSTON</t>
  </si>
  <si>
    <t>CARROLL COUNTY AG EXTENSION</t>
  </si>
  <si>
    <t>CARROLL COUNTY ASSESSOR</t>
  </si>
  <si>
    <t>ARCADIA</t>
  </si>
  <si>
    <t>BREDA</t>
  </si>
  <si>
    <t>COON RAPIDS</t>
  </si>
  <si>
    <t>DEDHAM</t>
  </si>
  <si>
    <t>GLIDDEN</t>
  </si>
  <si>
    <t>HALBUR</t>
  </si>
  <si>
    <t>LANESBORO</t>
  </si>
  <si>
    <t>LIDDERDALE</t>
  </si>
  <si>
    <t>MANNING</t>
  </si>
  <si>
    <t>RALSTON</t>
  </si>
  <si>
    <t>TEMPLETON</t>
  </si>
  <si>
    <t>WILLEY</t>
  </si>
  <si>
    <t>EWOLDT</t>
  </si>
  <si>
    <t>KNIEST</t>
  </si>
  <si>
    <t>MAPLE RIVER</t>
  </si>
  <si>
    <t>PLEASANT VALLEY</t>
  </si>
  <si>
    <t>RICHLAND</t>
  </si>
  <si>
    <t>ROSELLE</t>
  </si>
  <si>
    <t>SHERIDAN</t>
  </si>
  <si>
    <t>WHEATLAND</t>
  </si>
  <si>
    <t>ATLANTIC</t>
  </si>
  <si>
    <t>CAM</t>
  </si>
  <si>
    <t>GRISWOLD</t>
  </si>
  <si>
    <t>CASS COUNTY AG EXTENSION</t>
  </si>
  <si>
    <t>CASS COUNTY ASSESSOR</t>
  </si>
  <si>
    <t>ANITA</t>
  </si>
  <si>
    <t>CUMBERLAND</t>
  </si>
  <si>
    <t>LEWIS</t>
  </si>
  <si>
    <t>MARNE</t>
  </si>
  <si>
    <t>MASSENA</t>
  </si>
  <si>
    <t>WIOTA</t>
  </si>
  <si>
    <t>BEAR GROVE</t>
  </si>
  <si>
    <t>BRIGHTON</t>
  </si>
  <si>
    <t>EDNA</t>
  </si>
  <si>
    <t>FRANKLIN</t>
  </si>
  <si>
    <t>NOBLE</t>
  </si>
  <si>
    <t>PLEASANT - E. FIRE</t>
  </si>
  <si>
    <t>PYMOSA</t>
  </si>
  <si>
    <t>VICTORIA</t>
  </si>
  <si>
    <t>CASS COUNTY HOSPITAL</t>
  </si>
  <si>
    <t>BENNETT</t>
  </si>
  <si>
    <t>DURANT</t>
  </si>
  <si>
    <t>NORTH CEDAR</t>
  </si>
  <si>
    <t>TIPTON</t>
  </si>
  <si>
    <t>WEST BRANCH</t>
  </si>
  <si>
    <t>CEDAR COUNTY AG EXTENSION</t>
  </si>
  <si>
    <t>CEDAR COUNTY ASSESSOR</t>
  </si>
  <si>
    <t>CLARENCE</t>
  </si>
  <si>
    <t>LOWDEN</t>
  </si>
  <si>
    <t>MECHANICSVILLE</t>
  </si>
  <si>
    <t>STANWOOD</t>
  </si>
  <si>
    <t>FARMINGTON - DURANT FD</t>
  </si>
  <si>
    <t>FARMINGTON - WILTON FD</t>
  </si>
  <si>
    <t>FREMONT - MECHANICSVILLE FD</t>
  </si>
  <si>
    <t>FREMONT - STANWOOD FD</t>
  </si>
  <si>
    <t>GOWER</t>
  </si>
  <si>
    <t>INLAND</t>
  </si>
  <si>
    <t>LINN</t>
  </si>
  <si>
    <t>PIONEER</t>
  </si>
  <si>
    <t>RED OAK - TIPTON FD</t>
  </si>
  <si>
    <t>RED OAK - MCVILLE FD</t>
  </si>
  <si>
    <t>RED OAK - STANWOOD FD</t>
  </si>
  <si>
    <t>ROCHESTER</t>
  </si>
  <si>
    <t>SPRINGDALE</t>
  </si>
  <si>
    <t>SPRINGFIELD</t>
  </si>
  <si>
    <t>SUGAR CREEK</t>
  </si>
  <si>
    <t>FREMONT CEMETERY</t>
  </si>
  <si>
    <t>CLEAR LAKE</t>
  </si>
  <si>
    <t>MASON CITY</t>
  </si>
  <si>
    <t>CERRO GORDO COUNTY AG EXTENSION</t>
  </si>
  <si>
    <t>CERRO GORDO COUNTY ASSESSOR</t>
  </si>
  <si>
    <t>MASON CITY CITY ASSESSOR</t>
  </si>
  <si>
    <t>DOUGHERTY</t>
  </si>
  <si>
    <t>MESERVEY</t>
  </si>
  <si>
    <t>PLYMOUTH</t>
  </si>
  <si>
    <t>ROCK FALLS</t>
  </si>
  <si>
    <t>ROCKWELL</t>
  </si>
  <si>
    <t>SWALEDALE</t>
  </si>
  <si>
    <t>THORNTON</t>
  </si>
  <si>
    <t>VENTURA</t>
  </si>
  <si>
    <t>BATH</t>
  </si>
  <si>
    <t>CLEAR LAKE-CLEAR LAKE FIRE</t>
  </si>
  <si>
    <t>CLEAR LAKE-VENTURA FIRE</t>
  </si>
  <si>
    <t>FALLS</t>
  </si>
  <si>
    <t>GENESEO</t>
  </si>
  <si>
    <t>GRANT - CLEAR LAKE FIRE</t>
  </si>
  <si>
    <t>GRANT - VENTURA FIRE</t>
  </si>
  <si>
    <t>GRIMES</t>
  </si>
  <si>
    <t>LAKE</t>
  </si>
  <si>
    <t>LIME CREEK</t>
  </si>
  <si>
    <t>MASON</t>
  </si>
  <si>
    <t>OWEN</t>
  </si>
  <si>
    <t>PORTLAND</t>
  </si>
  <si>
    <t>CLEAR LAKE SANITARY SEWER</t>
  </si>
  <si>
    <t>FALLS- ROCK FALLS CEMETERY</t>
  </si>
  <si>
    <t>CHEROKEE</t>
  </si>
  <si>
    <t>MARCUS-MERIDEN CLEGHORN</t>
  </si>
  <si>
    <t>CHEROKEE COUNTY AG EXTENSION</t>
  </si>
  <si>
    <t>CHEROKEE COUNTY ASSESSOR</t>
  </si>
  <si>
    <t>AURELIA</t>
  </si>
  <si>
    <t>CLEGHORN</t>
  </si>
  <si>
    <t>LARRABEE</t>
  </si>
  <si>
    <t>MARCUS</t>
  </si>
  <si>
    <t>MERIDEN</t>
  </si>
  <si>
    <t>QUIMBY</t>
  </si>
  <si>
    <t>WASHTA</t>
  </si>
  <si>
    <t>AFTON</t>
  </si>
  <si>
    <t>AMHERST</t>
  </si>
  <si>
    <t>DIAMOND - ALTA FD</t>
  </si>
  <si>
    <t>DIAMOND - AURELIA FD</t>
  </si>
  <si>
    <t>DIAMOND - GALVA FD</t>
  </si>
  <si>
    <t>DIAMOND - HOLST FD</t>
  </si>
  <si>
    <t>GRAND MEADOW</t>
  </si>
  <si>
    <t>PILOT</t>
  </si>
  <si>
    <t>PITCHER</t>
  </si>
  <si>
    <t>ROCK</t>
  </si>
  <si>
    <t>SHERIDEN</t>
  </si>
  <si>
    <t>SILVER - AURELIA FIRE</t>
  </si>
  <si>
    <t>SILVER - CHEROKEE FIRE</t>
  </si>
  <si>
    <t>SILVER - QUIMBY FIRE</t>
  </si>
  <si>
    <t>SILVER - HOLSTEIN FIRE</t>
  </si>
  <si>
    <t>SPRING</t>
  </si>
  <si>
    <t>TILDEN - PIERSON FIRE</t>
  </si>
  <si>
    <t>TILDEN - MARCUS FIRE</t>
  </si>
  <si>
    <t>TILDEN - QUIMBY FIRE</t>
  </si>
  <si>
    <t>WILLOW</t>
  </si>
  <si>
    <t>NASHUA-PLAINFIELD</t>
  </si>
  <si>
    <t>NEW HAMPTON</t>
  </si>
  <si>
    <t>CHICKASAW COUNTY AG EXTENSION</t>
  </si>
  <si>
    <t>CHICKASAW COUNTY ASSESSOR</t>
  </si>
  <si>
    <t>ALTA VISTA</t>
  </si>
  <si>
    <t>BASSETT</t>
  </si>
  <si>
    <t>FREDERICKSBURG</t>
  </si>
  <si>
    <t>IONIA</t>
  </si>
  <si>
    <t>LAWLER</t>
  </si>
  <si>
    <t>NASHUA</t>
  </si>
  <si>
    <t>NORTH WASHINGTON</t>
  </si>
  <si>
    <t>BRADFORD</t>
  </si>
  <si>
    <t>CHICKASAW</t>
  </si>
  <si>
    <t>DEERFIELD</t>
  </si>
  <si>
    <t>DRESDEN - BENEFITED FIRE</t>
  </si>
  <si>
    <t>FREDERICKSBURG - BENEFITED FIRE</t>
  </si>
  <si>
    <t>JACKSONVILLE</t>
  </si>
  <si>
    <t>STAPLETON</t>
  </si>
  <si>
    <t>STAPLETON - BENFITED FIRE</t>
  </si>
  <si>
    <t>UTICA</t>
  </si>
  <si>
    <t>FREDERICKSBURG BENEFITED FIRE DISTR</t>
  </si>
  <si>
    <t>BRADFORD-NASHUA CEMETERY</t>
  </si>
  <si>
    <t>CLARKE</t>
  </si>
  <si>
    <t>MURRAY</t>
  </si>
  <si>
    <t>CLARKE COUNTY AG EXTENSION</t>
  </si>
  <si>
    <t>CLARKE COUNTY ASSESSOR</t>
  </si>
  <si>
    <t>OSCEOLA</t>
  </si>
  <si>
    <t>WOODBURN</t>
  </si>
  <si>
    <t>DOYLE</t>
  </si>
  <si>
    <t>GREEN BAY</t>
  </si>
  <si>
    <t>KNOX</t>
  </si>
  <si>
    <t>TROY</t>
  </si>
  <si>
    <t>WARD</t>
  </si>
  <si>
    <t>CLARKE COUNTY HOSPITAL</t>
  </si>
  <si>
    <t>CLAY CENTRAL-EVERLY</t>
  </si>
  <si>
    <t>SPENCER</t>
  </si>
  <si>
    <t>CLAY COUNTY AG EXTENSION</t>
  </si>
  <si>
    <t>CLAY COUNTY ASSESSOR</t>
  </si>
  <si>
    <t>DICKENS</t>
  </si>
  <si>
    <t>EVERLY</t>
  </si>
  <si>
    <t>FOSTORIA</t>
  </si>
  <si>
    <t>GILLETT GROVE</t>
  </si>
  <si>
    <t>GREENVILLE</t>
  </si>
  <si>
    <t>PETERSON</t>
  </si>
  <si>
    <t>ROSSIE</t>
  </si>
  <si>
    <t>ROYAL</t>
  </si>
  <si>
    <t>SPENCER SSMID #1</t>
  </si>
  <si>
    <t>SPENCER SSMID #2</t>
  </si>
  <si>
    <t>WEBB</t>
  </si>
  <si>
    <t>CLAY</t>
  </si>
  <si>
    <t>FREEMAN - DICKENS FIRE</t>
  </si>
  <si>
    <t>FREEMAN - RUTHVEN FIRE</t>
  </si>
  <si>
    <t>GARFIELD - BENEFITED FIRE</t>
  </si>
  <si>
    <t>HERDLAND</t>
  </si>
  <si>
    <t>HERDLAND - BENEFITED FIRE</t>
  </si>
  <si>
    <t>LOGAN - BENEFITED FIRE</t>
  </si>
  <si>
    <t>LONE TREE</t>
  </si>
  <si>
    <t>MEADOW</t>
  </si>
  <si>
    <t>RIVERTON</t>
  </si>
  <si>
    <t>SIOUX</t>
  </si>
  <si>
    <t>WATERFORD</t>
  </si>
  <si>
    <t>WEBB BENEFITED FIRE DISTRICT</t>
  </si>
  <si>
    <t>HERDLAND BENEFITED FIRE DISTRICT</t>
  </si>
  <si>
    <t>FREEMAN-DICKENS CEMETERY</t>
  </si>
  <si>
    <t>GARFIELD-WEBB CEMETERY</t>
  </si>
  <si>
    <t>CENTRAL CLAYTON</t>
  </si>
  <si>
    <t>CLAYTON RIDGE</t>
  </si>
  <si>
    <t>MFL MAR MAC</t>
  </si>
  <si>
    <t>STARMONT</t>
  </si>
  <si>
    <t>CLAYTON COUNTY AG EXTENSION</t>
  </si>
  <si>
    <t>CLAYTON COUNTY ASSESSOR</t>
  </si>
  <si>
    <t>CLAYTON</t>
  </si>
  <si>
    <t>ELKADER</t>
  </si>
  <si>
    <t>ELKPORT</t>
  </si>
  <si>
    <t>FARMERSBURG</t>
  </si>
  <si>
    <t>GARBER</t>
  </si>
  <si>
    <t>GARNAVILLO</t>
  </si>
  <si>
    <t>GUTTENBERG</t>
  </si>
  <si>
    <t>LUANA</t>
  </si>
  <si>
    <t>MCGREGOR</t>
  </si>
  <si>
    <t>MARQUETTE</t>
  </si>
  <si>
    <t>MILLVILLE</t>
  </si>
  <si>
    <t>MONONA</t>
  </si>
  <si>
    <t>NORTH BUENA VISTA</t>
  </si>
  <si>
    <t>OSTERDOCK</t>
  </si>
  <si>
    <t>ST OLAF</t>
  </si>
  <si>
    <t>STRAWBERRY POINT</t>
  </si>
  <si>
    <t>VOLGA</t>
  </si>
  <si>
    <t>BOARDMAN</t>
  </si>
  <si>
    <t>BUENA VISTA</t>
  </si>
  <si>
    <t>COX CREEK</t>
  </si>
  <si>
    <t>ELK</t>
  </si>
  <si>
    <t>GIARD</t>
  </si>
  <si>
    <t>HIGHLAND</t>
  </si>
  <si>
    <t>LODOMILLO</t>
  </si>
  <si>
    <t>MALLORY</t>
  </si>
  <si>
    <t>MARION</t>
  </si>
  <si>
    <t>MENDON</t>
  </si>
  <si>
    <t>READ</t>
  </si>
  <si>
    <t>SPERRY</t>
  </si>
  <si>
    <t>WAGNER</t>
  </si>
  <si>
    <t>BOARDMAN-ELKADER CEMETERY</t>
  </si>
  <si>
    <t>BUENA VISTA-NORTH BUENA VISTA CEM</t>
  </si>
  <si>
    <t>CASS-STRAWBERRY POINT CEMETERY</t>
  </si>
  <si>
    <t>CLAYTON-CLAYTON CEMETERY</t>
  </si>
  <si>
    <t>GARNAVILLO-GARNAVILLO CEMETERY</t>
  </si>
  <si>
    <t>JEFFERSON-GUTTENBERG CEMETERY</t>
  </si>
  <si>
    <t>MONONA-LUANA CEMETERY</t>
  </si>
  <si>
    <t>MONONA-MONONA CEMETERY</t>
  </si>
  <si>
    <t>CALAMUS/WHEATLAND</t>
  </si>
  <si>
    <t>CAMANCHE</t>
  </si>
  <si>
    <t>CLINTON</t>
  </si>
  <si>
    <t>DELWOOD</t>
  </si>
  <si>
    <t>NORTHEAST</t>
  </si>
  <si>
    <t>CLINTON COUNTY AG EXTENSION</t>
  </si>
  <si>
    <t>CLINTON COUNTY ASSESSOR</t>
  </si>
  <si>
    <t>ANDOVER</t>
  </si>
  <si>
    <t>CALAMUS</t>
  </si>
  <si>
    <t>CHARLOTTE</t>
  </si>
  <si>
    <t>CLINTON DOWNTOWN SSMID</t>
  </si>
  <si>
    <t>DELMAR</t>
  </si>
  <si>
    <t>DE WITT</t>
  </si>
  <si>
    <t>DE WITT SSMID</t>
  </si>
  <si>
    <t>GOOSE LAKE</t>
  </si>
  <si>
    <t>GRAND MOUND</t>
  </si>
  <si>
    <t>LOST NATION</t>
  </si>
  <si>
    <t>LOW MOOR</t>
  </si>
  <si>
    <t>TORONTO</t>
  </si>
  <si>
    <t>WELTON</t>
  </si>
  <si>
    <t>BLOOMFIELD</t>
  </si>
  <si>
    <t>BROOKFIELD</t>
  </si>
  <si>
    <t>DEEP CREEK</t>
  </si>
  <si>
    <t>DEEP CREEK - BENEFITED FIRE</t>
  </si>
  <si>
    <t>ELK RIVER</t>
  </si>
  <si>
    <t>HAMPSHIRE</t>
  </si>
  <si>
    <t>LIBERTY - WHEATLAND FIRE</t>
  </si>
  <si>
    <t>OLIVE</t>
  </si>
  <si>
    <t>SPRING ROCK</t>
  </si>
  <si>
    <t>ELWOOD SANITARY SEWER</t>
  </si>
  <si>
    <t>AR-WE-VA</t>
  </si>
  <si>
    <t>CHARTER OAK-UTE</t>
  </si>
  <si>
    <t>DENISON</t>
  </si>
  <si>
    <t>SCHLESWIG</t>
  </si>
  <si>
    <t>CRAWFORD COUNTY AG EXTENSION</t>
  </si>
  <si>
    <t>CRAWFORD COUNTY ASSESSOR</t>
  </si>
  <si>
    <t>ARION</t>
  </si>
  <si>
    <t>ASPINWALL</t>
  </si>
  <si>
    <t>BUCK GROVE</t>
  </si>
  <si>
    <t>CHARTER OAK</t>
  </si>
  <si>
    <t>DELOIT</t>
  </si>
  <si>
    <t>DOW CITY</t>
  </si>
  <si>
    <t>KIRON</t>
  </si>
  <si>
    <t>MANILLA</t>
  </si>
  <si>
    <t>RICKETTS</t>
  </si>
  <si>
    <t>VAIL</t>
  </si>
  <si>
    <t>WESTSIDE</t>
  </si>
  <si>
    <t>BOYER</t>
  </si>
  <si>
    <t>EAST BOYER</t>
  </si>
  <si>
    <t>GOODRICH</t>
  </si>
  <si>
    <t>MILFORD</t>
  </si>
  <si>
    <t>MORGAN</t>
  </si>
  <si>
    <t>NISHNABOTNY</t>
  </si>
  <si>
    <t>OTTER CREEK</t>
  </si>
  <si>
    <t>PARADISE</t>
  </si>
  <si>
    <t>SOLDIER</t>
  </si>
  <si>
    <t>STOCKHOLM</t>
  </si>
  <si>
    <t>NISHNABOTNY-MANILLA CEMETERY</t>
  </si>
  <si>
    <t>ADEL-DESOTO-MINBURN</t>
  </si>
  <si>
    <t>DALLAS CENTER-GRIMES</t>
  </si>
  <si>
    <t>WEST CENTRAL VALLEY</t>
  </si>
  <si>
    <t>VAN METER</t>
  </si>
  <si>
    <t>WAUKEE</t>
  </si>
  <si>
    <t>WOODWARD-GRANGER</t>
  </si>
  <si>
    <t>DALLAS COUNTY AG EXTENSION</t>
  </si>
  <si>
    <t>DALLAS COUNTY ASSESSOR</t>
  </si>
  <si>
    <t>ADEL</t>
  </si>
  <si>
    <t>BOUTON</t>
  </si>
  <si>
    <t>DALLAS CENTER</t>
  </si>
  <si>
    <t>DAWSON</t>
  </si>
  <si>
    <t>DE SOTO</t>
  </si>
  <si>
    <t>DEXTER</t>
  </si>
  <si>
    <t>GRANGER</t>
  </si>
  <si>
    <t>LINDEN</t>
  </si>
  <si>
    <t>MINBURN</t>
  </si>
  <si>
    <t>REDFIELD</t>
  </si>
  <si>
    <t>WOODWARD</t>
  </si>
  <si>
    <t>ADAMS - ADEL FIRE</t>
  </si>
  <si>
    <t>ADAMS - EARLHAM FIRE</t>
  </si>
  <si>
    <t>ADAMS - DESOTO FIRE</t>
  </si>
  <si>
    <t>ADEL-DALLAS CENTER FIRE</t>
  </si>
  <si>
    <t>ADEL-ADEL FIRE</t>
  </si>
  <si>
    <t>BOONE - WAUKEE FIRE</t>
  </si>
  <si>
    <t>BOONE - VAN METER FIRE</t>
  </si>
  <si>
    <t>COLFAX-REDFIELD FIRE</t>
  </si>
  <si>
    <t>COLFAX-ADEL FIRE</t>
  </si>
  <si>
    <t>DALLAS</t>
  </si>
  <si>
    <t>DES MOINES-GRANGER FIRE</t>
  </si>
  <si>
    <t>GRANT-GRANGER FIRE</t>
  </si>
  <si>
    <t>GRANT-DALLAS CENTER FIRE</t>
  </si>
  <si>
    <t>GRANT-GRIMES FIRE</t>
  </si>
  <si>
    <t>SPRING VALLEY</t>
  </si>
  <si>
    <t>SUGAR GROVE-MINBURN FIRE</t>
  </si>
  <si>
    <t>UNION - REDFIELD FIRE</t>
  </si>
  <si>
    <t>UNION - DEXTER FIRE</t>
  </si>
  <si>
    <t>UNION - EARLHAM FIRE</t>
  </si>
  <si>
    <t>VAN METER-VAN METER FIRE</t>
  </si>
  <si>
    <t>VAN METER-DESOTO FIRE</t>
  </si>
  <si>
    <t>VAN METER-WAUKEE FIRE</t>
  </si>
  <si>
    <t>WALNUT-DALLAS CENTER FIRE</t>
  </si>
  <si>
    <t>WALNUT-WAUKEE FIRE</t>
  </si>
  <si>
    <t>WALNUT-GRIMES FIRE</t>
  </si>
  <si>
    <t>DALLAS COUNTY HOSPITAL</t>
  </si>
  <si>
    <t>FOX CREEK BENEFITED WATER DISTRICT</t>
  </si>
  <si>
    <t>WALNUT CEMETERY</t>
  </si>
  <si>
    <t>DAVIS COUNTY</t>
  </si>
  <si>
    <t>DAVIS COUNTY AG EXTENSION</t>
  </si>
  <si>
    <t>DAVIS COUNTY ASSESSOR</t>
  </si>
  <si>
    <t>DRAKESVILLE</t>
  </si>
  <si>
    <t>FLORIS</t>
  </si>
  <si>
    <t>PULASKI</t>
  </si>
  <si>
    <t>CLEVELAND</t>
  </si>
  <si>
    <t>FABIUS</t>
  </si>
  <si>
    <t>FOX RIVER</t>
  </si>
  <si>
    <t>LICK CREEK</t>
  </si>
  <si>
    <t>PRAIRIE</t>
  </si>
  <si>
    <t>ROSCOE</t>
  </si>
  <si>
    <t>SALT CREEK</t>
  </si>
  <si>
    <t>SOAP CREEK</t>
  </si>
  <si>
    <t>WEST GROVE</t>
  </si>
  <si>
    <t>WYACONDAH</t>
  </si>
  <si>
    <t>DAVIS COUNTY HOSPITAL</t>
  </si>
  <si>
    <t>CENTRAL DECATUR</t>
  </si>
  <si>
    <t>LAMONI</t>
  </si>
  <si>
    <t>DECATUR COUNTY AG EXTENSION</t>
  </si>
  <si>
    <t>DECATUR COUNTY ASSESSOR</t>
  </si>
  <si>
    <t>DAVIS CITY</t>
  </si>
  <si>
    <t>DECATUR</t>
  </si>
  <si>
    <t>GARDEN GROVE</t>
  </si>
  <si>
    <t>LEON</t>
  </si>
  <si>
    <t>LE ROY</t>
  </si>
  <si>
    <t>PLEASANTON</t>
  </si>
  <si>
    <t>VAN WERT</t>
  </si>
  <si>
    <t>WELDON</t>
  </si>
  <si>
    <t>BLOOMINGTON</t>
  </si>
  <si>
    <t>BURRELL</t>
  </si>
  <si>
    <t>FAYETTE</t>
  </si>
  <si>
    <t>HAMILTON</t>
  </si>
  <si>
    <t>HIGH POINT</t>
  </si>
  <si>
    <t>LONG CREEK</t>
  </si>
  <si>
    <t>NEW BUDA</t>
  </si>
  <si>
    <t>WOODLAND</t>
  </si>
  <si>
    <t>DECATUR COUNTY HOSPITAL</t>
  </si>
  <si>
    <t>EDGEWOOD-COLESBURG</t>
  </si>
  <si>
    <t>MAQUOKETA VALLEY</t>
  </si>
  <si>
    <t>WEST DELAWARE CO</t>
  </si>
  <si>
    <t>DELAWARE COUNTY AG EXTENSION</t>
  </si>
  <si>
    <t>DELAWARE COUNTY ASSESSOR</t>
  </si>
  <si>
    <t>EDGEWOOD</t>
  </si>
  <si>
    <t>COLESBURG</t>
  </si>
  <si>
    <t>DELAWARE</t>
  </si>
  <si>
    <t>DELHI</t>
  </si>
  <si>
    <t>DUNDEE</t>
  </si>
  <si>
    <t>EARLVILLE</t>
  </si>
  <si>
    <t>HOPKINTON</t>
  </si>
  <si>
    <t>MANCHESTER</t>
  </si>
  <si>
    <t>MASONVILLE</t>
  </si>
  <si>
    <t>RYAN</t>
  </si>
  <si>
    <t>ADAMS - BENEFITED FIRE</t>
  </si>
  <si>
    <t>ADAMS - RYAN FIRE #11</t>
  </si>
  <si>
    <t>BREMEN - EARLVILLE FIRE #9</t>
  </si>
  <si>
    <t>BREMEN - DYERSVILLE FIRE #13</t>
  </si>
  <si>
    <t>BREMEN - NEW VIENNA FIRE #14</t>
  </si>
  <si>
    <t>COFFINS GROVE - MANCHESTER FIRE #7</t>
  </si>
  <si>
    <t>COFFINS GROVE - MASONVILLE FIRE #2</t>
  </si>
  <si>
    <t>COFFINS GROVE - DUNDEE FIRE #10</t>
  </si>
  <si>
    <t>COLONY - COLESBURG FIRE #15</t>
  </si>
  <si>
    <t>DELAWARE - MANCHESTER FIRE #7</t>
  </si>
  <si>
    <t>DELHI - HOPKINTON FIRE #3</t>
  </si>
  <si>
    <t>DELHI - EARLVILLE FIRE #9</t>
  </si>
  <si>
    <t>DELHI - DELHI FIRE #12</t>
  </si>
  <si>
    <t>ELK - GREELEY FIRE #6</t>
  </si>
  <si>
    <t>ELK - EARLVILLE FIRE #9</t>
  </si>
  <si>
    <t>ELK - COLESBURG FIRE #15</t>
  </si>
  <si>
    <t>ELK - EDGEWOOD FIRE #16</t>
  </si>
  <si>
    <t>HAZEL GREEN - BENEFITED FIRE</t>
  </si>
  <si>
    <t>HAZEL GREEN - HOPKINTON FIRE #3</t>
  </si>
  <si>
    <t>HAZEL GREEN - RYAN FIRE #11</t>
  </si>
  <si>
    <t>HONEY CREEK - DUNDEE FIRE #10</t>
  </si>
  <si>
    <t>HONEY CREEK - EDGEWOOD FIRE #16</t>
  </si>
  <si>
    <t>HONEY CREEK - GREELEY FIRE #6</t>
  </si>
  <si>
    <t>MILO - DELHI FIRE #12</t>
  </si>
  <si>
    <t>MILO - RYAN FIRE #11</t>
  </si>
  <si>
    <t>MILO - MANCHESTER FIRE #7</t>
  </si>
  <si>
    <t>MILO - DELAWARE FIRE #8</t>
  </si>
  <si>
    <t>NORTH FORK - EARLVILLE FIRE #9</t>
  </si>
  <si>
    <t>NORTH FORK - DYERSVILLE FIRE #13</t>
  </si>
  <si>
    <t>NORTH FORK - DELHI FIRE #12</t>
  </si>
  <si>
    <t>NORTH FORK - HOPKINTON FIRE #3</t>
  </si>
  <si>
    <t>NORTH FORK - WORTHINGTON  FIRE #4</t>
  </si>
  <si>
    <t>ONEIDA - EARLVILLE FIRE #9</t>
  </si>
  <si>
    <t>ONEIDA - GREELEY FIRE #6</t>
  </si>
  <si>
    <t>ONEIDA - DELAWARE FIRE #8</t>
  </si>
  <si>
    <t>PRAIRIE - MASONVILLE FIRE #2</t>
  </si>
  <si>
    <t>PRAIRIE - MANCHESTER FIRE #7</t>
  </si>
  <si>
    <t>PRAIRIE - RYAN FIRE #11</t>
  </si>
  <si>
    <t>RICHLAND - DUNDEE FIRE #10</t>
  </si>
  <si>
    <t>RICHLAND - LAMONT FIRE #17</t>
  </si>
  <si>
    <t>RICHLAND - STRAWBERRY POINT FIRE #18</t>
  </si>
  <si>
    <t>SOUTH FORK - HOPKINTON FIRE #3</t>
  </si>
  <si>
    <t>SOUTH FORK - WORTHINGTON FIRE #4</t>
  </si>
  <si>
    <t>SOUTH FORK - MONTICELLO FIRE #5</t>
  </si>
  <si>
    <t>DELAWARE COUNTY HOSPITAL</t>
  </si>
  <si>
    <t>COMB REC FACIL &amp; WATER QUAL DIST</t>
  </si>
  <si>
    <t>DELAWARE COUNTY FIRE DISTRICT #1</t>
  </si>
  <si>
    <t>DELAWARE-MANCHESTER CEMETERY</t>
  </si>
  <si>
    <t>ONEIDA-EARLVILLE CEMETERY</t>
  </si>
  <si>
    <t>BURLINGTON</t>
  </si>
  <si>
    <t>DANVILLE</t>
  </si>
  <si>
    <t>MEDIAPOLIS</t>
  </si>
  <si>
    <t>WEST BURLINGTON</t>
  </si>
  <si>
    <t>DES MOINES COUNTY AG EXTENSION</t>
  </si>
  <si>
    <t>DES MOINES COUNTY ASSESSOR</t>
  </si>
  <si>
    <t>BURLINGTON SSMID</t>
  </si>
  <si>
    <t>MIDDLETOWN</t>
  </si>
  <si>
    <t>CONCORDIA</t>
  </si>
  <si>
    <t>FLINT RIVER</t>
  </si>
  <si>
    <t>HURON</t>
  </si>
  <si>
    <t>PLEASANT GROVE</t>
  </si>
  <si>
    <t>TAMA</t>
  </si>
  <si>
    <t>YELLOW SPRINGS</t>
  </si>
  <si>
    <t>KINGSTON SANITARY SEWER</t>
  </si>
  <si>
    <t>BENNETT ACRES SANITARY SEWER</t>
  </si>
  <si>
    <t>HARRIS-LAKE PARK</t>
  </si>
  <si>
    <t>OKOBOJI</t>
  </si>
  <si>
    <t>SPIRIT LAKE</t>
  </si>
  <si>
    <t>DICKINSON COUNTY AG EXTENSION</t>
  </si>
  <si>
    <t>DICKINSON COUNTY ASSESSOR</t>
  </si>
  <si>
    <t>ARNOLDS PARK</t>
  </si>
  <si>
    <t>LAKE PARK</t>
  </si>
  <si>
    <t>ORLEANS</t>
  </si>
  <si>
    <t>SUPERIOR</t>
  </si>
  <si>
    <t>TERRIL</t>
  </si>
  <si>
    <t>WAHPETON</t>
  </si>
  <si>
    <t>WEST OKOBOJI</t>
  </si>
  <si>
    <t>CENTER GROVE</t>
  </si>
  <si>
    <t>DIAMOND LAKE</t>
  </si>
  <si>
    <t>EXCELSIOR - LAKE PARK FIRE</t>
  </si>
  <si>
    <t>EXCELSIOR - MILFORD FIRE</t>
  </si>
  <si>
    <t>LAKEVILLE - SPIRIT LAKE FIRE</t>
  </si>
  <si>
    <t>LAKEVILLE - LAKE PARK FIRE</t>
  </si>
  <si>
    <t>LAKEVILLE - MILFORD FIRE</t>
  </si>
  <si>
    <t>LLOYD</t>
  </si>
  <si>
    <t>SILVER LAKE</t>
  </si>
  <si>
    <t>WESTPORT</t>
  </si>
  <si>
    <t>WESTPORT - EVERLY FIRE</t>
  </si>
  <si>
    <t>WESTPORT - MILFORD FIRE</t>
  </si>
  <si>
    <t>DICKINSON COUNTY HOSPITAL</t>
  </si>
  <si>
    <t>GREAT LAKES SANITARY SEWER</t>
  </si>
  <si>
    <t>CENTGROVE-WOKOBJI-ARNPARK-OKOB CEM</t>
  </si>
  <si>
    <t>LLOYD-TERRIL CEMETERY</t>
  </si>
  <si>
    <t>MILFORD-MILFORD CEMETERY</t>
  </si>
  <si>
    <t>SILVER LAKE-LAKE PARK CEMETERY</t>
  </si>
  <si>
    <t>SUPERIOR-SUPERIOR CEMETERY</t>
  </si>
  <si>
    <t>DUBUQUE</t>
  </si>
  <si>
    <t>WESTERN DUBUQUE CO</t>
  </si>
  <si>
    <t>DUBUQUE COUNTY AG EXTENSION</t>
  </si>
  <si>
    <t>DUBUQUE COUNTY ASSESSOR</t>
  </si>
  <si>
    <t>DUBUQUE CITY ASSESSOR</t>
  </si>
  <si>
    <t>ASBURY</t>
  </si>
  <si>
    <t>BALLTOWN</t>
  </si>
  <si>
    <t>BANKSTON</t>
  </si>
  <si>
    <t>BERNARD</t>
  </si>
  <si>
    <t>CASCADE</t>
  </si>
  <si>
    <t>CENTRALIA</t>
  </si>
  <si>
    <t>DURANGO</t>
  </si>
  <si>
    <t>DYERSVILLE</t>
  </si>
  <si>
    <t>EPWORTH</t>
  </si>
  <si>
    <t>FARLEY</t>
  </si>
  <si>
    <t>GRAF</t>
  </si>
  <si>
    <t>HOLY CROSS</t>
  </si>
  <si>
    <t>LUXEMBURG</t>
  </si>
  <si>
    <t>NEW VIENNA</t>
  </si>
  <si>
    <t>PEOSTA</t>
  </si>
  <si>
    <t>RICKARDSVILLE</t>
  </si>
  <si>
    <t>SAGEVILLE</t>
  </si>
  <si>
    <t>SHERRILL</t>
  </si>
  <si>
    <t>WORTHINGTON</t>
  </si>
  <si>
    <t>ZWINGLE</t>
  </si>
  <si>
    <t>CASCADE-CASCADE FIRE</t>
  </si>
  <si>
    <t>CASCADE-FARLEY FIRE</t>
  </si>
  <si>
    <t>CASCADE-HOPKINTON FIRE</t>
  </si>
  <si>
    <t>CASCADE-WORTHINGTON FIRE/CASCADE AMB</t>
  </si>
  <si>
    <t>CENTER-ASBURY FIRE</t>
  </si>
  <si>
    <t>CENTER-CENTRALIA FIRE</t>
  </si>
  <si>
    <t>CENTER-EPWORTH FIRE</t>
  </si>
  <si>
    <t>CENTER-SHERRILL FIRE</t>
  </si>
  <si>
    <t>CONCORD - HOLY CROSS FIRE</t>
  </si>
  <si>
    <t>CONCORD - SHERRILL FIRE</t>
  </si>
  <si>
    <t>DODGE - DYERSVILLE FIRE</t>
  </si>
  <si>
    <t>DODGE - FARLEY FIRE</t>
  </si>
  <si>
    <t>DODGE - WORTHINGTON FIRE</t>
  </si>
  <si>
    <t>DUBUQUE - ASBURY FIRE</t>
  </si>
  <si>
    <t>DUBUQUE - SHERRILL FIRE</t>
  </si>
  <si>
    <t>IOWA - EPWORTH FIRE</t>
  </si>
  <si>
    <t>IOWA - FARLEY FIRE</t>
  </si>
  <si>
    <t>IOWA - SHERRILL FIRE</t>
  </si>
  <si>
    <t>IOWA - HOLY CROSS FIRE</t>
  </si>
  <si>
    <t>LIBERTY - NEW VIENNA FIRE/H C AMB</t>
  </si>
  <si>
    <t>LIBERTY - NEW VIENNA FIRE/BI C AMB</t>
  </si>
  <si>
    <t>LIBERTY - HOLY CROSS FIRE/H C AMB</t>
  </si>
  <si>
    <t>MOSALEM</t>
  </si>
  <si>
    <t>NEW WINE - DYERSVILLE FIRE</t>
  </si>
  <si>
    <t>NEW WINE - FARLEY FIRE</t>
  </si>
  <si>
    <t>NEW WINE - NEW VIENNA FIRE</t>
  </si>
  <si>
    <t>PERU</t>
  </si>
  <si>
    <t>PRAIRIE CREEK</t>
  </si>
  <si>
    <t>PRAIRIE CREEK-BERNARD FIRE</t>
  </si>
  <si>
    <t>PRAIRIE CREEK-EPWORTH FIRE</t>
  </si>
  <si>
    <t>TABLE MOUND</t>
  </si>
  <si>
    <t>TABLE MOUND-CENTRALIA PEOSTA FIRE</t>
  </si>
  <si>
    <t>TABLE MOUND-DUBUQUE FIRE</t>
  </si>
  <si>
    <t>TABLE MOUND-EPWORTH FIRE</t>
  </si>
  <si>
    <t>TABLE MOUND-KEY WEST FIRE</t>
  </si>
  <si>
    <t>TAYLOR - EPWORTH FIRE</t>
  </si>
  <si>
    <t>TAYLOR - FARLEY FIRE</t>
  </si>
  <si>
    <t>VERNON</t>
  </si>
  <si>
    <t>VERNON-CENTRALIA PEOSTA FIRE</t>
  </si>
  <si>
    <t>VERNON-EPWORTH FIRE</t>
  </si>
  <si>
    <t>WASHINGTON-BERNARD FIRE</t>
  </si>
  <si>
    <t>WASHINGTON-KEY WEST FIRE</t>
  </si>
  <si>
    <t>WASHINGTON-LA MOTTE FIRE</t>
  </si>
  <si>
    <t>WHITEWATER</t>
  </si>
  <si>
    <t>JULIEN</t>
  </si>
  <si>
    <t>ESTHERVILLE-LINCOLN CENTRAL</t>
  </si>
  <si>
    <t>EMMET COUNTY AG EXTENSION</t>
  </si>
  <si>
    <t>EMMET COUNTY ASSESSOR</t>
  </si>
  <si>
    <t>ARMSTRONG</t>
  </si>
  <si>
    <t>DOLLIVER</t>
  </si>
  <si>
    <t>ESTHERVILLE</t>
  </si>
  <si>
    <t>GRUVER</t>
  </si>
  <si>
    <t>RINGSTED</t>
  </si>
  <si>
    <t>WALLINGFORD</t>
  </si>
  <si>
    <t>DENMARK - BENEFITED FIRE</t>
  </si>
  <si>
    <t>ELLSWORTH</t>
  </si>
  <si>
    <t>EMMET</t>
  </si>
  <si>
    <t>ARMSTRONG GROVE - BENEFITED FIRE</t>
  </si>
  <si>
    <t>HIGH LAKE</t>
  </si>
  <si>
    <t>HIGH LAKE - BENEFITED FIRE</t>
  </si>
  <si>
    <t>IOWA LAKE - BENEFITED FIRE</t>
  </si>
  <si>
    <t>JACK CREEK</t>
  </si>
  <si>
    <t>JACK CREEK - BENEFITED FIRE</t>
  </si>
  <si>
    <t>SWAN LAKE</t>
  </si>
  <si>
    <t>SWAN LAKE - BENEFITED FIRE</t>
  </si>
  <si>
    <t>TWELVE MILE</t>
  </si>
  <si>
    <t>TWELVE MILE - BENEFITED FIRE</t>
  </si>
  <si>
    <t>RINGSTED BENEFITED FIRE DISTRICT</t>
  </si>
  <si>
    <t>OELWEIN</t>
  </si>
  <si>
    <t>TURKEY VALLEY</t>
  </si>
  <si>
    <t>WEST CENTRAL</t>
  </si>
  <si>
    <t>FAYETTE COUNTY AG EXTENSION</t>
  </si>
  <si>
    <t>FAYETTE COUNTY ASSESSOR</t>
  </si>
  <si>
    <t>ARLINGTON</t>
  </si>
  <si>
    <t>CLERMONT</t>
  </si>
  <si>
    <t>ELGIN</t>
  </si>
  <si>
    <t>HAWKEYE</t>
  </si>
  <si>
    <t>MAYNARD</t>
  </si>
  <si>
    <t>RANDALIA</t>
  </si>
  <si>
    <t>ST LUCAS</t>
  </si>
  <si>
    <t>WADENA</t>
  </si>
  <si>
    <t>WAUCOMA</t>
  </si>
  <si>
    <t>WESTGATE</t>
  </si>
  <si>
    <t>WEST UNION</t>
  </si>
  <si>
    <t>AUBURN</t>
  </si>
  <si>
    <t>BANKS</t>
  </si>
  <si>
    <t>BETHEL</t>
  </si>
  <si>
    <t>DOVER</t>
  </si>
  <si>
    <t>HARLAN</t>
  </si>
  <si>
    <t>ILLYRIA</t>
  </si>
  <si>
    <t>ORAN</t>
  </si>
  <si>
    <t>PUTNAM</t>
  </si>
  <si>
    <t>SMITHFIELD</t>
  </si>
  <si>
    <t>WESTFIELD</t>
  </si>
  <si>
    <t>WINDSOR</t>
  </si>
  <si>
    <t>ORAN COMMUNITY SANITARY SEWER</t>
  </si>
  <si>
    <t>CHARLES CITY</t>
  </si>
  <si>
    <t>RUDD-ROCKFORD-MARBLE ROCK</t>
  </si>
  <si>
    <t>FLOYD COUNTY AG EXTENSION</t>
  </si>
  <si>
    <t>FLOYD COUNTY ASSESSOR</t>
  </si>
  <si>
    <t>COLWELL</t>
  </si>
  <si>
    <t>FLOYD</t>
  </si>
  <si>
    <t>MARBLE ROCK</t>
  </si>
  <si>
    <t>NORA SPRINGS</t>
  </si>
  <si>
    <t>ROCKFORD</t>
  </si>
  <si>
    <t>RUDD</t>
  </si>
  <si>
    <t>CEDAR - BENEFITED FIRE</t>
  </si>
  <si>
    <t>NILES</t>
  </si>
  <si>
    <t>ROCK GROVE</t>
  </si>
  <si>
    <t>SAINT CHARLES</t>
  </si>
  <si>
    <t>ULSTER</t>
  </si>
  <si>
    <t>FLOYD COUNTY HOSPITAL</t>
  </si>
  <si>
    <t>CEDAR BENEFITED FIRE DISTRICT</t>
  </si>
  <si>
    <t>FLOYD-FLOYD CEMETERY</t>
  </si>
  <si>
    <t>SAINT CHARLES-CHARLES CITY CEMETERY</t>
  </si>
  <si>
    <t>CAL</t>
  </si>
  <si>
    <t>HAMPTON-DUMONT</t>
  </si>
  <si>
    <t>WEST FORK</t>
  </si>
  <si>
    <t>FRANKLIN COUNTY AG EXTENSION</t>
  </si>
  <si>
    <t>FRANKLIN COUNTY ASSESSOR</t>
  </si>
  <si>
    <t>ALEXANDER</t>
  </si>
  <si>
    <t>COULTER</t>
  </si>
  <si>
    <t>GENEVA</t>
  </si>
  <si>
    <t>HAMPTON</t>
  </si>
  <si>
    <t>HANSELL</t>
  </si>
  <si>
    <t>LATIMER</t>
  </si>
  <si>
    <t>POPEJOY</t>
  </si>
  <si>
    <t>SHEFFIELD</t>
  </si>
  <si>
    <t>GRANT - BENEFITED FIRE</t>
  </si>
  <si>
    <t>INGHAM</t>
  </si>
  <si>
    <t>LEE - BENEFITED FIRE</t>
  </si>
  <si>
    <t>MARION - BENEFITED FIRE</t>
  </si>
  <si>
    <t>MORGAN - COULTER FIRE</t>
  </si>
  <si>
    <t>MOTT</t>
  </si>
  <si>
    <t>OAKLAND</t>
  </si>
  <si>
    <t>REEVE</t>
  </si>
  <si>
    <t>REEVE - BENEFITED FIRE</t>
  </si>
  <si>
    <t>RICHLAND - BENEFITED FIRE</t>
  </si>
  <si>
    <t>ROSS</t>
  </si>
  <si>
    <t>ROSS - BENEFITED FIRE</t>
  </si>
  <si>
    <t>SCOTT - BENEFITED FIRE 1</t>
  </si>
  <si>
    <t>SCOTT-BENEFITED FIRE 4</t>
  </si>
  <si>
    <t>WEST FORK - BENEFITED FIRE</t>
  </si>
  <si>
    <t>WISNER</t>
  </si>
  <si>
    <t>WISNER - BENEFITED FIRE</t>
  </si>
  <si>
    <t>FRANKLIN GENERAL HOSPITAL</t>
  </si>
  <si>
    <t>MOTT TERRACE HILL SANITARY SEWER</t>
  </si>
  <si>
    <t>BEEDS LAKE SANITARY SEWER</t>
  </si>
  <si>
    <t>FRANKLIN COUNTY FIRE DISTRICT #1</t>
  </si>
  <si>
    <t>FRANKLIN COUNTY FIRE DISTRICT #2</t>
  </si>
  <si>
    <t>WEST FORK FIRE DIST #3</t>
  </si>
  <si>
    <t>FRANKLIN COUNTY FIRE DISTRICT #4</t>
  </si>
  <si>
    <t>GRANT-LEE FIRE DIST</t>
  </si>
  <si>
    <t>ROSS-SHEFFIELD-CHAPIN STREET LIGHT</t>
  </si>
  <si>
    <t>FREMONT-MILLS</t>
  </si>
  <si>
    <t>HAMBURG</t>
  </si>
  <si>
    <t>SIDNEY</t>
  </si>
  <si>
    <t>FREMONT COUNTY AG EXTENSION</t>
  </si>
  <si>
    <t>FREMONT COUNTY ASSESSOR</t>
  </si>
  <si>
    <t>FARRAGUT</t>
  </si>
  <si>
    <t>IMOGENE</t>
  </si>
  <si>
    <t>RANDOLPH</t>
  </si>
  <si>
    <t>TABOR</t>
  </si>
  <si>
    <t>THURMAN</t>
  </si>
  <si>
    <t>FISHER</t>
  </si>
  <si>
    <t>GREEN</t>
  </si>
  <si>
    <t>LOCUST GROVE</t>
  </si>
  <si>
    <t>RIVERSIDE</t>
  </si>
  <si>
    <t>PATON-CHURDAN</t>
  </si>
  <si>
    <t>GREENE COUNTY AG EXTENSION</t>
  </si>
  <si>
    <t>GREENE COUNTY ASSESSOR</t>
  </si>
  <si>
    <t>CHURDAN</t>
  </si>
  <si>
    <t>DANA</t>
  </si>
  <si>
    <t>GRAND JUNCTION</t>
  </si>
  <si>
    <t>PATON</t>
  </si>
  <si>
    <t>RIPPEY</t>
  </si>
  <si>
    <t>SCRANTON</t>
  </si>
  <si>
    <t>BRISTOL</t>
  </si>
  <si>
    <t>GREENBRIER</t>
  </si>
  <si>
    <t>HARDIN</t>
  </si>
  <si>
    <t>JUNCTION</t>
  </si>
  <si>
    <t>KENDRICK</t>
  </si>
  <si>
    <t>GREENE COUNTY HOSPITAL</t>
  </si>
  <si>
    <t>HIGHLAND-CHURDAN CEMETERY</t>
  </si>
  <si>
    <t>JUNCTION-DANA-GRAND JUNCTION CEM</t>
  </si>
  <si>
    <t>KENDRICK-RALSTON CEMETERY</t>
  </si>
  <si>
    <t>PATON-PATON CEMETERY</t>
  </si>
  <si>
    <t>SCRANTON-SCRANTON CEMETERY</t>
  </si>
  <si>
    <t>WASHINGTON-RIPPEY CEMETERY</t>
  </si>
  <si>
    <t>AGWSR</t>
  </si>
  <si>
    <t>BCLUW</t>
  </si>
  <si>
    <t>DIKE-NEW HARTFORD</t>
  </si>
  <si>
    <t>GRUNDY CENTER</t>
  </si>
  <si>
    <t>GRUNDY COUNTY AG EXTENSION</t>
  </si>
  <si>
    <t>GRUNDY COUNTY ASSESSOR</t>
  </si>
  <si>
    <t>BEAMAN</t>
  </si>
  <si>
    <t>CONRAD</t>
  </si>
  <si>
    <t>DIKE</t>
  </si>
  <si>
    <t>HOLLAND</t>
  </si>
  <si>
    <t>MORRISON</t>
  </si>
  <si>
    <t>REINBECK</t>
  </si>
  <si>
    <t>STOUT</t>
  </si>
  <si>
    <t>WELLSBURG</t>
  </si>
  <si>
    <t>BEAVER - BENEFITED FIRE</t>
  </si>
  <si>
    <t>BEAVER - PARKERSBURG FIRE</t>
  </si>
  <si>
    <t>BEAVER - STOUT FIRE</t>
  </si>
  <si>
    <t>BLACK HAWK - REINBECK FIRE</t>
  </si>
  <si>
    <t>CLAY - CONRAD FIRE</t>
  </si>
  <si>
    <t>CLAY - GRUNDY CENTER FIRE</t>
  </si>
  <si>
    <t>CLAY - GLADBROOK FIRE</t>
  </si>
  <si>
    <t>CLAY - BEAMAN FIRE</t>
  </si>
  <si>
    <t>FAIRFIELD - BENEFITED FIRE</t>
  </si>
  <si>
    <t>FELIX - CONRAD FIRE</t>
  </si>
  <si>
    <t>FELIX - LISCOMB FIRE</t>
  </si>
  <si>
    <t>FELIX - WHITTEN FIRE</t>
  </si>
  <si>
    <t>GERMAN - APLINGTON FIRE</t>
  </si>
  <si>
    <t>GERMAN - WELLSBURG FIRE</t>
  </si>
  <si>
    <t>GRANT - REINBECK FD</t>
  </si>
  <si>
    <t>GRANT - HUDSON FD</t>
  </si>
  <si>
    <t>LINCOLN - GRUNDY CENTER FIRE</t>
  </si>
  <si>
    <t>LINCOLN - REINBECK FIRE</t>
  </si>
  <si>
    <t>MELROSE - CONRAD FIRE</t>
  </si>
  <si>
    <t>MELROSE - ELDORA FIRE</t>
  </si>
  <si>
    <t>MELROSE - GRUNDY CENTER FIRE</t>
  </si>
  <si>
    <t>MELROSE - WELLSBURG FIRE</t>
  </si>
  <si>
    <t>MELROSE - WHITTEN FIRE</t>
  </si>
  <si>
    <t>PALERMO - CONRAD FIRE</t>
  </si>
  <si>
    <t>PALERMO - GRUNDY CENTER FIRE</t>
  </si>
  <si>
    <t>PLEASANT VALLEY - APLINGTON FIRE</t>
  </si>
  <si>
    <t>PLEASANT VALLEY - GRUNDY CENTER FIRE</t>
  </si>
  <si>
    <t>PLEASANT VALLEY - PARKERSBURG FIRE</t>
  </si>
  <si>
    <t>PLEASANT VALLEY - WELLSBURG FIRE</t>
  </si>
  <si>
    <t>SHILOH - WELLSBURG FIRE</t>
  </si>
  <si>
    <t>WASHINGTON - GRUNDY CENTER FIRE</t>
  </si>
  <si>
    <t>WASHINGTON - REINBECK FIRE</t>
  </si>
  <si>
    <t>DIKE BENEFITED FIRE DISTRICT</t>
  </si>
  <si>
    <t>ADAIR-CASEY</t>
  </si>
  <si>
    <t>GUTHRIE CENTER</t>
  </si>
  <si>
    <t>PANORAMA</t>
  </si>
  <si>
    <t>GUTHRIE COUNTY AG EXTENSION</t>
  </si>
  <si>
    <t>GUTHRIE COUNTY ASSESSOR</t>
  </si>
  <si>
    <t>BAGLEY</t>
  </si>
  <si>
    <t>BAYARD</t>
  </si>
  <si>
    <t>CASEY</t>
  </si>
  <si>
    <t>JAMAICA</t>
  </si>
  <si>
    <t>MENLO</t>
  </si>
  <si>
    <t>PANORA</t>
  </si>
  <si>
    <t>STUART</t>
  </si>
  <si>
    <t>YALE</t>
  </si>
  <si>
    <t>BAKER</t>
  </si>
  <si>
    <t>PENN</t>
  </si>
  <si>
    <t>SEELEY</t>
  </si>
  <si>
    <t>THOMPSON</t>
  </si>
  <si>
    <t>UNION - COON RAPIDS FIRE</t>
  </si>
  <si>
    <t>UNION - GUTHRIE CENTER FIRE</t>
  </si>
  <si>
    <t>VALLEY - GUTHRIE CENTER FIRE</t>
  </si>
  <si>
    <t>VALLEY - PANORA FIRE</t>
  </si>
  <si>
    <t>VICTORY</t>
  </si>
  <si>
    <t>VICTORY - PANORA FIRE</t>
  </si>
  <si>
    <t>GUTHRIE COUNTY HOSPITAL</t>
  </si>
  <si>
    <t>SO PANORAMA SANITARY SEWER</t>
  </si>
  <si>
    <t>BEAVER-MENLO CEMETERY</t>
  </si>
  <si>
    <t>CASS-PANORA-YALE CEMETERY</t>
  </si>
  <si>
    <t>DODGE-BAGLEY CEMETERY</t>
  </si>
  <si>
    <t>HIGHLAND-BAYARD CEMETERY</t>
  </si>
  <si>
    <t>RICHLAND-JAMAICA CEMETERY</t>
  </si>
  <si>
    <t>SOUTH HAMILTON</t>
  </si>
  <si>
    <t>STRATFORD</t>
  </si>
  <si>
    <t>HAMILTON COUNTY AG EXTENSION</t>
  </si>
  <si>
    <t>HAMILTON COUNTY ASSESSOR</t>
  </si>
  <si>
    <t>SCOTT-ROLAND FD</t>
  </si>
  <si>
    <t>BLAIRSBURG</t>
  </si>
  <si>
    <t>JEWELL</t>
  </si>
  <si>
    <t>KAMRAR</t>
  </si>
  <si>
    <t>RANDALL</t>
  </si>
  <si>
    <t>STANHOPE</t>
  </si>
  <si>
    <t>WEBSTER CITY</t>
  </si>
  <si>
    <t>WEBSTER CITY SSMID DOWNTOWN</t>
  </si>
  <si>
    <t>CASS - WEBSTER CITY FIRE</t>
  </si>
  <si>
    <t>CASS - WOOLSTOCK FIRE</t>
  </si>
  <si>
    <t>FREEDOM</t>
  </si>
  <si>
    <t>LIBERTY - EFD</t>
  </si>
  <si>
    <t>LIBERTY - BFD</t>
  </si>
  <si>
    <t>LIBERTY - KFD</t>
  </si>
  <si>
    <t>LINCOLN - EFD</t>
  </si>
  <si>
    <t>LINCOLN - RFD</t>
  </si>
  <si>
    <t>LYON</t>
  </si>
  <si>
    <t>ROSE GROVE - RFD TOWNSHIP</t>
  </si>
  <si>
    <t>ROSE GROVE - WFD TOWNSHIP</t>
  </si>
  <si>
    <t>ROSE GROVE - EFD TOWNSHIP</t>
  </si>
  <si>
    <t>SCOTT - EFD</t>
  </si>
  <si>
    <t>SCOTT-RADCLIFFE FD</t>
  </si>
  <si>
    <t>SCOTT-STORY CITY FD</t>
  </si>
  <si>
    <t>SCOTT-ELLSWORTH FD</t>
  </si>
  <si>
    <t>WEBSTER - WCFD</t>
  </si>
  <si>
    <t>WEBSTER - STANFD</t>
  </si>
  <si>
    <t>WEBSTER - STRATFD</t>
  </si>
  <si>
    <t>HAMILTON COUNTY HOSPITAL</t>
  </si>
  <si>
    <t>LYON-JEWELL CEMETERY</t>
  </si>
  <si>
    <t>WEST HANCOCK</t>
  </si>
  <si>
    <t>HANCOCK COUNTY AG EXTENSION</t>
  </si>
  <si>
    <t>HANCOCK COUNTY ASSESSOR</t>
  </si>
  <si>
    <t>BRITT</t>
  </si>
  <si>
    <t>CORWITH</t>
  </si>
  <si>
    <t>CRYSTAL LAKE</t>
  </si>
  <si>
    <t>GARNER</t>
  </si>
  <si>
    <t>GOODELL</t>
  </si>
  <si>
    <t>KANAWHA</t>
  </si>
  <si>
    <t>KLEMME</t>
  </si>
  <si>
    <t>WODEN</t>
  </si>
  <si>
    <t>AMSTERDAM</t>
  </si>
  <si>
    <t>AVERY</t>
  </si>
  <si>
    <t>BINGHAM</t>
  </si>
  <si>
    <t>CONCORD</t>
  </si>
  <si>
    <t>CRYSTAL</t>
  </si>
  <si>
    <t>ELL</t>
  </si>
  <si>
    <t>ELLINGTON - FOREST CITY FIRE</t>
  </si>
  <si>
    <t>ELLINGTON - GARNER FIRE</t>
  </si>
  <si>
    <t>ELLINGTON - VENTURA FIRE</t>
  </si>
  <si>
    <t>ERIN - BRITT FIRE</t>
  </si>
  <si>
    <t>ERIN - KANAWHA FIRE</t>
  </si>
  <si>
    <t>MADISON - CRYSTAL LAKE FIRE</t>
  </si>
  <si>
    <t>MADISON - FOREST CITY FIRE</t>
  </si>
  <si>
    <t>MADISON - GARNER FIRE</t>
  </si>
  <si>
    <t>MAGOR</t>
  </si>
  <si>
    <t>ORTHEL</t>
  </si>
  <si>
    <t>TWIN LAKE</t>
  </si>
  <si>
    <t>HANCOCK COUNTY HOSPITAL</t>
  </si>
  <si>
    <t>ALDEN</t>
  </si>
  <si>
    <t>ELDORA-NEW PROVIDENCE</t>
  </si>
  <si>
    <t>HUBBARD-RADCLIFFE</t>
  </si>
  <si>
    <t>IOWA FALLS</t>
  </si>
  <si>
    <t>HARDIN COUNTY AG EXTENSION</t>
  </si>
  <si>
    <t>HARDIN COUNTY ASSESSOR</t>
  </si>
  <si>
    <t>ACKLEY</t>
  </si>
  <si>
    <t>BUCKEYE</t>
  </si>
  <si>
    <t>ELDORA</t>
  </si>
  <si>
    <t>HUBBARD</t>
  </si>
  <si>
    <t>NEW PROVIDENCE</t>
  </si>
  <si>
    <t>OWASA</t>
  </si>
  <si>
    <t>RADCLIFFE</t>
  </si>
  <si>
    <t>STEAMBOAT ROCK</t>
  </si>
  <si>
    <t>WHITTEN</t>
  </si>
  <si>
    <t>ELLIS - BUCKEYE FIRE</t>
  </si>
  <si>
    <t>ELLIS - IOWA FALLS FIRE</t>
  </si>
  <si>
    <t>ETNA</t>
  </si>
  <si>
    <t>JACKSON - S.R. FIRE</t>
  </si>
  <si>
    <t>JACKSON - ELDORA FIRE</t>
  </si>
  <si>
    <t>JACKSON - IOWA FALLS FIRE</t>
  </si>
  <si>
    <t>PLEASANT-NEW PROVIDENCE FIRE</t>
  </si>
  <si>
    <t>UNION-WHITTEN FIRE</t>
  </si>
  <si>
    <t>BOYER VALLEY</t>
  </si>
  <si>
    <t>LOGAN-MAGNOLIA</t>
  </si>
  <si>
    <t>MISSOURI VALLEY</t>
  </si>
  <si>
    <t>WEST HARRISON</t>
  </si>
  <si>
    <t>WOODBINE</t>
  </si>
  <si>
    <t>HARRISON COUNTY AG EXTENSION</t>
  </si>
  <si>
    <t>HARRISON COUNTY ASSESSOR</t>
  </si>
  <si>
    <t>DUNLAP</t>
  </si>
  <si>
    <t>LITTLE SIOUX</t>
  </si>
  <si>
    <t>MAGNOLIA</t>
  </si>
  <si>
    <t>MODALE</t>
  </si>
  <si>
    <t>MONDAMIN</t>
  </si>
  <si>
    <t>PERSIA</t>
  </si>
  <si>
    <t>PISGAH</t>
  </si>
  <si>
    <t>ALLEN</t>
  </si>
  <si>
    <t>LA GRANGE</t>
  </si>
  <si>
    <t>RAGLAN</t>
  </si>
  <si>
    <t>ST. JOHN</t>
  </si>
  <si>
    <t>BOYER-WOODBINE CEMETERY</t>
  </si>
  <si>
    <t>HARRISON-DUNLAP CEMETERY</t>
  </si>
  <si>
    <t>MOUNT PLEASANT</t>
  </si>
  <si>
    <t>NEW LONDON</t>
  </si>
  <si>
    <t>WACO</t>
  </si>
  <si>
    <t>WINFIELD-MT UNION</t>
  </si>
  <si>
    <t>HENRY COUNTY AG EXTENSION</t>
  </si>
  <si>
    <t>HENRY COUNTY ASSESSOR</t>
  </si>
  <si>
    <t>COPPOCK</t>
  </si>
  <si>
    <t>HILLSBORO</t>
  </si>
  <si>
    <t>OLDS</t>
  </si>
  <si>
    <t>ROME</t>
  </si>
  <si>
    <t>SALEM</t>
  </si>
  <si>
    <t>WAYLAND</t>
  </si>
  <si>
    <t>WINFIELD</t>
  </si>
  <si>
    <t>WESTWOOD</t>
  </si>
  <si>
    <t>BALTIMORE</t>
  </si>
  <si>
    <t>CANAAN - BENEFITED FIRE</t>
  </si>
  <si>
    <t>CENTER - BENEFITED FIRE</t>
  </si>
  <si>
    <t>JACKSON - BENEFITED FIRE</t>
  </si>
  <si>
    <t>SCOTT - BENEFITED FIRE</t>
  </si>
  <si>
    <t>TIPPECANOE - BENEFITED FIRE</t>
  </si>
  <si>
    <t>TRENTON</t>
  </si>
  <si>
    <t>TRENTON - BENEFITED FIRE</t>
  </si>
  <si>
    <t>WAYNE</t>
  </si>
  <si>
    <t>MT. UNION BENEFITED FIRE DISTRICT</t>
  </si>
  <si>
    <t>WINFIELD BENEFITED FIRE DISTRICT</t>
  </si>
  <si>
    <t>MT. PLEASANT BENEFITED FIRE DIST</t>
  </si>
  <si>
    <t>HOWARD-WINNESHIEK</t>
  </si>
  <si>
    <t>RICEVILLE</t>
  </si>
  <si>
    <t>HOWARD COUNTY AG EXTENSION</t>
  </si>
  <si>
    <t>HOWARD COUNTY ASSESSOR</t>
  </si>
  <si>
    <t>CHESTER</t>
  </si>
  <si>
    <t>CRESCO</t>
  </si>
  <si>
    <t>ELMA</t>
  </si>
  <si>
    <t>LIME SPRINGS</t>
  </si>
  <si>
    <t>PROTIVIN</t>
  </si>
  <si>
    <t>FOREST CITY</t>
  </si>
  <si>
    <t>HOWARD</t>
  </si>
  <si>
    <t>HOWARD CENTER</t>
  </si>
  <si>
    <t>JAMESTOWN</t>
  </si>
  <si>
    <t>NEW OREGON</t>
  </si>
  <si>
    <t>OAKDALE</t>
  </si>
  <si>
    <t>PARIS</t>
  </si>
  <si>
    <t>SARATOGA</t>
  </si>
  <si>
    <t>VERNON SPRINGS</t>
  </si>
  <si>
    <t>HOWARD COUNTY HOSPITAL</t>
  </si>
  <si>
    <t>GILMORE CITY-BRADGATE</t>
  </si>
  <si>
    <t>HUMBOLDT</t>
  </si>
  <si>
    <t>TWIN RIVERS</t>
  </si>
  <si>
    <t>HUMBOLDT COUNTY AG EXTENSION</t>
  </si>
  <si>
    <t>HUMBOLDT COUNTY ASSESSOR</t>
  </si>
  <si>
    <t>BODE</t>
  </si>
  <si>
    <t>BRADGATE</t>
  </si>
  <si>
    <t>DAKOTA CITY</t>
  </si>
  <si>
    <t>HARDY</t>
  </si>
  <si>
    <t>LIVERMORE</t>
  </si>
  <si>
    <t>OTTOSEN</t>
  </si>
  <si>
    <t>RENWICK</t>
  </si>
  <si>
    <t>RUTLAND</t>
  </si>
  <si>
    <t>THOR</t>
  </si>
  <si>
    <t>GILMORE CITY</t>
  </si>
  <si>
    <t>CORINTH</t>
  </si>
  <si>
    <t>DELANA</t>
  </si>
  <si>
    <t>WACOUSTA</t>
  </si>
  <si>
    <t>WEAVER</t>
  </si>
  <si>
    <t>GALVA-HOLSTEIN</t>
  </si>
  <si>
    <t>IDA COUNTY AG EXTENSION</t>
  </si>
  <si>
    <t>IDA COUNTY ASSESSOR</t>
  </si>
  <si>
    <t>ARTHUR</t>
  </si>
  <si>
    <t>BATTLE CREEK</t>
  </si>
  <si>
    <t>GALVA</t>
  </si>
  <si>
    <t>HOLSTEIN</t>
  </si>
  <si>
    <t>IDA GROVE</t>
  </si>
  <si>
    <t>BATTLE - BATTLE CREEK FIRE</t>
  </si>
  <si>
    <t>BATTLE - HOLSTEIN FIRE</t>
  </si>
  <si>
    <t>BATTLE - IDA GROVE FIRE</t>
  </si>
  <si>
    <t>BATTLE - CUSHING FIRE</t>
  </si>
  <si>
    <t>BLAINE</t>
  </si>
  <si>
    <t>CORWIN</t>
  </si>
  <si>
    <t>GRIGGS</t>
  </si>
  <si>
    <t>MAPLE</t>
  </si>
  <si>
    <t>SILVER CREEK</t>
  </si>
  <si>
    <t>CLEAR CREEK-AMANA (AMANA)</t>
  </si>
  <si>
    <t>IOWA VALLEY</t>
  </si>
  <si>
    <t>WILLIAMSBURG</t>
  </si>
  <si>
    <t>IOWA COUNTY AG EXTENSION</t>
  </si>
  <si>
    <t>IOWA COUNTY ASSESSOR</t>
  </si>
  <si>
    <t>LADORA</t>
  </si>
  <si>
    <t>MARENGO</t>
  </si>
  <si>
    <t>MILLERSBURG</t>
  </si>
  <si>
    <t>NORTH ENGLISH</t>
  </si>
  <si>
    <t>PARNELL</t>
  </si>
  <si>
    <t>VICTOR</t>
  </si>
  <si>
    <t>DAYTON - BENEFITED FIRE</t>
  </si>
  <si>
    <t>ENGLISH</t>
  </si>
  <si>
    <t>ENGLISH - BENEFITED FIRE</t>
  </si>
  <si>
    <t>FILLMORE</t>
  </si>
  <si>
    <t>FILLMORE - BENEFITED FIRE</t>
  </si>
  <si>
    <t>GREENE - BENEFITED FIRE</t>
  </si>
  <si>
    <t>GREENE - NORTH ENGLISH FIRE</t>
  </si>
  <si>
    <t>GREENE - WILLIAMSBURG FIRE</t>
  </si>
  <si>
    <t>GREENE - WELLMAN FIRE</t>
  </si>
  <si>
    <t>HARTFORD</t>
  </si>
  <si>
    <t>HILTON - AMANA FIRE</t>
  </si>
  <si>
    <t>HILTON - MARENGO FIRE</t>
  </si>
  <si>
    <t>HILTON - WILLIAMSBURG FIRE</t>
  </si>
  <si>
    <t>HONEY CREEK - BPF</t>
  </si>
  <si>
    <t>HONEY CREEK - MFD</t>
  </si>
  <si>
    <t>HONEY CREEK - VFD</t>
  </si>
  <si>
    <t>HONEY CREEK - HART</t>
  </si>
  <si>
    <t>HONEY CREEK - LFD</t>
  </si>
  <si>
    <t>LENOX</t>
  </si>
  <si>
    <t>LENOX - BENEFITED FIRE</t>
  </si>
  <si>
    <t>LINCOLN - LADORA FIRE</t>
  </si>
  <si>
    <t>LINCOLN - MILLERSBURG FIRE</t>
  </si>
  <si>
    <t>LINCOLN - MILLERSBURG FIRE (HLV)</t>
  </si>
  <si>
    <t>LINCOLN - VICTOR FIRE</t>
  </si>
  <si>
    <t>LINCOLN - DEEP RIVER FIRE</t>
  </si>
  <si>
    <t>MARENGO - BLAIRSTOWN FIRE</t>
  </si>
  <si>
    <t>MARENGO - LADORA FIRE</t>
  </si>
  <si>
    <t>MARENGO - MARENGO FIRE</t>
  </si>
  <si>
    <t>SUMNER - LFD</t>
  </si>
  <si>
    <t>SUMNER - MFD</t>
  </si>
  <si>
    <t>SUMNER - WMFD</t>
  </si>
  <si>
    <t>WASHINGTON - BENEFITED FIRE</t>
  </si>
  <si>
    <t>YORK</t>
  </si>
  <si>
    <t>HOMESTEAD SANITARY SEWER</t>
  </si>
  <si>
    <t>AMANA SANITARY SEWER</t>
  </si>
  <si>
    <t>MIDDLE SANITARY SEWER</t>
  </si>
  <si>
    <t>WEST HIGH SANITARY SEWER</t>
  </si>
  <si>
    <t>NORTH ENGLISH BENEFITED FIRE DIST</t>
  </si>
  <si>
    <t>AMANA BENEFITED FIRE DISTRICT</t>
  </si>
  <si>
    <t>ENGLISH-NO ENGLISH-MILLERSBURG CEM</t>
  </si>
  <si>
    <t>AMANA LAND USE DISTRICT</t>
  </si>
  <si>
    <t>ANDREW</t>
  </si>
  <si>
    <t>BELLEVUE</t>
  </si>
  <si>
    <t>EASTON VALLEY</t>
  </si>
  <si>
    <t>MAQUOKETA</t>
  </si>
  <si>
    <t>JACKSON COUNTY AG EXTENSION</t>
  </si>
  <si>
    <t>JACKSON COUNTY ASSESSOR</t>
  </si>
  <si>
    <t>BALDWIN</t>
  </si>
  <si>
    <t>LA MOTTE</t>
  </si>
  <si>
    <t>MILES</t>
  </si>
  <si>
    <t>MONMOUTH</t>
  </si>
  <si>
    <t>PRESTON</t>
  </si>
  <si>
    <t>SABULA</t>
  </si>
  <si>
    <t>ST DONATUS</t>
  </si>
  <si>
    <t>SPRAGUEVILLE</t>
  </si>
  <si>
    <t>SPRINGBROOK</t>
  </si>
  <si>
    <t>FARMERS CREEK</t>
  </si>
  <si>
    <t>MAQUOKETA - BENEFITED FIRE</t>
  </si>
  <si>
    <t>PERRY - BENEFITED FIRE</t>
  </si>
  <si>
    <t>PRAIRIE SPRINGS</t>
  </si>
  <si>
    <t>SOUTH FORK</t>
  </si>
  <si>
    <t>TETE DES MORTS</t>
  </si>
  <si>
    <t>VAN BUREN</t>
  </si>
  <si>
    <t>VAN BUREN - BENEFITED FIRE</t>
  </si>
  <si>
    <t>JACKSON COUNTY HOSPITAL</t>
  </si>
  <si>
    <t>ANDREW BENEFITED FIRE DISTRICT</t>
  </si>
  <si>
    <t>MILES BENEFITED FIRE DISTRICT</t>
  </si>
  <si>
    <t>SABULA FIRE DISTRICT</t>
  </si>
  <si>
    <t>PERRY-ANDREW CEMETERY</t>
  </si>
  <si>
    <t>VAN BUREN-PRESTON CEMETERY</t>
  </si>
  <si>
    <t>BAXTER</t>
  </si>
  <si>
    <t>COLFAX-MINGO</t>
  </si>
  <si>
    <t>LYNNVILLE-SULLY</t>
  </si>
  <si>
    <t>PCM</t>
  </si>
  <si>
    <t>JASPER COUNTY AG EXTENSION</t>
  </si>
  <si>
    <t>JASPER COUNTY ASSESSOR</t>
  </si>
  <si>
    <t>KELLOGG</t>
  </si>
  <si>
    <t>LAMBS GROVE</t>
  </si>
  <si>
    <t>LYNNVILLE</t>
  </si>
  <si>
    <t>MINGO</t>
  </si>
  <si>
    <t>NEWTON CITY SSMID NORTH CENTRAL</t>
  </si>
  <si>
    <t>OAKLAND ACRES</t>
  </si>
  <si>
    <t>PRAIRIE CITY</t>
  </si>
  <si>
    <t>REASNOR</t>
  </si>
  <si>
    <t>SULLY</t>
  </si>
  <si>
    <t>VALERIA</t>
  </si>
  <si>
    <t>BUENA VISTA - BENEFITED FIRE</t>
  </si>
  <si>
    <t>BUENA VISTA - KELLOGG FIRE</t>
  </si>
  <si>
    <t>BUENA VISTA - REASNOR FIRE</t>
  </si>
  <si>
    <t>BUENA VISTA - SULLY FIRE</t>
  </si>
  <si>
    <t>CLEAR CREEK - WEST MALAKA FIRE</t>
  </si>
  <si>
    <t>CLEAR CREEK - COLLINS FIRE</t>
  </si>
  <si>
    <t>CLEAR CREEK - MINGO FIRE</t>
  </si>
  <si>
    <t>DES MOINES - BENEFITED FIRE</t>
  </si>
  <si>
    <t>DES MOINES - MONROE FIRE</t>
  </si>
  <si>
    <t>DES MOINES - CAMP TWP FIRE</t>
  </si>
  <si>
    <t>ELK CREEK - REASNOR FIRE</t>
  </si>
  <si>
    <t>ELK CREEK - SULLY FIRE</t>
  </si>
  <si>
    <t>FAIRVIEW - BENEFITED FIRE</t>
  </si>
  <si>
    <t>HICKORY GROVE - GRINNELL FIRE</t>
  </si>
  <si>
    <t>HICKORY GROVE - GILMAN FIRE</t>
  </si>
  <si>
    <t>HICKORY GROVE - KELLOGG FIRE</t>
  </si>
  <si>
    <t>INDEPENDENCE - WEST MALAKA FIRE</t>
  </si>
  <si>
    <t>LYNN GROVE</t>
  </si>
  <si>
    <t>MALAKA - BENEFITED FIRE</t>
  </si>
  <si>
    <t>MALAKA - WEST MALAKA FIRE</t>
  </si>
  <si>
    <t>MARIPOSA - BENEFITED FIRE</t>
  </si>
  <si>
    <t>MARIPOSA - WEST MALAKA FIRE</t>
  </si>
  <si>
    <t>MARIPOSA - KELLOGG FIRE</t>
  </si>
  <si>
    <t>MARIPOSA - JEFFERSON TWP FIRE</t>
  </si>
  <si>
    <t>MOUND PRAIRIE - BENEFITED FIRE</t>
  </si>
  <si>
    <t>MOUND PRAIRIE - COLFAX FIRE</t>
  </si>
  <si>
    <t>MOUND PRAIRIE - MONROE FIRE</t>
  </si>
  <si>
    <t>MOUND PRAIRIE - WALNUT CREEK FIRE</t>
  </si>
  <si>
    <t>NEWTON - BENEFITED FIRE</t>
  </si>
  <si>
    <t>NEWTON - WEST MALAKA FIRE</t>
  </si>
  <si>
    <t>PALO ALTO</t>
  </si>
  <si>
    <t>PALO ALTO - BENEFITED FIRE</t>
  </si>
  <si>
    <t>POWESHIEK - COLFAX FIRE</t>
  </si>
  <si>
    <t>POWESHIEK - MINGO FIRE</t>
  </si>
  <si>
    <t>RICHLAND - KELLOGG FIRE</t>
  </si>
  <si>
    <t>RICHLAND - SULLY FIRE</t>
  </si>
  <si>
    <t>RICHLAND - GRINNELL FIRE</t>
  </si>
  <si>
    <t>ROCK CREEK - GRINNELL FIRE</t>
  </si>
  <si>
    <t>ROCK CREEK - KELLOGG FIRE</t>
  </si>
  <si>
    <t>SHERMAN - BENEFITED FIRE</t>
  </si>
  <si>
    <t>SHERMAN - WEST MALAKA FIRE</t>
  </si>
  <si>
    <t>SHERMAN - MINGO FIRE</t>
  </si>
  <si>
    <t>SHERMAN - COLFAX FIRE</t>
  </si>
  <si>
    <t>WASHINGTON - WALNUT CREEK FIRE</t>
  </si>
  <si>
    <t>WASHINGTON - COLFAX FIRE</t>
  </si>
  <si>
    <t>WASHINGTON - MITCHELLVILLE FIRE</t>
  </si>
  <si>
    <t>COUNTRY CLUB ACRES SANITARY SEWER</t>
  </si>
  <si>
    <t>WALNUT CREEK BENEFITED FIRE DIST</t>
  </si>
  <si>
    <t>WEST MALAKA BENEFITED FIRE DIST</t>
  </si>
  <si>
    <t>JEFFERSON COUNTY AG EXTENSION</t>
  </si>
  <si>
    <t>JEFFERSON COUNTY ASSESSOR</t>
  </si>
  <si>
    <t>BATAVIA</t>
  </si>
  <si>
    <t>LIBERTYVILLE</t>
  </si>
  <si>
    <t>LOCKRIDGE</t>
  </si>
  <si>
    <t>PACKWOOD</t>
  </si>
  <si>
    <t>PLEASANT PLAIN</t>
  </si>
  <si>
    <t>MAHARISHI VEDIC CITY</t>
  </si>
  <si>
    <t>BUCHANAN</t>
  </si>
  <si>
    <t>ROUND PRAIRIE</t>
  </si>
  <si>
    <t>JEFFERSON COUNTY HOSPITAL</t>
  </si>
  <si>
    <t>CLEAR CREEK-AMANA (CLEAR CREEK)</t>
  </si>
  <si>
    <t>IOWA CITY</t>
  </si>
  <si>
    <t>SOLON</t>
  </si>
  <si>
    <t>JOHNSON COUNTY AG EXTENSION</t>
  </si>
  <si>
    <t>JOHNSON COUNTY ASSESSOR</t>
  </si>
  <si>
    <t>IOWA CITY CITY ASSESSOR</t>
  </si>
  <si>
    <t>CORALVILLE</t>
  </si>
  <si>
    <t>HILLS</t>
  </si>
  <si>
    <t>IOWA CITY DOWNTOWN SSMID</t>
  </si>
  <si>
    <t>NORTH LIBERTY</t>
  </si>
  <si>
    <t>OXFORD</t>
  </si>
  <si>
    <t>SHUEYVILLE</t>
  </si>
  <si>
    <t>SWISHER</t>
  </si>
  <si>
    <t>TIFFIN</t>
  </si>
  <si>
    <t>UNIVERSITY HEIGHTS</t>
  </si>
  <si>
    <t>BIG GROVE</t>
  </si>
  <si>
    <t>CLEAR CREEK</t>
  </si>
  <si>
    <t>EAST LUCAS - SOUTH FIRE</t>
  </si>
  <si>
    <t>EAST LUCAS - NORTH FIRE</t>
  </si>
  <si>
    <t>GRAHAM-SOLON FIRE</t>
  </si>
  <si>
    <t>GRAHAM-WEST BRANCH FIRE</t>
  </si>
  <si>
    <t>HARDIN - KALONA FIRE</t>
  </si>
  <si>
    <t>HARDIN - OXFORD FIRE</t>
  </si>
  <si>
    <t>LINCOLN - WEST LIBERTY FIRE</t>
  </si>
  <si>
    <t>NEWPORT</t>
  </si>
  <si>
    <t>WEST LUCAS - SOUTH FIRE</t>
  </si>
  <si>
    <t>MACBRIDE SANITARY DISTRICT</t>
  </si>
  <si>
    <t>CLEAR CREEK-TIFFIN CEMETERY</t>
  </si>
  <si>
    <t>JEFFERSON-SHUEYVILLE-SWISHER CEM</t>
  </si>
  <si>
    <t>ANAMOSA</t>
  </si>
  <si>
    <t>MIDLAND</t>
  </si>
  <si>
    <t>MONTICELLO</t>
  </si>
  <si>
    <t>OLIN</t>
  </si>
  <si>
    <t>JONES COUNTY AG EXTENSION</t>
  </si>
  <si>
    <t>JONES COUNTY ASSESSOR</t>
  </si>
  <si>
    <t>MARTELLE</t>
  </si>
  <si>
    <t>MORLEY</t>
  </si>
  <si>
    <t>ONSLOW</t>
  </si>
  <si>
    <t>OXFORD JUNCTION</t>
  </si>
  <si>
    <t>WYOMING</t>
  </si>
  <si>
    <t>CASS - ANAMOSA FIRE\AMB</t>
  </si>
  <si>
    <t>CASS - MONTICELLO FIRE/AMB</t>
  </si>
  <si>
    <t>CASTLE GROVE</t>
  </si>
  <si>
    <t>HALE</t>
  </si>
  <si>
    <t>HALE - BENEFITED FIRE</t>
  </si>
  <si>
    <t>LOVELL</t>
  </si>
  <si>
    <t>MADISON - BENEFITED FIRE</t>
  </si>
  <si>
    <t>ROME - BENEFITED FIRE</t>
  </si>
  <si>
    <t>SCOTCH GROVE - MIDLAND FIRE\AMB</t>
  </si>
  <si>
    <t>SCOTCH GROVE - MONTICELLO FIRE\AMB</t>
  </si>
  <si>
    <t>OLIN BENEFITED FIRE DIST</t>
  </si>
  <si>
    <t>OXFORD MAYFLOWER CEMETERY</t>
  </si>
  <si>
    <t>KEOTA</t>
  </si>
  <si>
    <t>PEKIN</t>
  </si>
  <si>
    <t>SIGOURNEY</t>
  </si>
  <si>
    <t>TRI-COUNTY</t>
  </si>
  <si>
    <t>KEOKUK COUNTY AG EXTENSION</t>
  </si>
  <si>
    <t>KEOKUK COUNTY ASSESSOR</t>
  </si>
  <si>
    <t>DELTA</t>
  </si>
  <si>
    <t>GIBSON</t>
  </si>
  <si>
    <t>HARPER</t>
  </si>
  <si>
    <t>HAYESVILLE</t>
  </si>
  <si>
    <t>HEDRICK</t>
  </si>
  <si>
    <t>KESWICK</t>
  </si>
  <si>
    <t>KINROSS</t>
  </si>
  <si>
    <t>MARTINSBURG</t>
  </si>
  <si>
    <t>OLLIE</t>
  </si>
  <si>
    <t>SOUTH ENGLISH</t>
  </si>
  <si>
    <t>THORNBURG</t>
  </si>
  <si>
    <t>WEBSTER</t>
  </si>
  <si>
    <t>WHAT CHEER</t>
  </si>
  <si>
    <t>ADAMS</t>
  </si>
  <si>
    <t>ENGLISH RIVER - BENEFITED FIRE</t>
  </si>
  <si>
    <t>LAFAYETTE - BENEFITED FIRE</t>
  </si>
  <si>
    <t>EAST LANCASTER</t>
  </si>
  <si>
    <t>WEST LANCASTER</t>
  </si>
  <si>
    <t>LIBERTY - BENEFITED FIRE</t>
  </si>
  <si>
    <t>LIBERTY - KEOTA FIRE</t>
  </si>
  <si>
    <t>LIBERTY - WELLMAN FIRE</t>
  </si>
  <si>
    <t>PLANK</t>
  </si>
  <si>
    <t>PLANK - BENEFITED FIRE</t>
  </si>
  <si>
    <t>PLANK - SIGOURNEY FIRE</t>
  </si>
  <si>
    <t>STEADY RUN</t>
  </si>
  <si>
    <t>WARREN</t>
  </si>
  <si>
    <t>KEOKUK COUNTY HOSPITAL</t>
  </si>
  <si>
    <t>NORTH KEOKUK BENEFITED FIRE DIST</t>
  </si>
  <si>
    <t>ADAMS-KESWICK CEMETERY</t>
  </si>
  <si>
    <t>ENG RIVER-N.ENG S.ENG. WEBSTER CEM</t>
  </si>
  <si>
    <t>JACKSON-OLLIE CEMETERY</t>
  </si>
  <si>
    <t>WEST LANCASTER-HAYESVILLE CEMETERY</t>
  </si>
  <si>
    <t>LIBERTY-KINROSS CEMETERY</t>
  </si>
  <si>
    <t>PRAIRIE-GIBSON THORNBURG CEMETERY</t>
  </si>
  <si>
    <t>RICHLAND-RICHLAND CEMETERY</t>
  </si>
  <si>
    <t>STEADY RUN-MARTINSBURG CEMETERY</t>
  </si>
  <si>
    <t>WARREN-DELTA CEMETERY</t>
  </si>
  <si>
    <t>WASHINGTON-WHAT CHEER CEMETERY</t>
  </si>
  <si>
    <t>ALGONA (ALGONA)</t>
  </si>
  <si>
    <t>LU VERNE</t>
  </si>
  <si>
    <t>NORTH KOSSUTH</t>
  </si>
  <si>
    <t>ALGONA (TITONKA)</t>
  </si>
  <si>
    <t>KOSSUTH COUNTY AG EXTENSION</t>
  </si>
  <si>
    <t>KOSSUTH COUNTY ASSESSOR</t>
  </si>
  <si>
    <t>ALGONA</t>
  </si>
  <si>
    <t>BANCROFT</t>
  </si>
  <si>
    <t>BURT</t>
  </si>
  <si>
    <t>FENTON</t>
  </si>
  <si>
    <t>LAKOTA</t>
  </si>
  <si>
    <t>LEDYARD</t>
  </si>
  <si>
    <t>LONE ROCK</t>
  </si>
  <si>
    <t>LUVERNE</t>
  </si>
  <si>
    <t>SWEA CITY</t>
  </si>
  <si>
    <t>TITONKA</t>
  </si>
  <si>
    <t>WESLEY</t>
  </si>
  <si>
    <t>WHITTEMORE</t>
  </si>
  <si>
    <t>EAGLE - BENEFITED FIRE</t>
  </si>
  <si>
    <t>GERMAN</t>
  </si>
  <si>
    <t>GERMAN - BUFFALO CENTER FIRE</t>
  </si>
  <si>
    <t>GREENWOOD</t>
  </si>
  <si>
    <t>HEBRON</t>
  </si>
  <si>
    <t>HEBRON - BUFFALO CENTER FIRE</t>
  </si>
  <si>
    <t>IRVINGTON</t>
  </si>
  <si>
    <t>LINCOLN - BUFFALO CENTER FIRE</t>
  </si>
  <si>
    <t>LOTTS CREEK</t>
  </si>
  <si>
    <t>PLUM CREEK</t>
  </si>
  <si>
    <t>RAMSEY</t>
  </si>
  <si>
    <t>RIVERDALE</t>
  </si>
  <si>
    <t>SENECA</t>
  </si>
  <si>
    <t>SENECA - BENEFITED FIRE</t>
  </si>
  <si>
    <t>SWEA</t>
  </si>
  <si>
    <t>SWEA - BENEFITED FIRE</t>
  </si>
  <si>
    <t>KOSSUTH COUNTY HOSPITAL</t>
  </si>
  <si>
    <t>CENTRAL LEE</t>
  </si>
  <si>
    <t>FORT MADISON</t>
  </si>
  <si>
    <t>KEOKUK</t>
  </si>
  <si>
    <t>LEE COUNTY AG EXTENSION</t>
  </si>
  <si>
    <t>LEE COUNTY ASSESSOR</t>
  </si>
  <si>
    <t>DONNELLSON</t>
  </si>
  <si>
    <t>HOUGHTON</t>
  </si>
  <si>
    <t>MONTROSE</t>
  </si>
  <si>
    <t>ST PAUL</t>
  </si>
  <si>
    <t>CHARLESTON</t>
  </si>
  <si>
    <t>DENMARK</t>
  </si>
  <si>
    <t>PLEASANT RIDGE</t>
  </si>
  <si>
    <t>DENMARK SANITARY SEWER</t>
  </si>
  <si>
    <t>ARGYLE SANITARY SEWER</t>
  </si>
  <si>
    <t>ALBURNETT</t>
  </si>
  <si>
    <t>CEDAR RAPIDS</t>
  </si>
  <si>
    <t>CENTER POINT-URBANA</t>
  </si>
  <si>
    <t>CENTRAL CITY</t>
  </si>
  <si>
    <t>COLLEGE</t>
  </si>
  <si>
    <t>LINN-MAR</t>
  </si>
  <si>
    <t>LISBON</t>
  </si>
  <si>
    <t>NORTH LINN</t>
  </si>
  <si>
    <t>SPRINGVILLE</t>
  </si>
  <si>
    <t>LINN COUNTY AG EXTENSION</t>
  </si>
  <si>
    <t>LINN COUNTY ASSESSOR</t>
  </si>
  <si>
    <t>CEDAR RAPIDS CITY ASSESSOR</t>
  </si>
  <si>
    <t>BERTRAM</t>
  </si>
  <si>
    <t>CEDAR RAPIDS SSMID 1</t>
  </si>
  <si>
    <t>CEDAR RAPIDS SSMID 2 MEDICAL MALL</t>
  </si>
  <si>
    <t>CENTER POINT</t>
  </si>
  <si>
    <t>COGGON</t>
  </si>
  <si>
    <t>ELY</t>
  </si>
  <si>
    <t>FAIRFAX</t>
  </si>
  <si>
    <t>HIAWATHA</t>
  </si>
  <si>
    <t>PALO</t>
  </si>
  <si>
    <t>PRAIRIEBURG</t>
  </si>
  <si>
    <t>ROBINS</t>
  </si>
  <si>
    <t>WALKER</t>
  </si>
  <si>
    <t>BERTRAM - BENEFITED FIRE</t>
  </si>
  <si>
    <t>BOULDER - BENEFITED FIRE</t>
  </si>
  <si>
    <t>BROWN</t>
  </si>
  <si>
    <t>BUFFALO - BENEFITED FIRE</t>
  </si>
  <si>
    <t>CLINTON - BENEFITED FIRE</t>
  </si>
  <si>
    <t>FAYETTE - BENEFITED FIRE</t>
  </si>
  <si>
    <t>FRANKLIN - BENEFITED FIRE</t>
  </si>
  <si>
    <t>LINN - BENEFITED FIRE</t>
  </si>
  <si>
    <t>MAINE - BENEFITED FIRE</t>
  </si>
  <si>
    <t>SPRING GROVE</t>
  </si>
  <si>
    <t>SPRING GROVE - BENEFITED FIRE</t>
  </si>
  <si>
    <t>TROY MILLS SANITARY DISTRICT</t>
  </si>
  <si>
    <t>LINN COUNTY FIRE DISTRICT #1</t>
  </si>
  <si>
    <t>WEST BERTRAM # 2 FIRE DISTRICT</t>
  </si>
  <si>
    <t>LINN COUNTY FIRE DISTRICT #3</t>
  </si>
  <si>
    <t>LINN COUNTY FIRE DISTRICT #4</t>
  </si>
  <si>
    <t>PALO FIRE DISTRICT #6</t>
  </si>
  <si>
    <t>FIRE DISTRICT #7</t>
  </si>
  <si>
    <t>COLUMBUS</t>
  </si>
  <si>
    <t>LOUISA-MUSCATINE</t>
  </si>
  <si>
    <t>MORNING SUN</t>
  </si>
  <si>
    <t>WAPELLO</t>
  </si>
  <si>
    <t>LOUISA COUNTY AG EXTENSION</t>
  </si>
  <si>
    <t>LOUISA COUNTY ASSESSOR</t>
  </si>
  <si>
    <t>COLUMBUS CITY</t>
  </si>
  <si>
    <t>COLUMBUS JUNCTION</t>
  </si>
  <si>
    <t>COTTER</t>
  </si>
  <si>
    <t>FREDONIA</t>
  </si>
  <si>
    <t>GRANDVIEW</t>
  </si>
  <si>
    <t>LETTS</t>
  </si>
  <si>
    <t>OAKVILLE</t>
  </si>
  <si>
    <t>COLUMBUS CITY - BENEFITED FIRE</t>
  </si>
  <si>
    <t>CONCORD - BENEFITED FIRE</t>
  </si>
  <si>
    <t>ELIOT</t>
  </si>
  <si>
    <t>ELM GROVE - BENEFITED FIRE</t>
  </si>
  <si>
    <t>ELM GROVE - CRAWFORDSVILLE FIRE</t>
  </si>
  <si>
    <t>MARSHALL</t>
  </si>
  <si>
    <t>MARSHALL - WINFIELD BEN FIRE</t>
  </si>
  <si>
    <t>OAKLAND - BENEFITED FIRE</t>
  </si>
  <si>
    <t>PORT LOUISA</t>
  </si>
  <si>
    <t>COLUMBUS BENEFITED FIRE DISTRICT</t>
  </si>
  <si>
    <t>CONESVILLE BENEFITED FIRE DISTRICT</t>
  </si>
  <si>
    <t>COLCITY-COLJCT-COTTER-COL CITY CEM</t>
  </si>
  <si>
    <t>CONCORD-FREDONIA CEMETERY</t>
  </si>
  <si>
    <t>ELIOT-OAKVILLE CEMETERY</t>
  </si>
  <si>
    <t>GRANDVIEW-GRANDVIEW-LETTS CEMETERY</t>
  </si>
  <si>
    <t>MORNING SUN-MORNING SUN CEMETERY</t>
  </si>
  <si>
    <t>RUSSELL</t>
  </si>
  <si>
    <t>LUCAS COUNTY AG EXTENSION</t>
  </si>
  <si>
    <t>LUCAS COUNTY ASSESSOR</t>
  </si>
  <si>
    <t>DERBY</t>
  </si>
  <si>
    <t>LUCAS</t>
  </si>
  <si>
    <t>WILLIAMSON</t>
  </si>
  <si>
    <t>BENTON - CHARITON FIRE</t>
  </si>
  <si>
    <t>BENTON - RUSSELL FIRE</t>
  </si>
  <si>
    <t>LIBERTY - SEW AMBULANCE</t>
  </si>
  <si>
    <t>WHITEBREAST</t>
  </si>
  <si>
    <t>LUCAS COUNTY HOSPITAL</t>
  </si>
  <si>
    <t>CENTRAL LYON</t>
  </si>
  <si>
    <t>GEORGE-LITTLE ROCK</t>
  </si>
  <si>
    <t>WEST LYON</t>
  </si>
  <si>
    <t>LYON COUNTY AG EXTENSION</t>
  </si>
  <si>
    <t>LYON COUNTY ASSESSOR</t>
  </si>
  <si>
    <t>ALVORD</t>
  </si>
  <si>
    <t>DOON</t>
  </si>
  <si>
    <t>GEORGE</t>
  </si>
  <si>
    <t>INWOOD</t>
  </si>
  <si>
    <t>LARCHWOOD</t>
  </si>
  <si>
    <t>LITTLE ROCK</t>
  </si>
  <si>
    <t>ROCK RAPIDS</t>
  </si>
  <si>
    <t>CENTENNIAL</t>
  </si>
  <si>
    <t>DALE</t>
  </si>
  <si>
    <t>LIBERAL</t>
  </si>
  <si>
    <t>WHEELER</t>
  </si>
  <si>
    <t>EARLHAM</t>
  </si>
  <si>
    <t>INTERSTATE 35</t>
  </si>
  <si>
    <t>WINTERSET</t>
  </si>
  <si>
    <t>MADISON COUNTY AG EXTENSION</t>
  </si>
  <si>
    <t>MADISON COUNTY ASSESSOR</t>
  </si>
  <si>
    <t>BEVINGTON</t>
  </si>
  <si>
    <t>EAST PERU</t>
  </si>
  <si>
    <t>MACKSBURG</t>
  </si>
  <si>
    <t>PATTERSON</t>
  </si>
  <si>
    <t>TRURO</t>
  </si>
  <si>
    <t>CRAWFORD - WINTERSET FIRE</t>
  </si>
  <si>
    <t>CRAWFORD - MARTENSDALE FIRE</t>
  </si>
  <si>
    <t>DOUGLAS - WINTERSET FIRE</t>
  </si>
  <si>
    <t>DOUGLAS - EARLHAM FIRE</t>
  </si>
  <si>
    <t>GRAND RIVER - ORIENT FIRE</t>
  </si>
  <si>
    <t>JACKSON - WINTERSET FIRE</t>
  </si>
  <si>
    <t>JACKSON - EARLHAM FIRE</t>
  </si>
  <si>
    <t>JEFFERSON - VAN METER FIRE</t>
  </si>
  <si>
    <t>JEFFERSON - WINTERSET FIRE</t>
  </si>
  <si>
    <t>LEE - NORWALK FIRE</t>
  </si>
  <si>
    <t>LEE - VAN METER FIRE</t>
  </si>
  <si>
    <t>LEE - WINTERSET FIRE</t>
  </si>
  <si>
    <t>LEE - MARTENSDALE FIRE</t>
  </si>
  <si>
    <t>LINCOLN - WINTERSET FIRE</t>
  </si>
  <si>
    <t>MADISON - EARLHAM FIRE</t>
  </si>
  <si>
    <t>OHIO - TRURO FIRE</t>
  </si>
  <si>
    <t>PENN - EARLHAM FIRE</t>
  </si>
  <si>
    <t>PENN - DEXTER FIRE</t>
  </si>
  <si>
    <t>SCOTT - WINTERSET FIRE</t>
  </si>
  <si>
    <t>SOUTH - ST. CHARLES FIRE</t>
  </si>
  <si>
    <t>UNION - WINTERSET FIRE</t>
  </si>
  <si>
    <t>WALNUT - LOR FIRE</t>
  </si>
  <si>
    <t>WALNUT - TRURO FIRE</t>
  </si>
  <si>
    <t>WALNUT - PERU FIRE</t>
  </si>
  <si>
    <t>WEBSTER - WINTERSET FIRE</t>
  </si>
  <si>
    <t>BADGER CREEK WATERSHED</t>
  </si>
  <si>
    <t>SOUTH-SAINT CHARLES CEMETERY</t>
  </si>
  <si>
    <t>NORTH MAHASKA</t>
  </si>
  <si>
    <t>OSKALOOSA</t>
  </si>
  <si>
    <t>MAHASKA COUNTY AG EXTENSION</t>
  </si>
  <si>
    <t>MAHASKA COUNTY ASSESSOR</t>
  </si>
  <si>
    <t>BARNES CITY</t>
  </si>
  <si>
    <t>BEACON</t>
  </si>
  <si>
    <t>KEOMAH VILLAGE</t>
  </si>
  <si>
    <t>LEIGHTON</t>
  </si>
  <si>
    <t>NEW SHARON</t>
  </si>
  <si>
    <t>ROSE HILL</t>
  </si>
  <si>
    <t>UNIVERSITY PARK</t>
  </si>
  <si>
    <t>ADAMS - OSKALOOSA FIRE</t>
  </si>
  <si>
    <t>ADAMS - NEW SHARON FIRE</t>
  </si>
  <si>
    <t>BLACK OAK - PELLA FIRE</t>
  </si>
  <si>
    <t>CEDAR - FREM FIRE</t>
  </si>
  <si>
    <t>EAST DES MOINES - EDDY FIRE</t>
  </si>
  <si>
    <t>GARFIELD - OSK FIRE</t>
  </si>
  <si>
    <t>HARRISON - FREM FIRE</t>
  </si>
  <si>
    <t>HARRISON - OSKA FIRE</t>
  </si>
  <si>
    <t>HARRISON - EDDY FIRE</t>
  </si>
  <si>
    <t>JEFFERSON - OSKA FIRE</t>
  </si>
  <si>
    <t>JEFFERSON - BUS FIRE</t>
  </si>
  <si>
    <t>LINCOLN - OSKA FIRE</t>
  </si>
  <si>
    <t>MADISON - NEW SHARON FIRE</t>
  </si>
  <si>
    <t>MADISON - OSKALOOSA FIRE</t>
  </si>
  <si>
    <t>MONROE - W CH FIRE</t>
  </si>
  <si>
    <t>MONROE - BC FIRE</t>
  </si>
  <si>
    <t>PLEASANT GROVE - B C FIRE</t>
  </si>
  <si>
    <t>PRAIRIE - NS FIRE</t>
  </si>
  <si>
    <t>RICHLAND - PELLA FIRE</t>
  </si>
  <si>
    <t>RICHLAND - NEW SHARON FIRE</t>
  </si>
  <si>
    <t>SCOTT - OSKA FIRE</t>
  </si>
  <si>
    <t>SCOTT - CLAY FIRE</t>
  </si>
  <si>
    <t>SPRING CREEK - OSKA FIRE</t>
  </si>
  <si>
    <t>UNION - N S FIRE</t>
  </si>
  <si>
    <t>WEST DES MOINES - EDDY FIRE</t>
  </si>
  <si>
    <t>WHITE OAK - FREMONT FIRE</t>
  </si>
  <si>
    <t>WHITE OAK - W CH FIRE</t>
  </si>
  <si>
    <t>MAHASKA COUNTY HOSPITAL</t>
  </si>
  <si>
    <t>LYNNDANA ACRES SANITARY SEWER</t>
  </si>
  <si>
    <t>KNOXVILLE</t>
  </si>
  <si>
    <t>MELCHER-DALLAS</t>
  </si>
  <si>
    <t>PELLA</t>
  </si>
  <si>
    <t>PLEASANTVILLE</t>
  </si>
  <si>
    <t>TWIN CEDARS</t>
  </si>
  <si>
    <t>MARION COUNTY AG EXTENSION</t>
  </si>
  <si>
    <t>MARION COUNTY ASSESSOR</t>
  </si>
  <si>
    <t>BUSSEY</t>
  </si>
  <si>
    <t>HARVEY</t>
  </si>
  <si>
    <t>KNOXVILLE SSMID</t>
  </si>
  <si>
    <t>MARYSVILLE</t>
  </si>
  <si>
    <t>SWAN</t>
  </si>
  <si>
    <t>INDIANA</t>
  </si>
  <si>
    <t>LAKE PRAIRIE</t>
  </si>
  <si>
    <t>RED ROCK</t>
  </si>
  <si>
    <t>RED ROCK - BENEFITED FIRE</t>
  </si>
  <si>
    <t>UNION - PLEASANTVILLE FD#1</t>
  </si>
  <si>
    <t>UNION - KNOXVILLE FD#2</t>
  </si>
  <si>
    <t>DALLAS-MELCHER-DALLAS CEMETERY</t>
  </si>
  <si>
    <t>PLST GROVE-PLEASANTVILLE-SWAN CEM</t>
  </si>
  <si>
    <t>GMG</t>
  </si>
  <si>
    <t>EAST MARSHALL</t>
  </si>
  <si>
    <t>MARSHALLTOWN</t>
  </si>
  <si>
    <t>WEST MARSHALL</t>
  </si>
  <si>
    <t>MARSHALL COUNTY AG EXTENSION</t>
  </si>
  <si>
    <t>MARSHALL COUNTY ASSESSOR</t>
  </si>
  <si>
    <t>CLEMONS</t>
  </si>
  <si>
    <t>FERGUSON</t>
  </si>
  <si>
    <t>GILMAN</t>
  </si>
  <si>
    <t>HAVERHILL</t>
  </si>
  <si>
    <t>LAUREL</t>
  </si>
  <si>
    <t>LEGRAND</t>
  </si>
  <si>
    <t>LISCOMB</t>
  </si>
  <si>
    <t>MELBOURNE</t>
  </si>
  <si>
    <t>RHODES</t>
  </si>
  <si>
    <t>SAINT ANTHONY</t>
  </si>
  <si>
    <t>STATE CENTER</t>
  </si>
  <si>
    <t>BANGOR-ALBION FIRE</t>
  </si>
  <si>
    <t>BANGOR-CLEMONS FIRE</t>
  </si>
  <si>
    <t>BANGOR-LISCOMB FIRE</t>
  </si>
  <si>
    <t>GREEN CASTLE-GILMAN FIRE</t>
  </si>
  <si>
    <t>GREEN CASTLE-FERGUSON FIRE</t>
  </si>
  <si>
    <t>JEFFERSON-HAVERHILL FIRE</t>
  </si>
  <si>
    <t>JEFFERSON-LAUREL FIRE</t>
  </si>
  <si>
    <t>LIBERTY-CLEMONS FIRE</t>
  </si>
  <si>
    <t>LIBERTY-ZEARING FIRE</t>
  </si>
  <si>
    <t>LISCOMB-ALBION FIRE</t>
  </si>
  <si>
    <t>LISCOMB-GREEN MOUNTAIN FIRE</t>
  </si>
  <si>
    <t>LISCOMB-LISCOMB FIRE</t>
  </si>
  <si>
    <t>MARIETTA-ALBION FIRE</t>
  </si>
  <si>
    <t>MARIETTA-CLEMONS FIRE</t>
  </si>
  <si>
    <t>MARIETTA-STATE CENTER FIRE</t>
  </si>
  <si>
    <t>MINERVA-CLEMONS FIRE</t>
  </si>
  <si>
    <t>MINERVA-STATE CENTER FIRE</t>
  </si>
  <si>
    <t>TAYLOR-ALBION FIRE</t>
  </si>
  <si>
    <t>TAYLOR-GREEN MOUNTAIN FIRE</t>
  </si>
  <si>
    <t>TIMBER CREEK</t>
  </si>
  <si>
    <t>VIENNA-BEAMAN FIRE</t>
  </si>
  <si>
    <t>VIENNA-CONRAD FIRE</t>
  </si>
  <si>
    <t>VIENNA-GLADBROOK FIRE</t>
  </si>
  <si>
    <t>VIENNA-GREEN MOUNTAIN FIRE</t>
  </si>
  <si>
    <t>WASHINGTON-MELBOURNE FIRE</t>
  </si>
  <si>
    <t>WASHINGTON-STATE CENTER FIRE</t>
  </si>
  <si>
    <t>BANGOR-LISCOMB CEMETERY</t>
  </si>
  <si>
    <t>EDEN-RHODES CEMETERY</t>
  </si>
  <si>
    <t>LEGRAND-LEGRAND CEMETERY</t>
  </si>
  <si>
    <t>LISCOMB-LISCOMB CEMETERY</t>
  </si>
  <si>
    <t>LOGAN-MELBOURNE CEMETERY</t>
  </si>
  <si>
    <t>STATE CENTER-STATE CENTER CEMETERY</t>
  </si>
  <si>
    <t>TAYLOR-ALBION CEMETERY</t>
  </si>
  <si>
    <t>GLENWOOD</t>
  </si>
  <si>
    <t>MILLS COUNTY AG EXTENSION</t>
  </si>
  <si>
    <t>MILLS COUNTY ASSESSOR</t>
  </si>
  <si>
    <t>EMERSON</t>
  </si>
  <si>
    <t>HASTINGS</t>
  </si>
  <si>
    <t>HENDERSON</t>
  </si>
  <si>
    <t>MALVERN</t>
  </si>
  <si>
    <t>PACIFIC JUNCTION</t>
  </si>
  <si>
    <t>SILVER CITY</t>
  </si>
  <si>
    <t>ANDERSON</t>
  </si>
  <si>
    <t>DEER CREEK</t>
  </si>
  <si>
    <t>INDIAN CREEK</t>
  </si>
  <si>
    <t>INGRAHAM</t>
  </si>
  <si>
    <t>LYONS</t>
  </si>
  <si>
    <t>OAK</t>
  </si>
  <si>
    <t>PLATTVILLE</t>
  </si>
  <si>
    <t>RAWLES</t>
  </si>
  <si>
    <t>ST MARYS</t>
  </si>
  <si>
    <t>WHITE CLOUD</t>
  </si>
  <si>
    <t>OSAGE</t>
  </si>
  <si>
    <t>ST ANSGAR</t>
  </si>
  <si>
    <t>MITCHELL COUNTY AG EXTENSION</t>
  </si>
  <si>
    <t>MITCHELL COUNTY ASSESSOR</t>
  </si>
  <si>
    <t>CARPENTER</t>
  </si>
  <si>
    <t>MCINTIRE</t>
  </si>
  <si>
    <t>MITCHELL</t>
  </si>
  <si>
    <t>ORCHARD</t>
  </si>
  <si>
    <t>STACYVILLE</t>
  </si>
  <si>
    <t>BURR OAK</t>
  </si>
  <si>
    <t>EAST LINCOLN</t>
  </si>
  <si>
    <t>JENKINS</t>
  </si>
  <si>
    <t>NEWBURG</t>
  </si>
  <si>
    <t>OTRANTO</t>
  </si>
  <si>
    <t>WEST LINCOLN</t>
  </si>
  <si>
    <t>MITCHELL COUNTY HOSPITAL</t>
  </si>
  <si>
    <t>WEST MONONA</t>
  </si>
  <si>
    <t>WHITING</t>
  </si>
  <si>
    <t>MONONA COUNTY AG EXTENSION</t>
  </si>
  <si>
    <t>MONONA COUNTY ASSESSOR</t>
  </si>
  <si>
    <t>BLENCOE</t>
  </si>
  <si>
    <t>CASTANA</t>
  </si>
  <si>
    <t>MAPLETON</t>
  </si>
  <si>
    <t>MOORHEAD</t>
  </si>
  <si>
    <t>ONAWA</t>
  </si>
  <si>
    <t>RODNEY</t>
  </si>
  <si>
    <t>TURIN</t>
  </si>
  <si>
    <t>UTE</t>
  </si>
  <si>
    <t>ASHTON</t>
  </si>
  <si>
    <t>BELVIDERE</t>
  </si>
  <si>
    <t>COOPER</t>
  </si>
  <si>
    <t>JORDAN</t>
  </si>
  <si>
    <t>KENNEBEC</t>
  </si>
  <si>
    <t>ST CLAIR</t>
  </si>
  <si>
    <t>ALBIA</t>
  </si>
  <si>
    <t>MONROE COUNTY AG EXTENSION</t>
  </si>
  <si>
    <t>MONROE COUNTY ASSESSOR</t>
  </si>
  <si>
    <t>LOVILIA</t>
  </si>
  <si>
    <t>MELROSE</t>
  </si>
  <si>
    <t>BLUFF CREEK</t>
  </si>
  <si>
    <t>GUILFORD</t>
  </si>
  <si>
    <t>MANTUA</t>
  </si>
  <si>
    <t>MONROE COUNTY HOSPITAL</t>
  </si>
  <si>
    <t>RED OAK</t>
  </si>
  <si>
    <t>STANTON</t>
  </si>
  <si>
    <t>VILLISCA</t>
  </si>
  <si>
    <t>MONTGOMERY COUNTY AG EXTENSION</t>
  </si>
  <si>
    <t>MONTGOMERY COUNTY ASSESSOR</t>
  </si>
  <si>
    <t>COBURG</t>
  </si>
  <si>
    <t>ELLIOTT</t>
  </si>
  <si>
    <t>EAST</t>
  </si>
  <si>
    <t>FRANKFORT</t>
  </si>
  <si>
    <t>PILOT GROVE</t>
  </si>
  <si>
    <t>SHERMAN-ELLIOTT FIRE</t>
  </si>
  <si>
    <t>SHERMAN-RED OAK FIRE</t>
  </si>
  <si>
    <t>WEST</t>
  </si>
  <si>
    <t>MUSCATINE</t>
  </si>
  <si>
    <t>WEST LIBERTY</t>
  </si>
  <si>
    <t>WILTON</t>
  </si>
  <si>
    <t>MUSCATINE COUNTY AG EXTENSION</t>
  </si>
  <si>
    <t>MUSCATINE COUNTY ASSESSOR</t>
  </si>
  <si>
    <t>ATALISSA</t>
  </si>
  <si>
    <t>CONESVILLE</t>
  </si>
  <si>
    <t>FRUITLAND</t>
  </si>
  <si>
    <t>NICHOLS</t>
  </si>
  <si>
    <t>STOCKTON</t>
  </si>
  <si>
    <t>BLOOMINGTON - FRUITLAND FIRE</t>
  </si>
  <si>
    <t>BLOOMINGTON - WILTON FIRE</t>
  </si>
  <si>
    <t>FULTON - DURANT FIRE DA</t>
  </si>
  <si>
    <t>GOSHEN-ATALISSA FIRE</t>
  </si>
  <si>
    <t>GOSHEN - WEST LIBERTY FIRE</t>
  </si>
  <si>
    <t>MONTPELIER</t>
  </si>
  <si>
    <t>MOSCOW-WILTON FIRE</t>
  </si>
  <si>
    <t>MOSCOW - ATALISSA FIRE</t>
  </si>
  <si>
    <t>ORONO - BENEFITED FIRE</t>
  </si>
  <si>
    <t>PIKE-NICHOLS FIRE</t>
  </si>
  <si>
    <t>PIKE - ATALISSA FIRE</t>
  </si>
  <si>
    <t>SEVENTY SIX</t>
  </si>
  <si>
    <t>SWEETLAND-WILTON FIRE</t>
  </si>
  <si>
    <t>SWEETLAND - DURANT FIRE</t>
  </si>
  <si>
    <t>SWEETLAND - MONTPELIER FIRE</t>
  </si>
  <si>
    <t>WAPSU</t>
  </si>
  <si>
    <t>WILTON - DURANT FIRE</t>
  </si>
  <si>
    <t>WILTON - WILTON FIRE</t>
  </si>
  <si>
    <t>MONTPELIER SANITARY SEWER</t>
  </si>
  <si>
    <t>ORONO-CONESVILLE CEMETERY</t>
  </si>
  <si>
    <t>HARTLEY-MELVIN-SANBORN</t>
  </si>
  <si>
    <t>SOUTH O'BRIEN</t>
  </si>
  <si>
    <t>SHELDON</t>
  </si>
  <si>
    <t>O'BRIEN COUNTY AG EXTENSION</t>
  </si>
  <si>
    <t>O'BRIEN COUNTY ASSESSOR</t>
  </si>
  <si>
    <t>ARCHER</t>
  </si>
  <si>
    <t>CALUMET</t>
  </si>
  <si>
    <t>HARTLEY</t>
  </si>
  <si>
    <t>PAULLINA</t>
  </si>
  <si>
    <t>PRIMGHAR</t>
  </si>
  <si>
    <t>SANBORN</t>
  </si>
  <si>
    <t>SUTHERLAND</t>
  </si>
  <si>
    <t>CALEDONIA</t>
  </si>
  <si>
    <t>OMEGA</t>
  </si>
  <si>
    <t>WATERMAN</t>
  </si>
  <si>
    <t>SIBLEY-OCHEYEDAN</t>
  </si>
  <si>
    <t>OSCEOLA COUNTY AG EXTENSION</t>
  </si>
  <si>
    <t>OSCEOLA COUNTY ASSESSOR</t>
  </si>
  <si>
    <t>HARRIS</t>
  </si>
  <si>
    <t>MELVIN</t>
  </si>
  <si>
    <t>OCHEYEDAN</t>
  </si>
  <si>
    <t>SIBLEY</t>
  </si>
  <si>
    <t>GOEWEY</t>
  </si>
  <si>
    <t>HORTON</t>
  </si>
  <si>
    <t>HOLMAN</t>
  </si>
  <si>
    <t>WILSON</t>
  </si>
  <si>
    <t>CLARINDA</t>
  </si>
  <si>
    <t>ESSEX</t>
  </si>
  <si>
    <t>SHENANDOAH</t>
  </si>
  <si>
    <t>SOUTH PAGE</t>
  </si>
  <si>
    <t>PAGE COUNTY AG EXTENSION</t>
  </si>
  <si>
    <t>PAGE COUNTY ASSESSOR</t>
  </si>
  <si>
    <t>BLANCHARD</t>
  </si>
  <si>
    <t>BRADDYVILLE</t>
  </si>
  <si>
    <t>COIN</t>
  </si>
  <si>
    <t>COLLEGE SPRINGS</t>
  </si>
  <si>
    <t>HEPBURN</t>
  </si>
  <si>
    <t>NORTHBORO</t>
  </si>
  <si>
    <t>SHAMBAUGH</t>
  </si>
  <si>
    <t>YORKTOWN</t>
  </si>
  <si>
    <t>AMITY</t>
  </si>
  <si>
    <t>EAST RIVER</t>
  </si>
  <si>
    <t>MORTON</t>
  </si>
  <si>
    <t>NEBRASKA</t>
  </si>
  <si>
    <t>PIERCE</t>
  </si>
  <si>
    <t>TARKIO</t>
  </si>
  <si>
    <t>VALLEY</t>
  </si>
  <si>
    <t>EMMETSBURG</t>
  </si>
  <si>
    <t>GRAETTINGER-TERRIL</t>
  </si>
  <si>
    <t>RUTHVEN-AYRSHIRE</t>
  </si>
  <si>
    <t>WEST BEND-MALLARD</t>
  </si>
  <si>
    <t>PALO ALTO COUNTY AG EXTENSION</t>
  </si>
  <si>
    <t>PALO ALTO COUNTY ASSESSOR</t>
  </si>
  <si>
    <t>AYRSHIRE</t>
  </si>
  <si>
    <t>CURLEW</t>
  </si>
  <si>
    <t>CYLINDER</t>
  </si>
  <si>
    <t>GRAETTINGER</t>
  </si>
  <si>
    <t>MALLARD</t>
  </si>
  <si>
    <t>RODMAN</t>
  </si>
  <si>
    <t>RUTHVEN</t>
  </si>
  <si>
    <t>WEST BEND</t>
  </si>
  <si>
    <t>BOOTH</t>
  </si>
  <si>
    <t>ELLINGTON</t>
  </si>
  <si>
    <t>FERN VALLEY</t>
  </si>
  <si>
    <t>GREAT OAK</t>
  </si>
  <si>
    <t>INDEPENDENCE - BENEFITED FIRE</t>
  </si>
  <si>
    <t>LOST ISLAND</t>
  </si>
  <si>
    <t>LOST ISLAND - BENEFITED FIRE</t>
  </si>
  <si>
    <t>NEVADA</t>
  </si>
  <si>
    <t>RUSH LAKE</t>
  </si>
  <si>
    <t>VERNON - BENEFITED FIRE</t>
  </si>
  <si>
    <t>VERNON - CYLINDER FIRE</t>
  </si>
  <si>
    <t>VERNON - EMMETSBURG FIRE</t>
  </si>
  <si>
    <t>WALNUT - BENEFITED FIRE</t>
  </si>
  <si>
    <t>PALO ALTO COUNTY HOSPITAL</t>
  </si>
  <si>
    <t>LOST ISLAND SANITARY SEWER</t>
  </si>
  <si>
    <t>GRAETTINGER BENEFITED FIRE DIST</t>
  </si>
  <si>
    <t>FERN VALLEY-RODMAN CEMETERY</t>
  </si>
  <si>
    <t>RUSH LAKE-MALLARD-CURLEW CEMETERY</t>
  </si>
  <si>
    <t>SILVER LAKE-AYRSHIRE CEMETERY</t>
  </si>
  <si>
    <t>WEST BEND-WEST BEND CEMETERY</t>
  </si>
  <si>
    <t>AKRON-WESTFIELD</t>
  </si>
  <si>
    <t>HINTON</t>
  </si>
  <si>
    <t>KINGSLEY-PIERSON</t>
  </si>
  <si>
    <t>LE MARS</t>
  </si>
  <si>
    <t>REMSEN-UNION</t>
  </si>
  <si>
    <t>PLYMOUTH COUNTY AG EXTENSION</t>
  </si>
  <si>
    <t>PLYMOUTH COUNTY ASSESSOR</t>
  </si>
  <si>
    <t>AKRON</t>
  </si>
  <si>
    <t>BRUNSVILLE</t>
  </si>
  <si>
    <t>CRAIG</t>
  </si>
  <si>
    <t>KINGSLEY</t>
  </si>
  <si>
    <t>MERRILL</t>
  </si>
  <si>
    <t>OYENS</t>
  </si>
  <si>
    <t>REMSEN</t>
  </si>
  <si>
    <t>STRUBLE</t>
  </si>
  <si>
    <t>AMERICA</t>
  </si>
  <si>
    <t>ELK HORN</t>
  </si>
  <si>
    <t>HANCOCK</t>
  </si>
  <si>
    <t>HENRY - K FIRE</t>
  </si>
  <si>
    <t>HENRY - M FIRE</t>
  </si>
  <si>
    <t>HENRY - R FIRE</t>
  </si>
  <si>
    <t>HUNGERFORD</t>
  </si>
  <si>
    <t>JOHNSON</t>
  </si>
  <si>
    <t>AKRON-PORTLAND CEMETERY</t>
  </si>
  <si>
    <t>LAURENS-MARATHON</t>
  </si>
  <si>
    <t>POCAHONTAS COUNTY AG EXTENSION</t>
  </si>
  <si>
    <t>POCAHONTAS COUNTY ASSESSOR</t>
  </si>
  <si>
    <t>FONDA</t>
  </si>
  <si>
    <t>HAVELOCK</t>
  </si>
  <si>
    <t>LAURENS</t>
  </si>
  <si>
    <t>PALMER</t>
  </si>
  <si>
    <t>PLOVER</t>
  </si>
  <si>
    <t>POCAHONTAS</t>
  </si>
  <si>
    <t>ROLFE</t>
  </si>
  <si>
    <t>VARINA</t>
  </si>
  <si>
    <t>BELLVILLE</t>
  </si>
  <si>
    <t>CUMMINS</t>
  </si>
  <si>
    <t>LIZARD</t>
  </si>
  <si>
    <t>POWHATAN</t>
  </si>
  <si>
    <t>ROOSEVELT</t>
  </si>
  <si>
    <t>ANKENY</t>
  </si>
  <si>
    <t>BONDURANT-FARRAR</t>
  </si>
  <si>
    <t>JOHNSTON</t>
  </si>
  <si>
    <t>NORTH POLK</t>
  </si>
  <si>
    <t>SAYDEL</t>
  </si>
  <si>
    <t>SOUTHEAST POLK</t>
  </si>
  <si>
    <t>URBANDALE</t>
  </si>
  <si>
    <t>WEST DES MOINES</t>
  </si>
  <si>
    <t>POLK-ALLEN COUNTY FIRE/EMS</t>
  </si>
  <si>
    <t>POLK-BEAVER COUNTY FIRE/EMS</t>
  </si>
  <si>
    <t>POLK-CLAY COUNTY FIRE/EMS</t>
  </si>
  <si>
    <t>POLK-CROCKER COUNTY FIRE/EMS</t>
  </si>
  <si>
    <t>POLK-DOUGLAS COUNTY FIRE/EMS</t>
  </si>
  <si>
    <t>POLK-ELKHART COUNTY FIRE/EMS</t>
  </si>
  <si>
    <t>POLK-FOUR MILE COUNTY FIRE/EMS</t>
  </si>
  <si>
    <t>POLK-FRANKLIN COUNTY FIRE/EMS</t>
  </si>
  <si>
    <t>POLK-JEFFERSON COUNTY FIRE/EMS</t>
  </si>
  <si>
    <t>POLK-LINCOLN COUNTY FIRE/EMS</t>
  </si>
  <si>
    <t>POLK-MADISON COUNTY FIRE/EMS</t>
  </si>
  <si>
    <t>POLK-UNION COUNTY FIRE/EMS</t>
  </si>
  <si>
    <t>POLK-WASHINGTON COUNTY FIRE/EMS</t>
  </si>
  <si>
    <t>POLK-WEBSTER COUNTY FIRE/EMS</t>
  </si>
  <si>
    <t>POLK COUNTY AG EXTENSION</t>
  </si>
  <si>
    <t>POLK COUNTY ASSESSOR</t>
  </si>
  <si>
    <t>ALLEMAN</t>
  </si>
  <si>
    <t>ALTOONA</t>
  </si>
  <si>
    <t>BONDURANT</t>
  </si>
  <si>
    <t>CLIVE</t>
  </si>
  <si>
    <t>DES MOINES SSMID 1 DOWNTOWN</t>
  </si>
  <si>
    <t>DES MOINES SSMID 4 HIGHLAND PARK</t>
  </si>
  <si>
    <t>DES MOINES SSMID 5 INGERSOLL GRAND</t>
  </si>
  <si>
    <t>DES MOINES SSMID 6 BEAVERDALE</t>
  </si>
  <si>
    <t>DES MOINES SSMID 7 SW 9TH CORRIDOR</t>
  </si>
  <si>
    <t>DES MOINES SSMID 8 ROOSEVELT CULTURAL</t>
  </si>
  <si>
    <t>ELKHART</t>
  </si>
  <si>
    <t>MITCHELLVILLE</t>
  </si>
  <si>
    <t>PLEASANT HILL</t>
  </si>
  <si>
    <t>POLK CITY</t>
  </si>
  <si>
    <t>RUNNELLS</t>
  </si>
  <si>
    <t>SHELDAHL</t>
  </si>
  <si>
    <t>WINDSOR HEIGHTS</t>
  </si>
  <si>
    <t>CAMP</t>
  </si>
  <si>
    <t>CROCKER</t>
  </si>
  <si>
    <t>FOUR MILE</t>
  </si>
  <si>
    <t>SAYLOR</t>
  </si>
  <si>
    <t>BROADLAWNS MEDICAL CENTER</t>
  </si>
  <si>
    <t>URBANDALE SANITARY SEWER</t>
  </si>
  <si>
    <t>CAMP-RUNNELLS CEMETERY</t>
  </si>
  <si>
    <t>LINCOLN-ALLEMAN CEMETERY</t>
  </si>
  <si>
    <t>MADISON-POLK CITY CEMETERY</t>
  </si>
  <si>
    <t>DES MOINES RTA-POLK COUNTY RURAL</t>
  </si>
  <si>
    <t>DES MOINES RTA-GRANGER</t>
  </si>
  <si>
    <t>DES MOINES RTA-ALLEMAN</t>
  </si>
  <si>
    <t>DES MOINES RTA-ALTOONA</t>
  </si>
  <si>
    <t>DES MOINES RTA-ANKENY</t>
  </si>
  <si>
    <t>DES MOINES RTA-BONDURANT</t>
  </si>
  <si>
    <t>DES MOINES RTA-CLIVE</t>
  </si>
  <si>
    <t>DES MOINES RTA-DES MOINES</t>
  </si>
  <si>
    <t>DES MOINES RTA-ELKHART</t>
  </si>
  <si>
    <t>DES MOINES RTA-GRIMES</t>
  </si>
  <si>
    <t>DES MOINES RTA-JOHNSTON</t>
  </si>
  <si>
    <t>DES MOINES RTA-MITCHELLVILLE</t>
  </si>
  <si>
    <t>DES MOINES RTA-PLEASANT HILL</t>
  </si>
  <si>
    <t>DES MOINES RTA-POLK CITY</t>
  </si>
  <si>
    <t>DES MOINES RTA-RUNNELLS</t>
  </si>
  <si>
    <t>DES MOINES RTA-URBANDALE</t>
  </si>
  <si>
    <t>DES MOINES RTA-WEST DES MOINES</t>
  </si>
  <si>
    <t>DES MOINES RTA-WINDSOR HEIGHTS</t>
  </si>
  <si>
    <t>DES MOINES RTA-CARLISLE</t>
  </si>
  <si>
    <t>COUNCIL BLUFFS</t>
  </si>
  <si>
    <t>LEWIS CENTRAL</t>
  </si>
  <si>
    <t>TREYNOR</t>
  </si>
  <si>
    <t>TRI-CENTER</t>
  </si>
  <si>
    <t>UNDERWOOD</t>
  </si>
  <si>
    <t>POTTAWATTAMIE AG EXTENSION - EAST</t>
  </si>
  <si>
    <t>POTTAWATTAMIE AG EXTENSION - WEST</t>
  </si>
  <si>
    <t>POTTAWATTAMIE COUNTY ASSESSOR</t>
  </si>
  <si>
    <t>AVOCA</t>
  </si>
  <si>
    <t>CARSON</t>
  </si>
  <si>
    <t>CARTER LAKE</t>
  </si>
  <si>
    <t>COUNCIL BLUFFS SSMID #1</t>
  </si>
  <si>
    <t>CRESCENT</t>
  </si>
  <si>
    <t>MACEDONIA</t>
  </si>
  <si>
    <t>MCCLELLAND</t>
  </si>
  <si>
    <t>MINDEN</t>
  </si>
  <si>
    <t>NEOLA</t>
  </si>
  <si>
    <t>BELKNAP</t>
  </si>
  <si>
    <t>BOOMER</t>
  </si>
  <si>
    <t>HAZEL DELL</t>
  </si>
  <si>
    <t>JAMES</t>
  </si>
  <si>
    <t>KEG CREEK</t>
  </si>
  <si>
    <t>LAYTON</t>
  </si>
  <si>
    <t>NORWALK</t>
  </si>
  <si>
    <t>WAVELAND</t>
  </si>
  <si>
    <t>WRIGHT</t>
  </si>
  <si>
    <t>MINDEN-MINDEN CEMETERY</t>
  </si>
  <si>
    <t>NEOLA-NEOLA CEMETERY</t>
  </si>
  <si>
    <t>BROOKLYN-GUERNSEY-MALCOM</t>
  </si>
  <si>
    <t>GRINNELL-NEWBURG</t>
  </si>
  <si>
    <t>MONTEZUMA</t>
  </si>
  <si>
    <t>POWESHIEK AG EXTENSION</t>
  </si>
  <si>
    <t>POWESHIEK COUNTY ASSESSOR</t>
  </si>
  <si>
    <t>BROOKLYN</t>
  </si>
  <si>
    <t>DEEP RIVER</t>
  </si>
  <si>
    <t>GRINNELL</t>
  </si>
  <si>
    <t>GUERNSEY</t>
  </si>
  <si>
    <t>HARTWICK</t>
  </si>
  <si>
    <t>MALCOM</t>
  </si>
  <si>
    <t>SEARSBORO</t>
  </si>
  <si>
    <t>HOLIDAY LAKE RURAL IMPROVEMENT ZONE</t>
  </si>
  <si>
    <t>DIAGONAL</t>
  </si>
  <si>
    <t>MOUNT AYR</t>
  </si>
  <si>
    <t>RINGGOLD COUNTY AG EXTENSION</t>
  </si>
  <si>
    <t>RINGGOLD COUNTY ASSESSOR</t>
  </si>
  <si>
    <t>BEACONSFIELD</t>
  </si>
  <si>
    <t>ELLSTON</t>
  </si>
  <si>
    <t>KELLERTON</t>
  </si>
  <si>
    <t>MALOY</t>
  </si>
  <si>
    <t>REDDING</t>
  </si>
  <si>
    <t>TINGLEY</t>
  </si>
  <si>
    <t>ATHENS</t>
  </si>
  <si>
    <t>CLINTON - BEDFORD FIRE</t>
  </si>
  <si>
    <t>CLINTON - MT AYR FIRE</t>
  </si>
  <si>
    <t>MIDDLE FORK</t>
  </si>
  <si>
    <t>POE</t>
  </si>
  <si>
    <t>RICE</t>
  </si>
  <si>
    <t>RILEY</t>
  </si>
  <si>
    <t>WASHINGTON - MT AYR FIRE</t>
  </si>
  <si>
    <t>WASHINGTON - DIAGONAL FIRE</t>
  </si>
  <si>
    <t>WAUBONSIE - DIAGONAL FIRE</t>
  </si>
  <si>
    <t>WAUBONSIE - MT AYR FIRE</t>
  </si>
  <si>
    <t>RINGGOLD COUNTY HOSPITAL</t>
  </si>
  <si>
    <t>SUN VALLEY SANITARY DISTRICT</t>
  </si>
  <si>
    <t>SCHALLER-CRESTLAND</t>
  </si>
  <si>
    <t>SAC COUNTY AG EXTENSION</t>
  </si>
  <si>
    <t>SAC COUNTY ASSESSOR</t>
  </si>
  <si>
    <t>EARLY</t>
  </si>
  <si>
    <t>LAKE VIEW</t>
  </si>
  <si>
    <t>LYTTON</t>
  </si>
  <si>
    <t>NEMAHA</t>
  </si>
  <si>
    <t>ODEBOLT</t>
  </si>
  <si>
    <t>SAC CITY</t>
  </si>
  <si>
    <t>SCHALLER</t>
  </si>
  <si>
    <t>WALL LAKE</t>
  </si>
  <si>
    <t>COOK</t>
  </si>
  <si>
    <t>COON VALLEY</t>
  </si>
  <si>
    <t>LEVEY</t>
  </si>
  <si>
    <t>SAC</t>
  </si>
  <si>
    <t>SAC-AUBURN CEMETERY</t>
  </si>
  <si>
    <t>WALL LAKE-LAKE VIEW CEMETERY</t>
  </si>
  <si>
    <t>BETTENDORF</t>
  </si>
  <si>
    <t>DAVENPORT</t>
  </si>
  <si>
    <t>NORTH SCOTT</t>
  </si>
  <si>
    <t>SCOTT COUNTY AG EXTENSION</t>
  </si>
  <si>
    <t>SCOTT COUNTY ASSESSOR</t>
  </si>
  <si>
    <t>DAVENPORT CITY ASSESSOR</t>
  </si>
  <si>
    <t>BETTENDORF SSMID DOWNTOWN AREA</t>
  </si>
  <si>
    <t>BLUE GRASS</t>
  </si>
  <si>
    <t>DAVENPORT SSMID 1 DOWNTOWN</t>
  </si>
  <si>
    <t>DAVENPORT SSMID 2 EAST VILLAGE</t>
  </si>
  <si>
    <t>DAVENPORT SSMID 3 EXPANDED</t>
  </si>
  <si>
    <t>DAVENPORT SSMID 4 HILLTOP</t>
  </si>
  <si>
    <t>DAVENPORT SSMID 5 N 53RD/ELMORE</t>
  </si>
  <si>
    <t>DAVENPORT SSMID 6 S 53RD/ELMORE</t>
  </si>
  <si>
    <t>DAVENPORT SSMID 7 NORTH ELMORE</t>
  </si>
  <si>
    <t>DIXON</t>
  </si>
  <si>
    <t>DONAHUE</t>
  </si>
  <si>
    <t>ELDRIDGE</t>
  </si>
  <si>
    <t>LE CLAIRE</t>
  </si>
  <si>
    <t>LONG GROVE</t>
  </si>
  <si>
    <t>MAYSVILLE</t>
  </si>
  <si>
    <t>MCCAUSLAND</t>
  </si>
  <si>
    <t>NEW LIBERTY</t>
  </si>
  <si>
    <t>PANORAMA PARK</t>
  </si>
  <si>
    <t>PRINCETON</t>
  </si>
  <si>
    <t>WALCOTT</t>
  </si>
  <si>
    <t>ALLENS GROVE</t>
  </si>
  <si>
    <t>ALLENS GROVE - BENEFITED FIRE</t>
  </si>
  <si>
    <t>BLUE GRASS - BENEFITED FIRE</t>
  </si>
  <si>
    <t>BUFFALO - FIRE DIST E</t>
  </si>
  <si>
    <t>BUFFALO - FIRE DIST F</t>
  </si>
  <si>
    <t>BUTLER - BENEFITED FIRE</t>
  </si>
  <si>
    <t>CLEONA - BENEFITED FIRE</t>
  </si>
  <si>
    <t>CLEONA - FIRE DIST B</t>
  </si>
  <si>
    <t>CLEONA - FIRE DIST A</t>
  </si>
  <si>
    <t>CLEONA - FIRE DIST D</t>
  </si>
  <si>
    <t>HICKORY</t>
  </si>
  <si>
    <t>HICKORY - BENEFITED FIRE</t>
  </si>
  <si>
    <t>LE CLAIRE - BENEFITED FIRE</t>
  </si>
  <si>
    <t>PLEASANT VALLEY - BENEFITED FIRE</t>
  </si>
  <si>
    <t>PRINCETON - BENEFITED FIRE</t>
  </si>
  <si>
    <t>SHERIDAN - BENEFITED FIRE</t>
  </si>
  <si>
    <t>WINFIELD - BENEFITED FIRE</t>
  </si>
  <si>
    <t>PARKVIEW SANITARY SEWER</t>
  </si>
  <si>
    <t>SCOTT COUNTY FIRE DISTRICT #1</t>
  </si>
  <si>
    <t>MCCAUSLAND FIRE #2</t>
  </si>
  <si>
    <t>SCOTT COUNTY FIRE DISTRICT #3</t>
  </si>
  <si>
    <t>SCOTT COUNTY FIRE DISTRICT #4</t>
  </si>
  <si>
    <t>DONAHUE FIRE #5</t>
  </si>
  <si>
    <t>WALCOTT FIRE #6</t>
  </si>
  <si>
    <t>IKM-MANNING</t>
  </si>
  <si>
    <t>SHELBY COUNTY AG EXTENSION</t>
  </si>
  <si>
    <t>SHELBY COUNTY ASSESSOR</t>
  </si>
  <si>
    <t>DEFIANCE</t>
  </si>
  <si>
    <t>EARLING</t>
  </si>
  <si>
    <t>IRWIN</t>
  </si>
  <si>
    <t>KIRKMAN</t>
  </si>
  <si>
    <t>PANAMA</t>
  </si>
  <si>
    <t>PORTSMOUTH</t>
  </si>
  <si>
    <t>SHELBY</t>
  </si>
  <si>
    <t>TENNANT</t>
  </si>
  <si>
    <t>WESTPHALIA</t>
  </si>
  <si>
    <t>BOYDEN-HULL</t>
  </si>
  <si>
    <t>MOC-FLOYD VALLEY</t>
  </si>
  <si>
    <t>ROCK VALLEY</t>
  </si>
  <si>
    <t>SIOUX CENTER</t>
  </si>
  <si>
    <t>WEST SIOUX</t>
  </si>
  <si>
    <t>SIOUX COUNTY AG EXTENSION</t>
  </si>
  <si>
    <t>SIOUX COUNTY ASSESSOR</t>
  </si>
  <si>
    <t>ALTON</t>
  </si>
  <si>
    <t>BOYDEN</t>
  </si>
  <si>
    <t>CHATSWORTH</t>
  </si>
  <si>
    <t>GRANVILLE</t>
  </si>
  <si>
    <t>HAWARDEN</t>
  </si>
  <si>
    <t>HOSPERS</t>
  </si>
  <si>
    <t>HULL</t>
  </si>
  <si>
    <t>IRETON</t>
  </si>
  <si>
    <t>MATLOCK</t>
  </si>
  <si>
    <t>MAURICE</t>
  </si>
  <si>
    <t>ORANGE CITY</t>
  </si>
  <si>
    <t>SIOUX CENTER SSMID 1</t>
  </si>
  <si>
    <t>BUNCOMBE - BENEFITED FIRE</t>
  </si>
  <si>
    <t>CAPEL</t>
  </si>
  <si>
    <t>EAST ORANGE</t>
  </si>
  <si>
    <t>LYNN</t>
  </si>
  <si>
    <t>NASSAU</t>
  </si>
  <si>
    <t>PLATO</t>
  </si>
  <si>
    <t>SETTLERS</t>
  </si>
  <si>
    <t>WELCOME</t>
  </si>
  <si>
    <t>WEST SIOUX FIRE DISTRICT</t>
  </si>
  <si>
    <t>AMES</t>
  </si>
  <si>
    <t>BALLARD</t>
  </si>
  <si>
    <t>COLLINS-MAXWELL</t>
  </si>
  <si>
    <t>COLO-NESCO</t>
  </si>
  <si>
    <t>GILBERT</t>
  </si>
  <si>
    <t>ROLAND-STORY</t>
  </si>
  <si>
    <t>STORY COUNTY AG EXTENSION</t>
  </si>
  <si>
    <t>STORY COUNTY ASSESSOR</t>
  </si>
  <si>
    <t>AMES CITY ASSESSOR</t>
  </si>
  <si>
    <t>CAMBRIDGE</t>
  </si>
  <si>
    <t>COLLINS</t>
  </si>
  <si>
    <t>COLO</t>
  </si>
  <si>
    <t>HUXLEY</t>
  </si>
  <si>
    <t>KELLEY</t>
  </si>
  <si>
    <t>MAXWELL</t>
  </si>
  <si>
    <t>MCCALLSBURG</t>
  </si>
  <si>
    <t>ROLAND</t>
  </si>
  <si>
    <t>SLATER</t>
  </si>
  <si>
    <t>STORY CITY</t>
  </si>
  <si>
    <t>ZEARING</t>
  </si>
  <si>
    <t>NEW ALBANY</t>
  </si>
  <si>
    <t>PALESTINE</t>
  </si>
  <si>
    <t>STORY COUNTY HOSPITAL</t>
  </si>
  <si>
    <t>GLADBROOK-REINBECK</t>
  </si>
  <si>
    <t>NORTH TAMA</t>
  </si>
  <si>
    <t>SOUTH TAMA</t>
  </si>
  <si>
    <t>TAMA COUNTY AG EXTENSION</t>
  </si>
  <si>
    <t>TAMA COUNTY ASSESSOR</t>
  </si>
  <si>
    <t>CHELSEA</t>
  </si>
  <si>
    <t>CLUTIER</t>
  </si>
  <si>
    <t>DYSART</t>
  </si>
  <si>
    <t>ELBERON</t>
  </si>
  <si>
    <t>GARWIN</t>
  </si>
  <si>
    <t>GLADBROOK</t>
  </si>
  <si>
    <t>MONTOUR</t>
  </si>
  <si>
    <t>TOLEDO</t>
  </si>
  <si>
    <t>TRAER</t>
  </si>
  <si>
    <t>VINING</t>
  </si>
  <si>
    <t>BUCKINGHAM</t>
  </si>
  <si>
    <t>CARLTON</t>
  </si>
  <si>
    <t>CLARK</t>
  </si>
  <si>
    <t>COLUMBIA</t>
  </si>
  <si>
    <t>INDIAN VILLAGE</t>
  </si>
  <si>
    <t>ONEIDA</t>
  </si>
  <si>
    <t>ONEIDA - BENEFITED FIRE</t>
  </si>
  <si>
    <t>SALT CREEK - BENEFITED FIRE</t>
  </si>
  <si>
    <t>SALT CREEK - FPA</t>
  </si>
  <si>
    <t>YORK - BENEFITED FIRE</t>
  </si>
  <si>
    <t>ELBERON BENEFITED FIRE</t>
  </si>
  <si>
    <t>BEDFORD</t>
  </si>
  <si>
    <t>NEW MARKET</t>
  </si>
  <si>
    <t>TAYLOR COUNTY AG EXTENSION</t>
  </si>
  <si>
    <t>TAYLOR COUNTY ASSESSOR</t>
  </si>
  <si>
    <t>BLOCKTON</t>
  </si>
  <si>
    <t>CLEARFIELD</t>
  </si>
  <si>
    <t>CONWAY</t>
  </si>
  <si>
    <t>GRAVITY</t>
  </si>
  <si>
    <t>SHARPSBURG</t>
  </si>
  <si>
    <t>GAY</t>
  </si>
  <si>
    <t>HOLT</t>
  </si>
  <si>
    <t>PLATTE</t>
  </si>
  <si>
    <t>EAST UNION</t>
  </si>
  <si>
    <t>UNION COUNTY AG EXTENSION</t>
  </si>
  <si>
    <t>UNION COUNTY ASSESSOR</t>
  </si>
  <si>
    <t>ARISPE</t>
  </si>
  <si>
    <t>CRESTON</t>
  </si>
  <si>
    <t>CROMWELL</t>
  </si>
  <si>
    <t>LORIMOR</t>
  </si>
  <si>
    <t>SHANNON CITY</t>
  </si>
  <si>
    <t>THAYER</t>
  </si>
  <si>
    <t>JONES - L. F D</t>
  </si>
  <si>
    <t>JONES - A. F D</t>
  </si>
  <si>
    <t>JONES - M. F D</t>
  </si>
  <si>
    <t>NEW HOPE</t>
  </si>
  <si>
    <t>SAND CREEK</t>
  </si>
  <si>
    <t>SPAULDING</t>
  </si>
  <si>
    <t>VAN BUREN COUNTY AG EXTENSION</t>
  </si>
  <si>
    <t>VAN BUREN COUNTY ASSESSOR</t>
  </si>
  <si>
    <t>BIRMINGHAM</t>
  </si>
  <si>
    <t>BONAPARTE</t>
  </si>
  <si>
    <t>CANTRIL</t>
  </si>
  <si>
    <t>FARMINGTON</t>
  </si>
  <si>
    <t>KEOSAUQUA</t>
  </si>
  <si>
    <t>MILTON</t>
  </si>
  <si>
    <t>STOCKPORT</t>
  </si>
  <si>
    <t>CHEQUEST</t>
  </si>
  <si>
    <t>HARRISBURG</t>
  </si>
  <si>
    <t>HENRY</t>
  </si>
  <si>
    <t>VILLAGE</t>
  </si>
  <si>
    <t>VAN BUREN COUNTY HOSPITAL</t>
  </si>
  <si>
    <t>CARDINAL</t>
  </si>
  <si>
    <t>OTTUMWA</t>
  </si>
  <si>
    <t>WAPELLO COUNTY AG EXTENSION</t>
  </si>
  <si>
    <t>WAPELLO COUNTY ASSESSOR</t>
  </si>
  <si>
    <t>AGENCY</t>
  </si>
  <si>
    <t>BLAKESBURG</t>
  </si>
  <si>
    <t>CHILLICOTHE</t>
  </si>
  <si>
    <t>EDDYVILLE</t>
  </si>
  <si>
    <t>ELDON</t>
  </si>
  <si>
    <t>KIRKVILLE</t>
  </si>
  <si>
    <t>OTTUMWA SSMID 1</t>
  </si>
  <si>
    <t>OTTUMWA SSMID 2</t>
  </si>
  <si>
    <t>OTTUMWA SSMID 3</t>
  </si>
  <si>
    <t>COMPETINE</t>
  </si>
  <si>
    <t>DAHLONEGA</t>
  </si>
  <si>
    <t>CARLISLE</t>
  </si>
  <si>
    <t>INDIANOLA</t>
  </si>
  <si>
    <t>MARTENSDALE-ST MARYS</t>
  </si>
  <si>
    <t>SOUTHEAST WARREN</t>
  </si>
  <si>
    <t>WARREN COUNTY AG EXTENSION</t>
  </si>
  <si>
    <t>WARREN COUNTY ASSESSOR</t>
  </si>
  <si>
    <t>ACKWORTH</t>
  </si>
  <si>
    <t>CUMMING</t>
  </si>
  <si>
    <t>LACONA</t>
  </si>
  <si>
    <t>MARTENSDALE</t>
  </si>
  <si>
    <t>MILO</t>
  </si>
  <si>
    <t>NEW VIRGINIA</t>
  </si>
  <si>
    <t>SANDYVILLE</t>
  </si>
  <si>
    <t>SPRING HILL</t>
  </si>
  <si>
    <t>BELMONT - MILO FIRE</t>
  </si>
  <si>
    <t>GREENFIELD - BENEFITED FIRE</t>
  </si>
  <si>
    <t>GREENFIELD - NORTHERN WARREN FIRE</t>
  </si>
  <si>
    <t>LIBERTY - LACONA FIRE</t>
  </si>
  <si>
    <t>LIBERTY - MILO FIRE</t>
  </si>
  <si>
    <t>LIBERTY - INDIANOLA FIRE</t>
  </si>
  <si>
    <t>OTTER - MILO FIRE</t>
  </si>
  <si>
    <t>OTTER - INDIANOLA FIRE</t>
  </si>
  <si>
    <t>PALMYRA</t>
  </si>
  <si>
    <t>PALMYRA-INDIANOLA FIRE</t>
  </si>
  <si>
    <t>SQUAW CREEK- NEW VIRGINIA FIRE</t>
  </si>
  <si>
    <t>SQUAW CREEK- INDIANOLA FIRE</t>
  </si>
  <si>
    <t>UNION - PLEASANTVILLE FD</t>
  </si>
  <si>
    <t>UNION - INDIANOLA FD</t>
  </si>
  <si>
    <t>UNION - MILO FIRE</t>
  </si>
  <si>
    <t>VIRGINIA</t>
  </si>
  <si>
    <t>WHITE BREAST</t>
  </si>
  <si>
    <t>WHITE OAK</t>
  </si>
  <si>
    <t>NEW VIRGINIA SANITARY SEWER</t>
  </si>
  <si>
    <t>GREENFIELD I-10 FIRE DISTRICT</t>
  </si>
  <si>
    <t>GREENFIELD PLAZA WATER DISTRICT</t>
  </si>
  <si>
    <t>HILLS OF COVENTRY STREET LIGHTING</t>
  </si>
  <si>
    <t>GREENFIELD PLAZA BENEFITED LIGHTING</t>
  </si>
  <si>
    <t>LINN-CUMMING CEMETERY</t>
  </si>
  <si>
    <t>LINN-NORWALK CEMETERY</t>
  </si>
  <si>
    <t>LAKEWOOD BEN RECREATIONAL LAKE</t>
  </si>
  <si>
    <t>MID-PRAIRIE</t>
  </si>
  <si>
    <t>WASHINGTON COUNTY AG EXTENSION</t>
  </si>
  <si>
    <t>WASHINGTON COUNTY ASSESSOR</t>
  </si>
  <si>
    <t>AINSWORTH</t>
  </si>
  <si>
    <t>CRAWFORDSVILLE</t>
  </si>
  <si>
    <t>KALONA</t>
  </si>
  <si>
    <t>WELLMAN</t>
  </si>
  <si>
    <t>WEST CHESTER</t>
  </si>
  <si>
    <t>CEDAR - WASHINGTON FIRE</t>
  </si>
  <si>
    <t>CEDAR - KALONA/WELLMAN FIRE</t>
  </si>
  <si>
    <t>CRAWFORD - BENEFITED FIRE</t>
  </si>
  <si>
    <t>DUTCH CREEK</t>
  </si>
  <si>
    <t>ENGLISH RIVER</t>
  </si>
  <si>
    <t>MARION - WAYLAND FIRE</t>
  </si>
  <si>
    <t>OREGON</t>
  </si>
  <si>
    <t>WASHINGTON COUNTY HOSPITAL</t>
  </si>
  <si>
    <t>CRAWFORD BENEFITED FIRE DISTRICT</t>
  </si>
  <si>
    <t>MORMON TRAIL</t>
  </si>
  <si>
    <t>SEYMOUR</t>
  </si>
  <si>
    <t>WAYNE COUNTY AG EXTENSION</t>
  </si>
  <si>
    <t>WAYNE COUNTY ASSESSOR</t>
  </si>
  <si>
    <t>ALLERTON</t>
  </si>
  <si>
    <t>CLIO</t>
  </si>
  <si>
    <t>CORYDON</t>
  </si>
  <si>
    <t>HUMESTON</t>
  </si>
  <si>
    <t>LINEVILLE</t>
  </si>
  <si>
    <t>MILLERTON</t>
  </si>
  <si>
    <t>PROMISE CITY</t>
  </si>
  <si>
    <t>RICHMAN</t>
  </si>
  <si>
    <t>WRIGHT - RUSSELL FIRE</t>
  </si>
  <si>
    <t>WAYNE COUNTY HOSPITAL</t>
  </si>
  <si>
    <t>FORT DODGE</t>
  </si>
  <si>
    <t>PRAIRIE VALLEY</t>
  </si>
  <si>
    <t>SOUTHEAST WEBSTER-GRAND</t>
  </si>
  <si>
    <t>WEBSTER COUNTY AG EXTENSION</t>
  </si>
  <si>
    <t>WEBSTER COUNTY ASSESSOR</t>
  </si>
  <si>
    <t>BADGER</t>
  </si>
  <si>
    <t>BARNUM</t>
  </si>
  <si>
    <t>CALLENDER</t>
  </si>
  <si>
    <t>CLARE</t>
  </si>
  <si>
    <t>DUNCOMBE</t>
  </si>
  <si>
    <t>FORT DODGE SSMID #1</t>
  </si>
  <si>
    <t>FORT DODGE SSMID #2</t>
  </si>
  <si>
    <t>FORT DODGE SSMID #3</t>
  </si>
  <si>
    <t>FORT DODGE CORRIDOR C-SSMID</t>
  </si>
  <si>
    <t>GOWRIE</t>
  </si>
  <si>
    <t>HARCOURT</t>
  </si>
  <si>
    <t>LEHIGH</t>
  </si>
  <si>
    <t>MOORLAND</t>
  </si>
  <si>
    <t>OTHO</t>
  </si>
  <si>
    <t>VINCENT</t>
  </si>
  <si>
    <t>BURNSIDE</t>
  </si>
  <si>
    <t>COOPER - FD FIRE</t>
  </si>
  <si>
    <t>COOPER - BADGER FIRE</t>
  </si>
  <si>
    <t>COOPER - VINCENT FIRE</t>
  </si>
  <si>
    <t>ELKHORN</t>
  </si>
  <si>
    <t>FULTON</t>
  </si>
  <si>
    <t>HARDIN - STRATFORD FD</t>
  </si>
  <si>
    <t>LOST GROVE - BENEFITED FIRE</t>
  </si>
  <si>
    <t>NEWARK</t>
  </si>
  <si>
    <t>WEBSTER - FD #1</t>
  </si>
  <si>
    <t>YELL - STRATFORD FIRE</t>
  </si>
  <si>
    <t>SAVAGE SANITARY SEWER</t>
  </si>
  <si>
    <t>COLEMAN SANITARY SEWER</t>
  </si>
  <si>
    <t>COATS ADDITION SANITARY SEWER</t>
  </si>
  <si>
    <t>WEBSTER COUNTY FIRE DISTRICT #1</t>
  </si>
  <si>
    <t>WEBSTER COUNTY FIRE DISTRICT #2</t>
  </si>
  <si>
    <t>WEBSTER COUNTY FIRE DISTRICT #3</t>
  </si>
  <si>
    <t>COLEMAN WATER DISTRICT</t>
  </si>
  <si>
    <t>NORTH IOWA</t>
  </si>
  <si>
    <t>LAKE MILLS</t>
  </si>
  <si>
    <t>WINNEBAGO COUNTY AG EXTENSION</t>
  </si>
  <si>
    <t>WINNEBAGO COUNTY ASSESSOR</t>
  </si>
  <si>
    <t>BUFFALO CENTER</t>
  </si>
  <si>
    <t>LELAND</t>
  </si>
  <si>
    <t>RAKE</t>
  </si>
  <si>
    <t>SCARVILLE</t>
  </si>
  <si>
    <t>FOREST</t>
  </si>
  <si>
    <t>GRANT - GRANT-WODEN FIRE</t>
  </si>
  <si>
    <t>GRANT - BUFFALO CENTER FIRE</t>
  </si>
  <si>
    <t>KING</t>
  </si>
  <si>
    <t>LINDEN - FD #3 CL</t>
  </si>
  <si>
    <t>LINDEN - FD #4 FC</t>
  </si>
  <si>
    <t>LINDEN - FD #6 TF</t>
  </si>
  <si>
    <t>MT VALLEY</t>
  </si>
  <si>
    <t>NEWTON - FD #4 - FC</t>
  </si>
  <si>
    <t>NEWTON - FD #5 - LM</t>
  </si>
  <si>
    <t>NEWTON - FD #6 - TF</t>
  </si>
  <si>
    <t>DECORAH</t>
  </si>
  <si>
    <t>SOUTH WINNESHIEK</t>
  </si>
  <si>
    <t>WINNESHIEK COUNTY AG EXTENSION</t>
  </si>
  <si>
    <t>WINNESHIEK COUNTY ASSESSOR</t>
  </si>
  <si>
    <t>CALMAR</t>
  </si>
  <si>
    <t>CASTALIA</t>
  </si>
  <si>
    <t>DECORAH SSMID DOWNTOWN</t>
  </si>
  <si>
    <t>FORT ATKINSON</t>
  </si>
  <si>
    <t>JACKSON JUNCTION</t>
  </si>
  <si>
    <t>OSSIAN</t>
  </si>
  <si>
    <t>RIDGEWAY</t>
  </si>
  <si>
    <t>SPILLVILLE</t>
  </si>
  <si>
    <t>BLUFFTON</t>
  </si>
  <si>
    <t>CANOE</t>
  </si>
  <si>
    <t>FRANKVILLE</t>
  </si>
  <si>
    <t>HESPER</t>
  </si>
  <si>
    <t>MILITARY</t>
  </si>
  <si>
    <t>RIVER VALLEY</t>
  </si>
  <si>
    <t>LAWTON-BRONSON</t>
  </si>
  <si>
    <t>SERGEANT BLUFF-LUTON</t>
  </si>
  <si>
    <t>SIOUX CITY</t>
  </si>
  <si>
    <t>WOODBURY CENTRAL</t>
  </si>
  <si>
    <t>WOODBURY COUNTY AG EXTENSION</t>
  </si>
  <si>
    <t>WOODBURY COUNTY ASSESSOR</t>
  </si>
  <si>
    <t>SIOUX CITY CITY ASSESSOR</t>
  </si>
  <si>
    <t>ANTHON</t>
  </si>
  <si>
    <t>BRONSON</t>
  </si>
  <si>
    <t>CORRECTIONVILLE</t>
  </si>
  <si>
    <t>CUSHING</t>
  </si>
  <si>
    <t>DANBURY</t>
  </si>
  <si>
    <t>HORNICK</t>
  </si>
  <si>
    <t>LAWTON</t>
  </si>
  <si>
    <t>MOVILLE</t>
  </si>
  <si>
    <t>OTO</t>
  </si>
  <si>
    <t>PIERSON</t>
  </si>
  <si>
    <t>SALIX</t>
  </si>
  <si>
    <t>SERGEANT BLUFF</t>
  </si>
  <si>
    <t>SLOAN</t>
  </si>
  <si>
    <t>SMITHLAND</t>
  </si>
  <si>
    <t>BANNER</t>
  </si>
  <si>
    <t>GRANGE</t>
  </si>
  <si>
    <t>KEDRON</t>
  </si>
  <si>
    <t>LAKEPORT</t>
  </si>
  <si>
    <t>LISTON</t>
  </si>
  <si>
    <t>MILLER</t>
  </si>
  <si>
    <t>MORGAN - BATTLE CREEK FIRE</t>
  </si>
  <si>
    <t>MORGAN - ANTHON FIRE</t>
  </si>
  <si>
    <t>MORGAN - DANBURY FIRE</t>
  </si>
  <si>
    <t>WOLF CREEK</t>
  </si>
  <si>
    <t>WOODBURY</t>
  </si>
  <si>
    <t>NORTHWOOD-KENSETT</t>
  </si>
  <si>
    <t>WORTH COUNTY AG EXTENSION</t>
  </si>
  <si>
    <t>WORTH COUNTY ASSESSOR</t>
  </si>
  <si>
    <t>FERTILE</t>
  </si>
  <si>
    <t>GRAFTON</t>
  </si>
  <si>
    <t>HANLONTOWN</t>
  </si>
  <si>
    <t>JOICE</t>
  </si>
  <si>
    <t>KENSETT</t>
  </si>
  <si>
    <t>MANLY</t>
  </si>
  <si>
    <t>NORTHWOOD</t>
  </si>
  <si>
    <t>BARTON - GRAFTON FIRE</t>
  </si>
  <si>
    <t>BARTON - KENSETT FIRE</t>
  </si>
  <si>
    <t>BARTON - NORTHWOOD FIRE</t>
  </si>
  <si>
    <t>HARTLAND</t>
  </si>
  <si>
    <t>KENSETT - KENSETT FIRE</t>
  </si>
  <si>
    <t>BELMOND-KLEMME</t>
  </si>
  <si>
    <t>CLARION-GOLDFIELD-DOWS (DOWS)</t>
  </si>
  <si>
    <t>EAGLE GROVE</t>
  </si>
  <si>
    <t>WRIGHT COUNTY AG EXTENSION</t>
  </si>
  <si>
    <t>WRIGHT COUNTY ASSESSOR</t>
  </si>
  <si>
    <t>BELMOND</t>
  </si>
  <si>
    <t>BELMOND ARCADE</t>
  </si>
  <si>
    <t>CLARION</t>
  </si>
  <si>
    <t>DOWS</t>
  </si>
  <si>
    <t>GALT</t>
  </si>
  <si>
    <t>GOLDFIELD</t>
  </si>
  <si>
    <t>ROWAN</t>
  </si>
  <si>
    <t>WOOLSTOCK</t>
  </si>
  <si>
    <t>LAKE CORNELIA SANITARY SEWER</t>
  </si>
  <si>
    <t>APPANOOSE</t>
  </si>
  <si>
    <t>BREMER</t>
  </si>
  <si>
    <t>CERRO GORDO</t>
  </si>
  <si>
    <t>CRAWFORD</t>
  </si>
  <si>
    <t>DAVIS</t>
  </si>
  <si>
    <t>DICKINSON</t>
  </si>
  <si>
    <t>GRUNDY</t>
  </si>
  <si>
    <t>GUTHRIE</t>
  </si>
  <si>
    <t>IDA</t>
  </si>
  <si>
    <t>JONES</t>
  </si>
  <si>
    <t>KOSSUTH</t>
  </si>
  <si>
    <t>LOUISA</t>
  </si>
  <si>
    <t>MAHASKA</t>
  </si>
  <si>
    <t>MILLS</t>
  </si>
  <si>
    <t>MONTGOMERY</t>
  </si>
  <si>
    <t>O'BRIEN</t>
  </si>
  <si>
    <t>PAGE</t>
  </si>
  <si>
    <t>POTTAWATTAMIE</t>
  </si>
  <si>
    <t>POWESHIEK</t>
  </si>
  <si>
    <t>RINGGOLD</t>
  </si>
  <si>
    <t>STORY</t>
  </si>
  <si>
    <t>WINNEBAGO</t>
  </si>
  <si>
    <t>WINNESHIEK</t>
  </si>
  <si>
    <t>COUNTY CODE</t>
  </si>
  <si>
    <t>CODE</t>
  </si>
  <si>
    <t>SPECIAL CODE</t>
  </si>
  <si>
    <t>SPECIAL NUMBER</t>
  </si>
  <si>
    <t>NAME</t>
  </si>
  <si>
    <t>FY2021</t>
  </si>
  <si>
    <t>QUALIFIED?</t>
  </si>
  <si>
    <t>FY2017</t>
  </si>
  <si>
    <t>FY2018</t>
  </si>
  <si>
    <t>FY2019</t>
  </si>
  <si>
    <t>FY2020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</si>
  <si>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</si>
  <si>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</si>
  <si>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</si>
  <si>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</si>
  <si>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</si>
  <si>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</si>
  <si>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</si>
  <si>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</si>
  <si>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42G388</t>
  </si>
  <si>
    <t>91G869</t>
  </si>
  <si>
    <t>01G001</t>
  </si>
  <si>
    <t>25G228</t>
  </si>
  <si>
    <t>88G846</t>
  </si>
  <si>
    <t>90G862</t>
  </si>
  <si>
    <t>92G882</t>
  </si>
  <si>
    <t>75G692</t>
  </si>
  <si>
    <t>11G083</t>
  </si>
  <si>
    <t>68G641</t>
  </si>
  <si>
    <t>64G603</t>
  </si>
  <si>
    <t>57G537</t>
  </si>
  <si>
    <t>42G389</t>
  </si>
  <si>
    <t>35G330</t>
  </si>
  <si>
    <t>55G517</t>
  </si>
  <si>
    <t>77G712</t>
  </si>
  <si>
    <t>93G890</t>
  </si>
  <si>
    <t>12G093</t>
  </si>
  <si>
    <t>11G084</t>
  </si>
  <si>
    <t>19G161</t>
  </si>
  <si>
    <t>84G798</t>
  </si>
  <si>
    <t>77G713</t>
  </si>
  <si>
    <t>60G568</t>
  </si>
  <si>
    <t>85G811</t>
  </si>
  <si>
    <t>53G492</t>
  </si>
  <si>
    <t>23G201</t>
  </si>
  <si>
    <t>49G448</t>
  </si>
  <si>
    <t>15G127</t>
  </si>
  <si>
    <t>77G714</t>
  </si>
  <si>
    <t>97G926</t>
  </si>
  <si>
    <t>12G094</t>
  </si>
  <si>
    <t>14G114</t>
  </si>
  <si>
    <t>71G658</t>
  </si>
  <si>
    <t>12G095</t>
  </si>
  <si>
    <t>24G215</t>
  </si>
  <si>
    <t>88G847</t>
  </si>
  <si>
    <t>33G309</t>
  </si>
  <si>
    <t>32G303</t>
  </si>
  <si>
    <t>30G272</t>
  </si>
  <si>
    <t>47G436</t>
  </si>
  <si>
    <t>31G282</t>
  </si>
  <si>
    <t>72G667</t>
  </si>
  <si>
    <t>24G216</t>
  </si>
  <si>
    <t>70G650</t>
  </si>
  <si>
    <t>06G032</t>
  </si>
  <si>
    <t>15G128</t>
  </si>
  <si>
    <t>81G761</t>
  </si>
  <si>
    <t>05G027</t>
  </si>
  <si>
    <t>18G153</t>
  </si>
  <si>
    <t>10G072</t>
  </si>
  <si>
    <t>78G729</t>
  </si>
  <si>
    <t>74G683</t>
  </si>
  <si>
    <t>94G898</t>
  </si>
  <si>
    <t>39G362</t>
  </si>
  <si>
    <t>49G449</t>
  </si>
  <si>
    <t>31G283</t>
  </si>
  <si>
    <t>55G518</t>
  </si>
  <si>
    <t>31G284</t>
  </si>
  <si>
    <t>62G584</t>
  </si>
  <si>
    <t>94G899</t>
  </si>
  <si>
    <t>19G162</t>
  </si>
  <si>
    <t>51G475</t>
  </si>
  <si>
    <t>47G437</t>
  </si>
  <si>
    <t>50G462</t>
  </si>
  <si>
    <t>39G363</t>
  </si>
  <si>
    <t>62G585</t>
  </si>
  <si>
    <t>80G751</t>
  </si>
  <si>
    <t>38G353</t>
  </si>
  <si>
    <t>08G055</t>
  </si>
  <si>
    <t>87G838</t>
  </si>
  <si>
    <t>06G033</t>
  </si>
  <si>
    <t>49G450</t>
  </si>
  <si>
    <t>99G948</t>
  </si>
  <si>
    <t>16G135</t>
  </si>
  <si>
    <t>80G752</t>
  </si>
  <si>
    <t>08G056</t>
  </si>
  <si>
    <t>31G285</t>
  </si>
  <si>
    <t>57G538</t>
  </si>
  <si>
    <t>82G770</t>
  </si>
  <si>
    <t>61G576</t>
  </si>
  <si>
    <t>89G854</t>
  </si>
  <si>
    <t>40G371</t>
  </si>
  <si>
    <t>06G034</t>
  </si>
  <si>
    <t>90G863</t>
  </si>
  <si>
    <t>73G672</t>
  </si>
  <si>
    <t>67G631</t>
  </si>
  <si>
    <t>87G839</t>
  </si>
  <si>
    <t>26G242</t>
  </si>
  <si>
    <t>82G771</t>
  </si>
  <si>
    <t>46G425</t>
  </si>
  <si>
    <t>89G855</t>
  </si>
  <si>
    <t>77G715</t>
  </si>
  <si>
    <t>08G057</t>
  </si>
  <si>
    <t>25G229</t>
  </si>
  <si>
    <t>08G058</t>
  </si>
  <si>
    <t>84G799</t>
  </si>
  <si>
    <t>73G673</t>
  </si>
  <si>
    <t>46G426</t>
  </si>
  <si>
    <t>10G073</t>
  </si>
  <si>
    <t>05G028</t>
  </si>
  <si>
    <t>14G115</t>
  </si>
  <si>
    <t>01G002</t>
  </si>
  <si>
    <t>92G883</t>
  </si>
  <si>
    <t>12G096</t>
  </si>
  <si>
    <t>41G380</t>
  </si>
  <si>
    <t>97G927</t>
  </si>
  <si>
    <t>79G743</t>
  </si>
  <si>
    <t>75G693</t>
  </si>
  <si>
    <t>24G217</t>
  </si>
  <si>
    <t>42G390</t>
  </si>
  <si>
    <t>82G772</t>
  </si>
  <si>
    <t>95G911</t>
  </si>
  <si>
    <t>29G267</t>
  </si>
  <si>
    <t>55G519</t>
  </si>
  <si>
    <t>63G593</t>
  </si>
  <si>
    <t>23G202</t>
  </si>
  <si>
    <t>94G900</t>
  </si>
  <si>
    <t>96G918</t>
  </si>
  <si>
    <t>71G659</t>
  </si>
  <si>
    <t>23G203</t>
  </si>
  <si>
    <t>85G812</t>
  </si>
  <si>
    <t>89G856</t>
  </si>
  <si>
    <t>02G006</t>
  </si>
  <si>
    <t>91G870</t>
  </si>
  <si>
    <t>66G623</t>
  </si>
  <si>
    <t>14G116</t>
  </si>
  <si>
    <t>78G730</t>
  </si>
  <si>
    <t>78G731</t>
  </si>
  <si>
    <t>31G286</t>
  </si>
  <si>
    <t>39G364</t>
  </si>
  <si>
    <t>96G919</t>
  </si>
  <si>
    <t>67G632</t>
  </si>
  <si>
    <t>07G046</t>
  </si>
  <si>
    <t>57G539</t>
  </si>
  <si>
    <t>53G493</t>
  </si>
  <si>
    <t>CENTER JUNCTION</t>
  </si>
  <si>
    <t>57G540</t>
  </si>
  <si>
    <t>04G016</t>
  </si>
  <si>
    <t>57G541</t>
  </si>
  <si>
    <t>31G287</t>
  </si>
  <si>
    <t>59G563</t>
  </si>
  <si>
    <t>34G323</t>
  </si>
  <si>
    <t>23G204</t>
  </si>
  <si>
    <t>24G218</t>
  </si>
  <si>
    <t>84G800</t>
  </si>
  <si>
    <t>86G825</t>
  </si>
  <si>
    <t>18G154</t>
  </si>
  <si>
    <t>45G420</t>
  </si>
  <si>
    <t>90G864</t>
  </si>
  <si>
    <t>37G346</t>
  </si>
  <si>
    <t>04G017</t>
  </si>
  <si>
    <t>94G901</t>
  </si>
  <si>
    <t>16G136</t>
  </si>
  <si>
    <t>73G674</t>
  </si>
  <si>
    <t>99G949</t>
  </si>
  <si>
    <t>12G097</t>
  </si>
  <si>
    <t>22G182</t>
  </si>
  <si>
    <t>17G143</t>
  </si>
  <si>
    <t>87G840</t>
  </si>
  <si>
    <t>18G155</t>
  </si>
  <si>
    <t>64G604</t>
  </si>
  <si>
    <t>33G310</t>
  </si>
  <si>
    <t>23G205</t>
  </si>
  <si>
    <t>93G891</t>
  </si>
  <si>
    <t>77G716</t>
  </si>
  <si>
    <t>86G826</t>
  </si>
  <si>
    <t>69G644</t>
  </si>
  <si>
    <t>57G542</t>
  </si>
  <si>
    <t>73G675</t>
  </si>
  <si>
    <t>28G256</t>
  </si>
  <si>
    <t>50G463</t>
  </si>
  <si>
    <t>73G676</t>
  </si>
  <si>
    <t>85G813</t>
  </si>
  <si>
    <t>85G814</t>
  </si>
  <si>
    <t>58G554</t>
  </si>
  <si>
    <t>58G555</t>
  </si>
  <si>
    <t>34G324</t>
  </si>
  <si>
    <t>70G651</t>
  </si>
  <si>
    <t>38G354</t>
  </si>
  <si>
    <t>87G841</t>
  </si>
  <si>
    <t>14G117</t>
  </si>
  <si>
    <t>44G410</t>
  </si>
  <si>
    <t>52G481</t>
  </si>
  <si>
    <t>02G007</t>
  </si>
  <si>
    <t>97G928</t>
  </si>
  <si>
    <t>41G381</t>
  </si>
  <si>
    <t>93G892</t>
  </si>
  <si>
    <t>58G556</t>
  </si>
  <si>
    <t>35G331</t>
  </si>
  <si>
    <t>78G732</t>
  </si>
  <si>
    <t>75G694</t>
  </si>
  <si>
    <t>92G884</t>
  </si>
  <si>
    <t>78G733</t>
  </si>
  <si>
    <t>45G421</t>
  </si>
  <si>
    <t>88G848</t>
  </si>
  <si>
    <t>88G849</t>
  </si>
  <si>
    <t>41G382</t>
  </si>
  <si>
    <t>15G129</t>
  </si>
  <si>
    <t>91G871</t>
  </si>
  <si>
    <t>74G684</t>
  </si>
  <si>
    <t>97G929</t>
  </si>
  <si>
    <t>74G685</t>
  </si>
  <si>
    <t>46G427</t>
  </si>
  <si>
    <t>25G230</t>
  </si>
  <si>
    <t>37G347</t>
  </si>
  <si>
    <t>97G930</t>
  </si>
  <si>
    <t>29G268</t>
  </si>
  <si>
    <t>82G773</t>
  </si>
  <si>
    <t>27G246</t>
  </si>
  <si>
    <t>25G231</t>
  </si>
  <si>
    <t>94G902</t>
  </si>
  <si>
    <t>25G232</t>
  </si>
  <si>
    <t>23G207</t>
  </si>
  <si>
    <t>27G247</t>
  </si>
  <si>
    <t>96G920</t>
  </si>
  <si>
    <t>14G118</t>
  </si>
  <si>
    <t>79G744</t>
  </si>
  <si>
    <t>83G787</t>
  </si>
  <si>
    <t>28G257</t>
  </si>
  <si>
    <t>28G258</t>
  </si>
  <si>
    <t>23G206</t>
  </si>
  <si>
    <t>24G219</t>
  </si>
  <si>
    <t>80G753</t>
  </si>
  <si>
    <t>DELPHOS</t>
  </si>
  <si>
    <t>54G501</t>
  </si>
  <si>
    <t>24G220</t>
  </si>
  <si>
    <t>09G064</t>
  </si>
  <si>
    <t>59G564</t>
  </si>
  <si>
    <t>77G717</t>
  </si>
  <si>
    <t>25G233</t>
  </si>
  <si>
    <t>80G754</t>
  </si>
  <si>
    <t>21G172</t>
  </si>
  <si>
    <t>38G355</t>
  </si>
  <si>
    <t>82G774</t>
  </si>
  <si>
    <t>32G304</t>
  </si>
  <si>
    <t>82G775</t>
  </si>
  <si>
    <t>56G529</t>
  </si>
  <si>
    <t>60G569</t>
  </si>
  <si>
    <t>17G144</t>
  </si>
  <si>
    <t>24G221</t>
  </si>
  <si>
    <t>99G950</t>
  </si>
  <si>
    <t>26G243</t>
  </si>
  <si>
    <t>31G288</t>
  </si>
  <si>
    <t>12G098</t>
  </si>
  <si>
    <t>94G903</t>
  </si>
  <si>
    <t>28G259</t>
  </si>
  <si>
    <t>07G047</t>
  </si>
  <si>
    <t>43G400</t>
  </si>
  <si>
    <t>31G289</t>
  </si>
  <si>
    <t>16G137</t>
  </si>
  <si>
    <t>31G290</t>
  </si>
  <si>
    <t>86G827</t>
  </si>
  <si>
    <t>99G951</t>
  </si>
  <si>
    <t>61G577</t>
  </si>
  <si>
    <t>83G788</t>
  </si>
  <si>
    <t>28G260</t>
  </si>
  <si>
    <t>81G762</t>
  </si>
  <si>
    <t>61G578</t>
  </si>
  <si>
    <t>90G865</t>
  </si>
  <si>
    <t>28G183</t>
  </si>
  <si>
    <t>86G828</t>
  </si>
  <si>
    <t>90G866</t>
  </si>
  <si>
    <t>42G391</t>
  </si>
  <si>
    <t>82G776</t>
  </si>
  <si>
    <t>33G312</t>
  </si>
  <si>
    <t>83G789</t>
  </si>
  <si>
    <t>07G048</t>
  </si>
  <si>
    <t>22G184</t>
  </si>
  <si>
    <t>77G718</t>
  </si>
  <si>
    <t>22G185</t>
  </si>
  <si>
    <t>69G645</t>
  </si>
  <si>
    <t>80G755</t>
  </si>
  <si>
    <t>40G372</t>
  </si>
  <si>
    <t>45G422</t>
  </si>
  <si>
    <t>57G543</t>
  </si>
  <si>
    <t>65G616</t>
  </si>
  <si>
    <t>74G686</t>
  </si>
  <si>
    <t>31G291</t>
  </si>
  <si>
    <t>73G677</t>
  </si>
  <si>
    <t>32G305</t>
  </si>
  <si>
    <t>07G049</t>
  </si>
  <si>
    <t>21G173</t>
  </si>
  <si>
    <t>05G029</t>
  </si>
  <si>
    <t>04G018</t>
  </si>
  <si>
    <t>10G074</t>
  </si>
  <si>
    <t>57G544</t>
  </si>
  <si>
    <t>51G476</t>
  </si>
  <si>
    <t>31G292</t>
  </si>
  <si>
    <t>22G186</t>
  </si>
  <si>
    <t>89G857</t>
  </si>
  <si>
    <t>13G103</t>
  </si>
  <si>
    <t>36G338</t>
  </si>
  <si>
    <t>33G313</t>
  </si>
  <si>
    <t>55G520</t>
  </si>
  <si>
    <t>64G605</t>
  </si>
  <si>
    <t>98G941</t>
  </si>
  <si>
    <t>26G244</t>
  </si>
  <si>
    <t>34G325</t>
  </si>
  <si>
    <t>76G703</t>
  </si>
  <si>
    <t>01G003</t>
  </si>
  <si>
    <t>95G912</t>
  </si>
  <si>
    <t>96G921</t>
  </si>
  <si>
    <t>94G904</t>
  </si>
  <si>
    <t>56G530</t>
  </si>
  <si>
    <t>21G174</t>
  </si>
  <si>
    <t>56G531</t>
  </si>
  <si>
    <t>08G059</t>
  </si>
  <si>
    <t>19G163</t>
  </si>
  <si>
    <t>09G065</t>
  </si>
  <si>
    <t>58G557</t>
  </si>
  <si>
    <t>62G586</t>
  </si>
  <si>
    <t>70G652</t>
  </si>
  <si>
    <t>99G952</t>
  </si>
  <si>
    <t>47G438</t>
  </si>
  <si>
    <t>22G187</t>
  </si>
  <si>
    <t>27G248</t>
  </si>
  <si>
    <t>22G188</t>
  </si>
  <si>
    <t>41G383</t>
  </si>
  <si>
    <t>06G035</t>
  </si>
  <si>
    <t>86G829</t>
  </si>
  <si>
    <t>35G332</t>
  </si>
  <si>
    <t>60G570</t>
  </si>
  <si>
    <t>54G502</t>
  </si>
  <si>
    <t>85G815</t>
  </si>
  <si>
    <t>07G050</t>
  </si>
  <si>
    <t>21G175</t>
  </si>
  <si>
    <t>64G606</t>
  </si>
  <si>
    <t>46G704</t>
  </si>
  <si>
    <t>86G830</t>
  </si>
  <si>
    <t>65G617</t>
  </si>
  <si>
    <t>14G119</t>
  </si>
  <si>
    <t>99G953</t>
  </si>
  <si>
    <t>41G384</t>
  </si>
  <si>
    <t>23G208</t>
  </si>
  <si>
    <t>94G905</t>
  </si>
  <si>
    <t>74G687</t>
  </si>
  <si>
    <t>31G293</t>
  </si>
  <si>
    <t>98G942</t>
  </si>
  <si>
    <t>37G348</t>
  </si>
  <si>
    <t>23G209</t>
  </si>
  <si>
    <t>27G249</t>
  </si>
  <si>
    <t>58G558</t>
  </si>
  <si>
    <t>25G234</t>
  </si>
  <si>
    <t>69G646</t>
  </si>
  <si>
    <t>84G801</t>
  </si>
  <si>
    <t>87G842</t>
  </si>
  <si>
    <t>05G030</t>
  </si>
  <si>
    <t>28G261</t>
  </si>
  <si>
    <t>12G099</t>
  </si>
  <si>
    <t>01G004</t>
  </si>
  <si>
    <t>21G176</t>
  </si>
  <si>
    <t>77G719</t>
  </si>
  <si>
    <t>79G745</t>
  </si>
  <si>
    <t>15G130</t>
  </si>
  <si>
    <t>38G356</t>
  </si>
  <si>
    <t>32G306</t>
  </si>
  <si>
    <t>79G746</t>
  </si>
  <si>
    <t>39G365</t>
  </si>
  <si>
    <t>22G189</t>
  </si>
  <si>
    <t>14G120</t>
  </si>
  <si>
    <t>36G339</t>
  </si>
  <si>
    <t>63G595</t>
  </si>
  <si>
    <t>35G333</t>
  </si>
  <si>
    <t>78G734</t>
  </si>
  <si>
    <t>98G943</t>
  </si>
  <si>
    <t>35G334</t>
  </si>
  <si>
    <t>94G906</t>
  </si>
  <si>
    <t>46G428</t>
  </si>
  <si>
    <t>83G790</t>
  </si>
  <si>
    <t>54G503</t>
  </si>
  <si>
    <t>03G010</t>
  </si>
  <si>
    <t>72G668</t>
  </si>
  <si>
    <t>91G872</t>
  </si>
  <si>
    <t>71G660</t>
  </si>
  <si>
    <t>79G747</t>
  </si>
  <si>
    <t>63G596</t>
  </si>
  <si>
    <t>65G618</t>
  </si>
  <si>
    <t>76G705</t>
  </si>
  <si>
    <t>64G607</t>
  </si>
  <si>
    <t>84G802</t>
  </si>
  <si>
    <t>33G314</t>
  </si>
  <si>
    <t>54G504</t>
  </si>
  <si>
    <t>10G075</t>
  </si>
  <si>
    <t>54G505</t>
  </si>
  <si>
    <t>65G619</t>
  </si>
  <si>
    <t>73G678</t>
  </si>
  <si>
    <t>57G545</t>
  </si>
  <si>
    <t>52G482</t>
  </si>
  <si>
    <t>44G411</t>
  </si>
  <si>
    <t>75G695</t>
  </si>
  <si>
    <t>38G357</t>
  </si>
  <si>
    <t>47G439</t>
  </si>
  <si>
    <t>31G294</t>
  </si>
  <si>
    <t>28G262</t>
  </si>
  <si>
    <t>97G931</t>
  </si>
  <si>
    <t>84G803</t>
  </si>
  <si>
    <t>56G532</t>
  </si>
  <si>
    <t>42G392</t>
  </si>
  <si>
    <t>07G051</t>
  </si>
  <si>
    <t>84G804</t>
  </si>
  <si>
    <t>46G429</t>
  </si>
  <si>
    <t>93G893</t>
  </si>
  <si>
    <t>85G816</t>
  </si>
  <si>
    <t>47G440</t>
  </si>
  <si>
    <t>36G340</t>
  </si>
  <si>
    <t>10G076</t>
  </si>
  <si>
    <t>91G873</t>
  </si>
  <si>
    <t>60G571</t>
  </si>
  <si>
    <t>19G164</t>
  </si>
  <si>
    <t>52G483</t>
  </si>
  <si>
    <t>42G393</t>
  </si>
  <si>
    <t>84G805</t>
  </si>
  <si>
    <t>83G791</t>
  </si>
  <si>
    <t>96G922</t>
  </si>
  <si>
    <t>39G366</t>
  </si>
  <si>
    <t>09G066</t>
  </si>
  <si>
    <t>37G349</t>
  </si>
  <si>
    <t>10G077</t>
  </si>
  <si>
    <t>40G373</t>
  </si>
  <si>
    <t>77G720</t>
  </si>
  <si>
    <t>98G944</t>
  </si>
  <si>
    <t>13G104</t>
  </si>
  <si>
    <t>92G885</t>
  </si>
  <si>
    <t>40G374</t>
  </si>
  <si>
    <t>41G385</t>
  </si>
  <si>
    <t>80G756</t>
  </si>
  <si>
    <t>85G817</t>
  </si>
  <si>
    <t>50G464</t>
  </si>
  <si>
    <t>98G945</t>
  </si>
  <si>
    <t>56G533</t>
  </si>
  <si>
    <t>62G587</t>
  </si>
  <si>
    <t>89G858</t>
  </si>
  <si>
    <t>54G506</t>
  </si>
  <si>
    <t>54G507</t>
  </si>
  <si>
    <t>06G036</t>
  </si>
  <si>
    <t>05G031</t>
  </si>
  <si>
    <t>75G696</t>
  </si>
  <si>
    <t>54G508</t>
  </si>
  <si>
    <t>83G792</t>
  </si>
  <si>
    <t>90G867</t>
  </si>
  <si>
    <t>24G222</t>
  </si>
  <si>
    <t>41G386</t>
  </si>
  <si>
    <t>13G105</t>
  </si>
  <si>
    <t>63G597</t>
  </si>
  <si>
    <t>49G453</t>
  </si>
  <si>
    <t>07G052</t>
  </si>
  <si>
    <t>91G874</t>
  </si>
  <si>
    <t>48G441</t>
  </si>
  <si>
    <t>13G106</t>
  </si>
  <si>
    <t>95G913</t>
  </si>
  <si>
    <t>30G273</t>
  </si>
  <si>
    <t>81G763</t>
  </si>
  <si>
    <t>11G085</t>
  </si>
  <si>
    <t>55G521</t>
  </si>
  <si>
    <t>50G465</t>
  </si>
  <si>
    <t>27G250</t>
  </si>
  <si>
    <t>10G078</t>
  </si>
  <si>
    <t>14G121</t>
  </si>
  <si>
    <t>03G011</t>
  </si>
  <si>
    <t>60G572</t>
  </si>
  <si>
    <t>18G156</t>
  </si>
  <si>
    <t>35G335</t>
  </si>
  <si>
    <t>64G608</t>
  </si>
  <si>
    <t>76G706</t>
  </si>
  <si>
    <t>19G165</t>
  </si>
  <si>
    <t>97G932</t>
  </si>
  <si>
    <t>82G777</t>
  </si>
  <si>
    <t>75G697</t>
  </si>
  <si>
    <t>27G252</t>
  </si>
  <si>
    <t>55G522</t>
  </si>
  <si>
    <t>64G609</t>
  </si>
  <si>
    <t>94G907</t>
  </si>
  <si>
    <t>62G588</t>
  </si>
  <si>
    <t>95G914</t>
  </si>
  <si>
    <t>87G843</t>
  </si>
  <si>
    <t>27G251</t>
  </si>
  <si>
    <t>60G573</t>
  </si>
  <si>
    <t>58G559</t>
  </si>
  <si>
    <t>15G131</t>
  </si>
  <si>
    <t>51G477</t>
  </si>
  <si>
    <t>14G122</t>
  </si>
  <si>
    <t>45G423</t>
  </si>
  <si>
    <t>86G831</t>
  </si>
  <si>
    <t>25G235</t>
  </si>
  <si>
    <t>93G894</t>
  </si>
  <si>
    <t>11G086</t>
  </si>
  <si>
    <t>57G546</t>
  </si>
  <si>
    <t>64G610</t>
  </si>
  <si>
    <t>60G574</t>
  </si>
  <si>
    <t>43G401</t>
  </si>
  <si>
    <t>46G430</t>
  </si>
  <si>
    <t>51G478</t>
  </si>
  <si>
    <t>43G402</t>
  </si>
  <si>
    <t>13G107</t>
  </si>
  <si>
    <t>55G523</t>
  </si>
  <si>
    <t>52G484</t>
  </si>
  <si>
    <t>82G778</t>
  </si>
  <si>
    <t>88G851</t>
  </si>
  <si>
    <t>23G210</t>
  </si>
  <si>
    <t>68G642</t>
  </si>
  <si>
    <t>23G211</t>
  </si>
  <si>
    <t>16G138</t>
  </si>
  <si>
    <t>22G191</t>
  </si>
  <si>
    <t>59G565</t>
  </si>
  <si>
    <t>08G060</t>
  </si>
  <si>
    <t>55G524</t>
  </si>
  <si>
    <t>31G295</t>
  </si>
  <si>
    <t>06G037</t>
  </si>
  <si>
    <t>50G466</t>
  </si>
  <si>
    <t>81G764</t>
  </si>
  <si>
    <t>78G735</t>
  </si>
  <si>
    <t>61G579</t>
  </si>
  <si>
    <t>08G061</t>
  </si>
  <si>
    <t>43G403</t>
  </si>
  <si>
    <t>51G957</t>
  </si>
  <si>
    <t>79G748</t>
  </si>
  <si>
    <t>74G688</t>
  </si>
  <si>
    <t>80G757</t>
  </si>
  <si>
    <t>65G620</t>
  </si>
  <si>
    <t>28G263</t>
  </si>
  <si>
    <t>24G223</t>
  </si>
  <si>
    <t>98G946</t>
  </si>
  <si>
    <t>14G123</t>
  </si>
  <si>
    <t>13G108</t>
  </si>
  <si>
    <t>67G633</t>
  </si>
  <si>
    <t>49G454</t>
  </si>
  <si>
    <t>11G087</t>
  </si>
  <si>
    <t>34G326</t>
  </si>
  <si>
    <t>18G157</t>
  </si>
  <si>
    <t>48G442</t>
  </si>
  <si>
    <t>57G547</t>
  </si>
  <si>
    <t>15G132</t>
  </si>
  <si>
    <t>22G193</t>
  </si>
  <si>
    <t>64G611</t>
  </si>
  <si>
    <t>53G494</t>
  </si>
  <si>
    <t>91G875</t>
  </si>
  <si>
    <t>54G509</t>
  </si>
  <si>
    <t>63G598</t>
  </si>
  <si>
    <t>17G145</t>
  </si>
  <si>
    <t>28G264</t>
  </si>
  <si>
    <t>15G133</t>
  </si>
  <si>
    <t>84G806</t>
  </si>
  <si>
    <t>84G807</t>
  </si>
  <si>
    <t>85G818</t>
  </si>
  <si>
    <t>33G315</t>
  </si>
  <si>
    <t>82G779</t>
  </si>
  <si>
    <t>85G819</t>
  </si>
  <si>
    <t>82G780</t>
  </si>
  <si>
    <t>78G736</t>
  </si>
  <si>
    <t>22G192</t>
  </si>
  <si>
    <t>66G624</t>
  </si>
  <si>
    <t>16G139</t>
  </si>
  <si>
    <t>29G269</t>
  </si>
  <si>
    <t>64G612</t>
  </si>
  <si>
    <t>63G599</t>
  </si>
  <si>
    <t>68G643</t>
  </si>
  <si>
    <t>72G669</t>
  </si>
  <si>
    <t>39G367</t>
  </si>
  <si>
    <t>18G158</t>
  </si>
  <si>
    <t>75G698</t>
  </si>
  <si>
    <t>17G146</t>
  </si>
  <si>
    <t>29G270</t>
  </si>
  <si>
    <t>49G455</t>
  </si>
  <si>
    <t>30G274</t>
  </si>
  <si>
    <t>48G443</t>
  </si>
  <si>
    <t>93G895</t>
  </si>
  <si>
    <t>22G194</t>
  </si>
  <si>
    <t>91G876</t>
  </si>
  <si>
    <t>89G859</t>
  </si>
  <si>
    <t>25G236</t>
  </si>
  <si>
    <t>78G737</t>
  </si>
  <si>
    <t>50G467</t>
  </si>
  <si>
    <t>43G404</t>
  </si>
  <si>
    <t>66G625</t>
  </si>
  <si>
    <t>77G721</t>
  </si>
  <si>
    <t>43G405</t>
  </si>
  <si>
    <t>43G406</t>
  </si>
  <si>
    <t>49G456</t>
  </si>
  <si>
    <t>22G195</t>
  </si>
  <si>
    <t>50G468</t>
  </si>
  <si>
    <t>79G749</t>
  </si>
  <si>
    <t>53G495</t>
  </si>
  <si>
    <t>86G832</t>
  </si>
  <si>
    <t>56G534</t>
  </si>
  <si>
    <t>67G634</t>
  </si>
  <si>
    <t>94G908</t>
  </si>
  <si>
    <t>04G019</t>
  </si>
  <si>
    <t>53G496</t>
  </si>
  <si>
    <t>58G560</t>
  </si>
  <si>
    <t>38G358</t>
  </si>
  <si>
    <t>04G020</t>
  </si>
  <si>
    <t>06G038</t>
  </si>
  <si>
    <t>80G758</t>
  </si>
  <si>
    <t>44G412</t>
  </si>
  <si>
    <t>44G413</t>
  </si>
  <si>
    <t>MOUNT UNION</t>
  </si>
  <si>
    <t>57G548</t>
  </si>
  <si>
    <t>97G933</t>
  </si>
  <si>
    <t>20G169</t>
  </si>
  <si>
    <t>70G653</t>
  </si>
  <si>
    <t>04G021</t>
  </si>
  <si>
    <t>19G166</t>
  </si>
  <si>
    <t>81G765</t>
  </si>
  <si>
    <t>78G738</t>
  </si>
  <si>
    <t>85G820</t>
  </si>
  <si>
    <t>03G012</t>
  </si>
  <si>
    <t>19G167</t>
  </si>
  <si>
    <t>12G100</t>
  </si>
  <si>
    <t>82G781</t>
  </si>
  <si>
    <t>44G414</t>
  </si>
  <si>
    <t>87G844</t>
  </si>
  <si>
    <t>42G394</t>
  </si>
  <si>
    <t>62G589</t>
  </si>
  <si>
    <t>31G296</t>
  </si>
  <si>
    <t>91G877</t>
  </si>
  <si>
    <t>11G088</t>
  </si>
  <si>
    <t>06G039</t>
  </si>
  <si>
    <t>50G469</t>
  </si>
  <si>
    <t>70G654</t>
  </si>
  <si>
    <t>02G008</t>
  </si>
  <si>
    <t>34G327</t>
  </si>
  <si>
    <t>22G196</t>
  </si>
  <si>
    <t>48G444</t>
  </si>
  <si>
    <t>52G485</t>
  </si>
  <si>
    <t>19G168</t>
  </si>
  <si>
    <t>73G679</t>
  </si>
  <si>
    <t>98G947</t>
  </si>
  <si>
    <t>91G878</t>
  </si>
  <si>
    <t>06G040</t>
  </si>
  <si>
    <t>04G022</t>
  </si>
  <si>
    <t>78G739</t>
  </si>
  <si>
    <t>50G470</t>
  </si>
  <si>
    <t>58G561</t>
  </si>
  <si>
    <t>72G670</t>
  </si>
  <si>
    <t>81G766</t>
  </si>
  <si>
    <t>33G316</t>
  </si>
  <si>
    <t>08G062</t>
  </si>
  <si>
    <t>30G275</t>
  </si>
  <si>
    <t>44G415</t>
  </si>
  <si>
    <t>53G497</t>
  </si>
  <si>
    <t>54G510</t>
  </si>
  <si>
    <t>67G635</t>
  </si>
  <si>
    <t>53G498</t>
  </si>
  <si>
    <t>84G808</t>
  </si>
  <si>
    <t>66G626</t>
  </si>
  <si>
    <t>01G005</t>
  </si>
  <si>
    <t>30G276</t>
  </si>
  <si>
    <t>66G627</t>
  </si>
  <si>
    <t>20G170</t>
  </si>
  <si>
    <t>62G590</t>
  </si>
  <si>
    <t>96G923</t>
  </si>
  <si>
    <t>22G197</t>
  </si>
  <si>
    <t>94G909</t>
  </si>
  <si>
    <t>97G934</t>
  </si>
  <si>
    <t>46G431</t>
  </si>
  <si>
    <t>90G868</t>
  </si>
  <si>
    <t>42G395</t>
  </si>
  <si>
    <t>52G486</t>
  </si>
  <si>
    <t>53G499</t>
  </si>
  <si>
    <t>75G699</t>
  </si>
  <si>
    <t>65G621</t>
  </si>
  <si>
    <t>51G479</t>
  </si>
  <si>
    <t>76G707</t>
  </si>
  <si>
    <t>57G549</t>
  </si>
  <si>
    <t>83G793</t>
  </si>
  <si>
    <t>39G368</t>
  </si>
  <si>
    <t>82G782</t>
  </si>
  <si>
    <t>12G101</t>
  </si>
  <si>
    <t>48G445</t>
  </si>
  <si>
    <t>37G350</t>
  </si>
  <si>
    <t>61G580</t>
  </si>
  <si>
    <t>71G662</t>
  </si>
  <si>
    <t>63G600</t>
  </si>
  <si>
    <t>31G297</t>
  </si>
  <si>
    <t>25G237</t>
  </si>
  <si>
    <t>43G407</t>
  </si>
  <si>
    <t>21G177</t>
  </si>
  <si>
    <t>97G935</t>
  </si>
  <si>
    <t>08G063</t>
  </si>
  <si>
    <t>46G432</t>
  </si>
  <si>
    <t>43G408</t>
  </si>
  <si>
    <t>09G067</t>
  </si>
  <si>
    <t>04G023</t>
  </si>
  <si>
    <t>77G722</t>
  </si>
  <si>
    <t>51G480</t>
  </si>
  <si>
    <t>27G253</t>
  </si>
  <si>
    <t>63G601</t>
  </si>
  <si>
    <t>76G708</t>
  </si>
  <si>
    <t>17G147</t>
  </si>
  <si>
    <t>76G709</t>
  </si>
  <si>
    <t>77G723</t>
  </si>
  <si>
    <t>13G109</t>
  </si>
  <si>
    <t>35G336</t>
  </si>
  <si>
    <t>83G794</t>
  </si>
  <si>
    <t>03G013</t>
  </si>
  <si>
    <t>50G471</t>
  </si>
  <si>
    <t>57G550</t>
  </si>
  <si>
    <t>02G009</t>
  </si>
  <si>
    <t>49G457</t>
  </si>
  <si>
    <t>71G663</t>
  </si>
  <si>
    <t>82G784</t>
  </si>
  <si>
    <t>93G896</t>
  </si>
  <si>
    <t>45G424</t>
  </si>
  <si>
    <t>26G245</t>
  </si>
  <si>
    <t>10G079</t>
  </si>
  <si>
    <t>18G159</t>
  </si>
  <si>
    <t>42G396</t>
  </si>
  <si>
    <t>95G915</t>
  </si>
  <si>
    <t>14G124</t>
  </si>
  <si>
    <t>33G317</t>
  </si>
  <si>
    <t>40G375</t>
  </si>
  <si>
    <t>36G341</t>
  </si>
  <si>
    <t>04G024</t>
  </si>
  <si>
    <t>07G053</t>
  </si>
  <si>
    <t>09G068</t>
  </si>
  <si>
    <t>50G472</t>
  </si>
  <si>
    <t>69G647</t>
  </si>
  <si>
    <t>80G759</t>
  </si>
  <si>
    <t>25G238</t>
  </si>
  <si>
    <t>38G359</t>
  </si>
  <si>
    <t>11G089</t>
  </si>
  <si>
    <t>75G700</t>
  </si>
  <si>
    <t>46G433</t>
  </si>
  <si>
    <t>64G613</t>
  </si>
  <si>
    <t>66G628</t>
  </si>
  <si>
    <t>54G511</t>
  </si>
  <si>
    <t>31G298</t>
  </si>
  <si>
    <t>24G224</t>
  </si>
  <si>
    <t>96G924</t>
  </si>
  <si>
    <t>13G110</t>
  </si>
  <si>
    <t>32G307</t>
  </si>
  <si>
    <t>37G351</t>
  </si>
  <si>
    <t>82G785</t>
  </si>
  <si>
    <t>92G886</t>
  </si>
  <si>
    <t>36G342</t>
  </si>
  <si>
    <t>57G551</t>
  </si>
  <si>
    <t>17G148</t>
  </si>
  <si>
    <t>60G575</t>
  </si>
  <si>
    <t>84G809</t>
  </si>
  <si>
    <t>34G328</t>
  </si>
  <si>
    <t>17G149</t>
  </si>
  <si>
    <t>13G111</t>
  </si>
  <si>
    <t>74G689</t>
  </si>
  <si>
    <t>67G636</t>
  </si>
  <si>
    <t>85G821</t>
  </si>
  <si>
    <t>76G710</t>
  </si>
  <si>
    <t>44G416</t>
  </si>
  <si>
    <t>62G591</t>
  </si>
  <si>
    <t>21G178</t>
  </si>
  <si>
    <t>99G954</t>
  </si>
  <si>
    <t>10G080</t>
  </si>
  <si>
    <t>21G179</t>
  </si>
  <si>
    <t>34G329</t>
  </si>
  <si>
    <t>77G724</t>
  </si>
  <si>
    <t>59G566</t>
  </si>
  <si>
    <t>74G690</t>
  </si>
  <si>
    <t>46G434</t>
  </si>
  <si>
    <t>28G266</t>
  </si>
  <si>
    <t>49G458</t>
  </si>
  <si>
    <t>81G767</t>
  </si>
  <si>
    <t>31G299</t>
  </si>
  <si>
    <t>64G614</t>
  </si>
  <si>
    <t>61G581</t>
  </si>
  <si>
    <t>44G417</t>
  </si>
  <si>
    <t>97G936</t>
  </si>
  <si>
    <t>71G664</t>
  </si>
  <si>
    <t>91G880</t>
  </si>
  <si>
    <t>95G916</t>
  </si>
  <si>
    <t>81G768</t>
  </si>
  <si>
    <t>24G225</t>
  </si>
  <si>
    <t>37G352</t>
  </si>
  <si>
    <t>79G750</t>
  </si>
  <si>
    <t>97G937</t>
  </si>
  <si>
    <t>93G897</t>
  </si>
  <si>
    <t>73G680</t>
  </si>
  <si>
    <t>88G852</t>
  </si>
  <si>
    <t>87G845</t>
  </si>
  <si>
    <t>35G337</t>
  </si>
  <si>
    <t>83G795</t>
  </si>
  <si>
    <t>77G725</t>
  </si>
  <si>
    <t>71G665</t>
  </si>
  <si>
    <t>12G102</t>
  </si>
  <si>
    <t>06G041</t>
  </si>
  <si>
    <t>73G681</t>
  </si>
  <si>
    <t>31G300</t>
  </si>
  <si>
    <t>52G487</t>
  </si>
  <si>
    <t>72G671</t>
  </si>
  <si>
    <t>36G343</t>
  </si>
  <si>
    <t>54G512</t>
  </si>
  <si>
    <t>65G622</t>
  </si>
  <si>
    <t>84G810</t>
  </si>
  <si>
    <t>97G938</t>
  </si>
  <si>
    <t>11G090</t>
  </si>
  <si>
    <t>85G822</t>
  </si>
  <si>
    <t>97G939</t>
  </si>
  <si>
    <t>97G940</t>
  </si>
  <si>
    <t>67G637</t>
  </si>
  <si>
    <t>52G488</t>
  </si>
  <si>
    <t>13G112</t>
  </si>
  <si>
    <t>54G513</t>
  </si>
  <si>
    <t>21G180</t>
  </si>
  <si>
    <t>96G925</t>
  </si>
  <si>
    <t>30G277</t>
  </si>
  <si>
    <t>49G460</t>
  </si>
  <si>
    <t>91G881</t>
  </si>
  <si>
    <t>49G461</t>
  </si>
  <si>
    <t>57G552</t>
  </si>
  <si>
    <t>66G629</t>
  </si>
  <si>
    <t>49G459</t>
  </si>
  <si>
    <t>33G318</t>
  </si>
  <si>
    <t>91G879</t>
  </si>
  <si>
    <t>22G198</t>
  </si>
  <si>
    <t>56G535</t>
  </si>
  <si>
    <t>66G630</t>
  </si>
  <si>
    <t>40G376</t>
  </si>
  <si>
    <t>10G081</t>
  </si>
  <si>
    <t>69G648</t>
  </si>
  <si>
    <t>16G140</t>
  </si>
  <si>
    <t>64G615</t>
  </si>
  <si>
    <t>42G397</t>
  </si>
  <si>
    <t>89G861</t>
  </si>
  <si>
    <t>70G655</t>
  </si>
  <si>
    <t>11G091</t>
  </si>
  <si>
    <t>85G823</t>
  </si>
  <si>
    <t>38G360</t>
  </si>
  <si>
    <t>40G377</t>
  </si>
  <si>
    <t>22G199</t>
  </si>
  <si>
    <t>75G701</t>
  </si>
  <si>
    <t>39G369</t>
  </si>
  <si>
    <t>50G473</t>
  </si>
  <si>
    <t>09G069</t>
  </si>
  <si>
    <t>30G278</t>
  </si>
  <si>
    <t>71G666</t>
  </si>
  <si>
    <t>17G150</t>
  </si>
  <si>
    <t>63G602</t>
  </si>
  <si>
    <t>55G525</t>
  </si>
  <si>
    <t>52G489</t>
  </si>
  <si>
    <t>36G344</t>
  </si>
  <si>
    <t>86G833</t>
  </si>
  <si>
    <t>14G125</t>
  </si>
  <si>
    <t>83G796</t>
  </si>
  <si>
    <t>30G279</t>
  </si>
  <si>
    <t>88G853</t>
  </si>
  <si>
    <t>95G917</t>
  </si>
  <si>
    <t>46G435</t>
  </si>
  <si>
    <t>54G514</t>
  </si>
  <si>
    <t>17G151</t>
  </si>
  <si>
    <t>36G345</t>
  </si>
  <si>
    <t>52G490</t>
  </si>
  <si>
    <t>80G760</t>
  </si>
  <si>
    <t>16G141</t>
  </si>
  <si>
    <t>55G526</t>
  </si>
  <si>
    <t>86G834</t>
  </si>
  <si>
    <t>23G212</t>
  </si>
  <si>
    <t>86G835</t>
  </si>
  <si>
    <t>78G740</t>
  </si>
  <si>
    <t>09G070</t>
  </si>
  <si>
    <t>11G092</t>
  </si>
  <si>
    <t>61G582</t>
  </si>
  <si>
    <t>67G638</t>
  </si>
  <si>
    <t>04G025</t>
  </si>
  <si>
    <t>78G741</t>
  </si>
  <si>
    <t>42G398</t>
  </si>
  <si>
    <t>04G026</t>
  </si>
  <si>
    <t>52G491</t>
  </si>
  <si>
    <t>62G592</t>
  </si>
  <si>
    <t>06G042</t>
  </si>
  <si>
    <t>77G726</t>
  </si>
  <si>
    <t>67G639</t>
  </si>
  <si>
    <t>24G226</t>
  </si>
  <si>
    <t>50G474</t>
  </si>
  <si>
    <t>06G043</t>
  </si>
  <si>
    <t>25G239</t>
  </si>
  <si>
    <t>27G254</t>
  </si>
  <si>
    <t>76G711</t>
  </si>
  <si>
    <t>17G152</t>
  </si>
  <si>
    <t>48G446</t>
  </si>
  <si>
    <t>69G649</t>
  </si>
  <si>
    <t>94G910</t>
  </si>
  <si>
    <t>86G836</t>
  </si>
  <si>
    <t>06G044</t>
  </si>
  <si>
    <t>22G200</t>
  </si>
  <si>
    <t>33G319</t>
  </si>
  <si>
    <t>30G280</t>
  </si>
  <si>
    <t>82G786</t>
  </si>
  <si>
    <t>06G045</t>
  </si>
  <si>
    <t>57G553</t>
  </si>
  <si>
    <t>81G769</t>
  </si>
  <si>
    <t>32G308</t>
  </si>
  <si>
    <t>78G742</t>
  </si>
  <si>
    <t>58G562</t>
  </si>
  <si>
    <t>92G887</t>
  </si>
  <si>
    <t>18G160</t>
  </si>
  <si>
    <t>07G054</t>
  </si>
  <si>
    <t>03G014</t>
  </si>
  <si>
    <t>33G320</t>
  </si>
  <si>
    <t>25G240</t>
  </si>
  <si>
    <t>03G015</t>
  </si>
  <si>
    <t>09G071</t>
  </si>
  <si>
    <t>44G418</t>
  </si>
  <si>
    <t>21G181</t>
  </si>
  <si>
    <t>54G515</t>
  </si>
  <si>
    <t>40G378</t>
  </si>
  <si>
    <t>27G255</t>
  </si>
  <si>
    <t>92G888</t>
  </si>
  <si>
    <t>38G361</t>
  </si>
  <si>
    <t>23G213</t>
  </si>
  <si>
    <t>55G527</t>
  </si>
  <si>
    <t>74G691</t>
  </si>
  <si>
    <t>16G142</t>
  </si>
  <si>
    <t>29G271</t>
  </si>
  <si>
    <t>92G889</t>
  </si>
  <si>
    <t>77G727</t>
  </si>
  <si>
    <t>70G656</t>
  </si>
  <si>
    <t>30G281</t>
  </si>
  <si>
    <t>56G536</t>
  </si>
  <si>
    <t>33G322</t>
  </si>
  <si>
    <t>75G702</t>
  </si>
  <si>
    <t>33G321</t>
  </si>
  <si>
    <t>83G797</t>
  </si>
  <si>
    <t>24G227</t>
  </si>
  <si>
    <t>44G956</t>
  </si>
  <si>
    <t>54G516</t>
  </si>
  <si>
    <t>23G214</t>
  </si>
  <si>
    <t>67G640</t>
  </si>
  <si>
    <t>55G528</t>
  </si>
  <si>
    <t>42G399</t>
  </si>
  <si>
    <t>14G126</t>
  </si>
  <si>
    <t>40G379</t>
  </si>
  <si>
    <t>48G447</t>
  </si>
  <si>
    <t>59G567</t>
  </si>
  <si>
    <t>70G657</t>
  </si>
  <si>
    <t>77G728</t>
  </si>
  <si>
    <t>44G419</t>
  </si>
  <si>
    <t>61G583</t>
  </si>
  <si>
    <t>10G082</t>
  </si>
  <si>
    <t>15G134</t>
  </si>
  <si>
    <t>41G387</t>
  </si>
  <si>
    <t>43G409</t>
  </si>
  <si>
    <t>20G171</t>
  </si>
  <si>
    <t>25G241</t>
  </si>
  <si>
    <t>99G955</t>
  </si>
  <si>
    <t>31G301</t>
  </si>
  <si>
    <t>53G500</t>
  </si>
  <si>
    <t>39G370</t>
  </si>
  <si>
    <t>13G113</t>
  </si>
  <si>
    <t>73G682</t>
  </si>
  <si>
    <t>85G824</t>
  </si>
  <si>
    <t>31G302</t>
  </si>
  <si>
    <t>FY2015</t>
  </si>
  <si>
    <t>FY2016</t>
  </si>
  <si>
    <t>CEDAR RAPIDS SSMID 3 CZECH VILLAGE</t>
  </si>
  <si>
    <t>DES MOINES SSMID 2 EAST VILLAGE</t>
  </si>
  <si>
    <t>DES MOINES SSMID 3 SHERMAN HILL</t>
  </si>
  <si>
    <t>DES MOINES SSMID 9 SHERMAN HILL</t>
  </si>
  <si>
    <t>SIOUX CITY SSMID 3 MAIN STREET</t>
  </si>
  <si>
    <t>SIOUX CITY SSMID 4 MAIN STREET</t>
  </si>
  <si>
    <t>A-H-S-T</t>
  </si>
  <si>
    <t>ALGONA FROM CORWITH-WESLEY</t>
  </si>
  <si>
    <t>APLINGTON-PARKERSBURG</t>
  </si>
  <si>
    <t>BATTLE CREEK-IDA GROVE</t>
  </si>
  <si>
    <t>BEDFORD FROM CLEARFIELD</t>
  </si>
  <si>
    <t>CENTRAL CLINTON</t>
  </si>
  <si>
    <t>CENTRAL SPRINGS (NORTH CENTRAL)</t>
  </si>
  <si>
    <t>CENTRAL SPRINGS (NSRF)</t>
  </si>
  <si>
    <t>CLARION-GOLDFIELD-DOWS (CLR-GLDFLD)</t>
  </si>
  <si>
    <t>CLARION-GOLDFIELD-DOWS FROM COR-WES</t>
  </si>
  <si>
    <t>CORWITH-WESLEY</t>
  </si>
  <si>
    <t>DALLAS CENTER-GRIMES DEBT</t>
  </si>
  <si>
    <t>DIAGONAL FROM CLEARFIELD</t>
  </si>
  <si>
    <t>EAST MILLS (MALVERN)</t>
  </si>
  <si>
    <t>EAST MILLS (NISHNA VALLEY)</t>
  </si>
  <si>
    <t>EAST SAC COUNTY</t>
  </si>
  <si>
    <t>EDDYVILLE-BLAKESBURG-FREMONT(E-B)</t>
  </si>
  <si>
    <t>EDDYVILLE-BLAKESBURG-FREMONT(FREMT)</t>
  </si>
  <si>
    <t>ENGLISH VALLEYS (DEEP RIV-MILLERSB)</t>
  </si>
  <si>
    <t>ENGLISH VALLEYS (ENGLISH VALLEYS)</t>
  </si>
  <si>
    <t>FOREST CITY(FOREST CITY)</t>
  </si>
  <si>
    <t>FOREST CTY (WODEN-CRYSTAL LK)</t>
  </si>
  <si>
    <t>FREMONT-MILLS FROM FARRAGUT</t>
  </si>
  <si>
    <t>GARNER-HAYFIELD</t>
  </si>
  <si>
    <t>GARNER-HAYFIELD-VENTURA (VENTURA)</t>
  </si>
  <si>
    <t>GREENE COUNTY (EAST GREENE)</t>
  </si>
  <si>
    <t>GREENE COUNTY (JEFFERSON-SCRANTON)</t>
  </si>
  <si>
    <t>HAMBURG FROM FARRAGUT</t>
  </si>
  <si>
    <t>HARMONY</t>
  </si>
  <si>
    <t>HLV</t>
  </si>
  <si>
    <t>LENOX FROM CLEARFIELD</t>
  </si>
  <si>
    <t>LU VERNE FROM CORWITH-WESLEY</t>
  </si>
  <si>
    <t>MAPLE VALLEY-ANTHON OTO (AO)</t>
  </si>
  <si>
    <t>MAPLE VALLEY-ANTHON OTO (MV)</t>
  </si>
  <si>
    <t>MOUNT AYR FROM CLEARFIELD</t>
  </si>
  <si>
    <t>NODAWAY VALLEY (B-F)</t>
  </si>
  <si>
    <t>NODAWAY VALLEY (GREENFIELD)</t>
  </si>
  <si>
    <t>NORTH BUTLER (ALLISON BRISTOW)</t>
  </si>
  <si>
    <t>NORTH BUTLER (GREENE)</t>
  </si>
  <si>
    <t>NORTH FAYETTE</t>
  </si>
  <si>
    <t>NORTH UNION (ARMSTRONG-RINGSTED)</t>
  </si>
  <si>
    <t>NORTH UNION (SENTRAL)</t>
  </si>
  <si>
    <t>NORTH WINNESHIEK</t>
  </si>
  <si>
    <t>NORTHEAST HAMILTON</t>
  </si>
  <si>
    <t>ODEBOLT-ARTHUR</t>
  </si>
  <si>
    <t>POCAHONTAS AREA (POCAHONTAS AREA)</t>
  </si>
  <si>
    <t>POCAHONTAS AREA (POMEROY-PALMER)</t>
  </si>
  <si>
    <t>SHENANDOAH FROM FARRAGUT</t>
  </si>
  <si>
    <t>SIDNEY FROM FARRAGUT</t>
  </si>
  <si>
    <t>VAN BUREN (FOX VALLEY)</t>
  </si>
  <si>
    <t>WEST HANCOCK FROM CORWITH-WESLEY</t>
  </si>
  <si>
    <t>77F011</t>
  </si>
  <si>
    <t>DMACC - XI MAS</t>
  </si>
  <si>
    <t>82F009</t>
  </si>
  <si>
    <t>EASTERN IOWA - IX MAS</t>
  </si>
  <si>
    <t>07F007</t>
  </si>
  <si>
    <t>HAWKEYE - VII MAS</t>
  </si>
  <si>
    <t>90F015</t>
  </si>
  <si>
    <t>INDIAN HILLS - XV MAS</t>
  </si>
  <si>
    <t>94F005</t>
  </si>
  <si>
    <t>IOWA CENTRAL - V MAS</t>
  </si>
  <si>
    <t>74F003</t>
  </si>
  <si>
    <t>IOWA LAKES - III MAS</t>
  </si>
  <si>
    <t>64F006</t>
  </si>
  <si>
    <t>IOWA VALLEY - VI MAS</t>
  </si>
  <si>
    <t>78F013</t>
  </si>
  <si>
    <t>IOWA WESTERN - XIII MAS</t>
  </si>
  <si>
    <t>57F010</t>
  </si>
  <si>
    <t>KIRKWOOD - X MAS</t>
  </si>
  <si>
    <t>17F002</t>
  </si>
  <si>
    <t>NORTH IOWA - II MAS</t>
  </si>
  <si>
    <t>96F001</t>
  </si>
  <si>
    <t>NORTHEAST IOWA - I MAS</t>
  </si>
  <si>
    <t>71F004</t>
  </si>
  <si>
    <t>NORTHWEST IOWA - IV MAS</t>
  </si>
  <si>
    <t>29F016</t>
  </si>
  <si>
    <t>SOUTHEASTERN - XVI MAS</t>
  </si>
  <si>
    <t>88F014</t>
  </si>
  <si>
    <t>SOUTHWESTERN - XIV MAS</t>
  </si>
  <si>
    <t>97F012</t>
  </si>
  <si>
    <t>WESTERN IOWA - XII MAS</t>
  </si>
  <si>
    <t>01K002</t>
  </si>
  <si>
    <t>01K003</t>
  </si>
  <si>
    <t>01K004</t>
  </si>
  <si>
    <t>01K005</t>
  </si>
  <si>
    <t>01K006</t>
  </si>
  <si>
    <t>01K0061</t>
  </si>
  <si>
    <t>01K007</t>
  </si>
  <si>
    <t>01K008</t>
  </si>
  <si>
    <t>01K009</t>
  </si>
  <si>
    <t>01K0101</t>
  </si>
  <si>
    <t>01K0102</t>
  </si>
  <si>
    <t>01K011</t>
  </si>
  <si>
    <t>01K012</t>
  </si>
  <si>
    <t>01K0131</t>
  </si>
  <si>
    <t>01K0132</t>
  </si>
  <si>
    <t>01K0133</t>
  </si>
  <si>
    <t>01K014</t>
  </si>
  <si>
    <t>01K015</t>
  </si>
  <si>
    <t>01K016</t>
  </si>
  <si>
    <t>01K017</t>
  </si>
  <si>
    <t>01K018</t>
  </si>
  <si>
    <t>02K001</t>
  </si>
  <si>
    <t>02K002</t>
  </si>
  <si>
    <t>02K003</t>
  </si>
  <si>
    <t>02K004</t>
  </si>
  <si>
    <t>02K005</t>
  </si>
  <si>
    <t>02K006</t>
  </si>
  <si>
    <t>02K007</t>
  </si>
  <si>
    <t>02K008</t>
  </si>
  <si>
    <t>02K009</t>
  </si>
  <si>
    <t>02K010</t>
  </si>
  <si>
    <t>02K011</t>
  </si>
  <si>
    <t>02K012</t>
  </si>
  <si>
    <t>03K001</t>
  </si>
  <si>
    <t>03K002</t>
  </si>
  <si>
    <t>03K0031</t>
  </si>
  <si>
    <t>03K0032</t>
  </si>
  <si>
    <t>03K0033</t>
  </si>
  <si>
    <t>03K0041</t>
  </si>
  <si>
    <t>03K0042</t>
  </si>
  <si>
    <t>03K0043</t>
  </si>
  <si>
    <t>03K005</t>
  </si>
  <si>
    <t>03K006</t>
  </si>
  <si>
    <t>03K007</t>
  </si>
  <si>
    <t>03K008</t>
  </si>
  <si>
    <t>03K0091</t>
  </si>
  <si>
    <t>03K0092</t>
  </si>
  <si>
    <t>03K010</t>
  </si>
  <si>
    <t>03K011</t>
  </si>
  <si>
    <t>03K012</t>
  </si>
  <si>
    <t>03K013</t>
  </si>
  <si>
    <t>03K014</t>
  </si>
  <si>
    <t>03K015</t>
  </si>
  <si>
    <t>03K016</t>
  </si>
  <si>
    <t>03K0161</t>
  </si>
  <si>
    <t>03K017</t>
  </si>
  <si>
    <t>03K018</t>
  </si>
  <si>
    <t>04K001</t>
  </si>
  <si>
    <t>04K002</t>
  </si>
  <si>
    <t>04K003</t>
  </si>
  <si>
    <t>04K0041</t>
  </si>
  <si>
    <t>04K0042</t>
  </si>
  <si>
    <t>04K0051</t>
  </si>
  <si>
    <t>04K0052</t>
  </si>
  <si>
    <t>04K0061</t>
  </si>
  <si>
    <t>04K0062</t>
  </si>
  <si>
    <t>04K0071</t>
  </si>
  <si>
    <t>04K0072</t>
  </si>
  <si>
    <t>04K008</t>
  </si>
  <si>
    <t>04K009</t>
  </si>
  <si>
    <t>04K010</t>
  </si>
  <si>
    <t>04K011</t>
  </si>
  <si>
    <t>04K012</t>
  </si>
  <si>
    <t>04K013</t>
  </si>
  <si>
    <t>04K014</t>
  </si>
  <si>
    <t>04K015</t>
  </si>
  <si>
    <t>04K0151</t>
  </si>
  <si>
    <t>04K016</t>
  </si>
  <si>
    <t>04K017</t>
  </si>
  <si>
    <t>05K001</t>
  </si>
  <si>
    <t>05K002</t>
  </si>
  <si>
    <t>05K003</t>
  </si>
  <si>
    <t>05K004</t>
  </si>
  <si>
    <t>05K005</t>
  </si>
  <si>
    <t>05K006</t>
  </si>
  <si>
    <t>05K007</t>
  </si>
  <si>
    <t>05K008</t>
  </si>
  <si>
    <t>05K009</t>
  </si>
  <si>
    <t>05K010</t>
  </si>
  <si>
    <t>05K011</t>
  </si>
  <si>
    <t>05K012</t>
  </si>
  <si>
    <t>06K001</t>
  </si>
  <si>
    <t>06K0020</t>
  </si>
  <si>
    <t>06K0021</t>
  </si>
  <si>
    <t>06K003</t>
  </si>
  <si>
    <t>06K0031</t>
  </si>
  <si>
    <t>06K004</t>
  </si>
  <si>
    <t>06K005</t>
  </si>
  <si>
    <t>06K006</t>
  </si>
  <si>
    <t>06K0060</t>
  </si>
  <si>
    <t>06K0061</t>
  </si>
  <si>
    <t>06K007</t>
  </si>
  <si>
    <t>06K0070</t>
  </si>
  <si>
    <t>06K008</t>
  </si>
  <si>
    <t>06K0080</t>
  </si>
  <si>
    <t>06K009</t>
  </si>
  <si>
    <t>06K0090</t>
  </si>
  <si>
    <t>06K0101</t>
  </si>
  <si>
    <t>06K0102</t>
  </si>
  <si>
    <t>06K0110</t>
  </si>
  <si>
    <t>06K0111</t>
  </si>
  <si>
    <t>06K0112</t>
  </si>
  <si>
    <t>06K012</t>
  </si>
  <si>
    <t>06K0120</t>
  </si>
  <si>
    <t>06K013</t>
  </si>
  <si>
    <t>06K0131</t>
  </si>
  <si>
    <t>06K014</t>
  </si>
  <si>
    <t>06K0140</t>
  </si>
  <si>
    <t>06K015</t>
  </si>
  <si>
    <t>06K0150</t>
  </si>
  <si>
    <t>06K0161</t>
  </si>
  <si>
    <t>06K0162</t>
  </si>
  <si>
    <t>06K017</t>
  </si>
  <si>
    <t>06K018</t>
  </si>
  <si>
    <t>06K019</t>
  </si>
  <si>
    <t>06K020</t>
  </si>
  <si>
    <t>06K0200</t>
  </si>
  <si>
    <t>07K001</t>
  </si>
  <si>
    <t>07K002</t>
  </si>
  <si>
    <t>07K003</t>
  </si>
  <si>
    <t>07K004</t>
  </si>
  <si>
    <t>07K005</t>
  </si>
  <si>
    <t>07K006</t>
  </si>
  <si>
    <t>07K007</t>
  </si>
  <si>
    <t>07K008</t>
  </si>
  <si>
    <t>07K009</t>
  </si>
  <si>
    <t>07K010</t>
  </si>
  <si>
    <t>07K011</t>
  </si>
  <si>
    <t>07K012</t>
  </si>
  <si>
    <t>07K013</t>
  </si>
  <si>
    <t>07K014</t>
  </si>
  <si>
    <t>07K015</t>
  </si>
  <si>
    <t>07K016</t>
  </si>
  <si>
    <t>07K017</t>
  </si>
  <si>
    <t>08K001</t>
  </si>
  <si>
    <t>08K002</t>
  </si>
  <si>
    <t>08K003</t>
  </si>
  <si>
    <t>08K004</t>
  </si>
  <si>
    <t>08K0041</t>
  </si>
  <si>
    <t>08K005</t>
  </si>
  <si>
    <t>08K0061</t>
  </si>
  <si>
    <t>08K0062</t>
  </si>
  <si>
    <t>08K007</t>
  </si>
  <si>
    <t>08K008</t>
  </si>
  <si>
    <t>08K009</t>
  </si>
  <si>
    <t>08K010</t>
  </si>
  <si>
    <t>08K011</t>
  </si>
  <si>
    <t>08K0111</t>
  </si>
  <si>
    <t>08K012</t>
  </si>
  <si>
    <t>08K013</t>
  </si>
  <si>
    <t>08K014</t>
  </si>
  <si>
    <t>08K015</t>
  </si>
  <si>
    <t>08K016</t>
  </si>
  <si>
    <t>08K017</t>
  </si>
  <si>
    <t>09K001</t>
  </si>
  <si>
    <t>09K0011</t>
  </si>
  <si>
    <t>09K0012</t>
  </si>
  <si>
    <t>09K0013</t>
  </si>
  <si>
    <t>09K002</t>
  </si>
  <si>
    <t>09K0022</t>
  </si>
  <si>
    <t>09K0023</t>
  </si>
  <si>
    <t>09K003</t>
  </si>
  <si>
    <t>09K0031</t>
  </si>
  <si>
    <t>09K0032</t>
  </si>
  <si>
    <t>09K0033</t>
  </si>
  <si>
    <t>09K004</t>
  </si>
  <si>
    <t>09K0041</t>
  </si>
  <si>
    <t>09K0042</t>
  </si>
  <si>
    <t>09K005</t>
  </si>
  <si>
    <t>09K0051</t>
  </si>
  <si>
    <t>09K0052</t>
  </si>
  <si>
    <t>09K006</t>
  </si>
  <si>
    <t>09K007</t>
  </si>
  <si>
    <t>09K008</t>
  </si>
  <si>
    <t>LA FAYETTE</t>
  </si>
  <si>
    <t>09K0081</t>
  </si>
  <si>
    <t>09K0082</t>
  </si>
  <si>
    <t>09K009</t>
  </si>
  <si>
    <t>09K0091</t>
  </si>
  <si>
    <t>09K0092</t>
  </si>
  <si>
    <t>09K0093</t>
  </si>
  <si>
    <t>09K010</t>
  </si>
  <si>
    <t>MAXFIELD</t>
  </si>
  <si>
    <t>09K0101</t>
  </si>
  <si>
    <t>09K0102</t>
  </si>
  <si>
    <t>09K011</t>
  </si>
  <si>
    <t>09K0111</t>
  </si>
  <si>
    <t>09K0112</t>
  </si>
  <si>
    <t>09K012</t>
  </si>
  <si>
    <t>SUMNER - #2</t>
  </si>
  <si>
    <t>09K013</t>
  </si>
  <si>
    <t>09K0131</t>
  </si>
  <si>
    <t>09K0132</t>
  </si>
  <si>
    <t>09K014</t>
  </si>
  <si>
    <t>10K001</t>
  </si>
  <si>
    <t>10K002</t>
  </si>
  <si>
    <t>10K0031</t>
  </si>
  <si>
    <t>10K0032</t>
  </si>
  <si>
    <t>10K0033</t>
  </si>
  <si>
    <t>10K0034</t>
  </si>
  <si>
    <t>10K004</t>
  </si>
  <si>
    <t>10K005</t>
  </si>
  <si>
    <t>10K006</t>
  </si>
  <si>
    <t>10K007</t>
  </si>
  <si>
    <t>10K008</t>
  </si>
  <si>
    <t>10K009</t>
  </si>
  <si>
    <t>10K010</t>
  </si>
  <si>
    <t>10K011</t>
  </si>
  <si>
    <t>10K012</t>
  </si>
  <si>
    <t>10K013</t>
  </si>
  <si>
    <t>10K014</t>
  </si>
  <si>
    <t>10K015</t>
  </si>
  <si>
    <t>10K016</t>
  </si>
  <si>
    <t>11K001</t>
  </si>
  <si>
    <t>11K002</t>
  </si>
  <si>
    <t>11K003</t>
  </si>
  <si>
    <t>11K0041</t>
  </si>
  <si>
    <t>11K0042</t>
  </si>
  <si>
    <t>11K005</t>
  </si>
  <si>
    <t>11K006</t>
  </si>
  <si>
    <t>11K007</t>
  </si>
  <si>
    <t>11K008</t>
  </si>
  <si>
    <t>11K009</t>
  </si>
  <si>
    <t>11K0090</t>
  </si>
  <si>
    <t>11K0101</t>
  </si>
  <si>
    <t>11K0102</t>
  </si>
  <si>
    <t>11K011</t>
  </si>
  <si>
    <t>11K0121</t>
  </si>
  <si>
    <t>11K0122</t>
  </si>
  <si>
    <t>11K013</t>
  </si>
  <si>
    <t>11K014</t>
  </si>
  <si>
    <t>11K015</t>
  </si>
  <si>
    <t>11K016</t>
  </si>
  <si>
    <t>12K001</t>
  </si>
  <si>
    <t>12K002</t>
  </si>
  <si>
    <t>12K003</t>
  </si>
  <si>
    <t>12K004</t>
  </si>
  <si>
    <t>12K005</t>
  </si>
  <si>
    <t>12K006</t>
  </si>
  <si>
    <t>12K007</t>
  </si>
  <si>
    <t>12K008</t>
  </si>
  <si>
    <t>12K009</t>
  </si>
  <si>
    <t>12K010</t>
  </si>
  <si>
    <t>12K011</t>
  </si>
  <si>
    <t>12K012</t>
  </si>
  <si>
    <t>12K013</t>
  </si>
  <si>
    <t>12K014</t>
  </si>
  <si>
    <t>12K015</t>
  </si>
  <si>
    <t>12K016</t>
  </si>
  <si>
    <t>13K001</t>
  </si>
  <si>
    <t>13K002</t>
  </si>
  <si>
    <t>13K003</t>
  </si>
  <si>
    <t>13K004</t>
  </si>
  <si>
    <t>13K005</t>
  </si>
  <si>
    <t>13K006</t>
  </si>
  <si>
    <t>13K007</t>
  </si>
  <si>
    <t>13K008</t>
  </si>
  <si>
    <t>13K009</t>
  </si>
  <si>
    <t>13K010</t>
  </si>
  <si>
    <t>13K011</t>
  </si>
  <si>
    <t>13K012</t>
  </si>
  <si>
    <t>13K013</t>
  </si>
  <si>
    <t>13K014</t>
  </si>
  <si>
    <t>13K015</t>
  </si>
  <si>
    <t>13K016</t>
  </si>
  <si>
    <t>14K001</t>
  </si>
  <si>
    <t>14K003</t>
  </si>
  <si>
    <t>14K004</t>
  </si>
  <si>
    <t>14K005</t>
  </si>
  <si>
    <t>14K006</t>
  </si>
  <si>
    <t>14K007</t>
  </si>
  <si>
    <t>14K008</t>
  </si>
  <si>
    <t>14K010</t>
  </si>
  <si>
    <t>14K011</t>
  </si>
  <si>
    <t>14K012</t>
  </si>
  <si>
    <t>14K013</t>
  </si>
  <si>
    <t>14K014</t>
  </si>
  <si>
    <t>14K015</t>
  </si>
  <si>
    <t>14K016</t>
  </si>
  <si>
    <t>14K017</t>
  </si>
  <si>
    <t>14K018</t>
  </si>
  <si>
    <t>15K001</t>
  </si>
  <si>
    <t>15K002</t>
  </si>
  <si>
    <t>15K003</t>
  </si>
  <si>
    <t>15K004</t>
  </si>
  <si>
    <t>15K005</t>
  </si>
  <si>
    <t>15K006</t>
  </si>
  <si>
    <t>15K007</t>
  </si>
  <si>
    <t>15K008</t>
  </si>
  <si>
    <t>15K009</t>
  </si>
  <si>
    <t>15K010</t>
  </si>
  <si>
    <t>15K011</t>
  </si>
  <si>
    <t>15K012</t>
  </si>
  <si>
    <t>15K0121</t>
  </si>
  <si>
    <t>15K013</t>
  </si>
  <si>
    <t>15K014</t>
  </si>
  <si>
    <t>15K015</t>
  </si>
  <si>
    <t>15K016</t>
  </si>
  <si>
    <t>16K001</t>
  </si>
  <si>
    <t>16K002</t>
  </si>
  <si>
    <t>16K003</t>
  </si>
  <si>
    <t>16K004</t>
  </si>
  <si>
    <t>16K0051</t>
  </si>
  <si>
    <t>16K0052</t>
  </si>
  <si>
    <t>16K0061</t>
  </si>
  <si>
    <t>16K0062</t>
  </si>
  <si>
    <t>16K007</t>
  </si>
  <si>
    <t>16K008</t>
  </si>
  <si>
    <t>16K009</t>
  </si>
  <si>
    <t>16K010</t>
  </si>
  <si>
    <t>16K011</t>
  </si>
  <si>
    <t>MASSILLION</t>
  </si>
  <si>
    <t>16K012</t>
  </si>
  <si>
    <t>16K0131</t>
  </si>
  <si>
    <t>16K0132</t>
  </si>
  <si>
    <t>16K0133</t>
  </si>
  <si>
    <t>16K014</t>
  </si>
  <si>
    <t>16K015</t>
  </si>
  <si>
    <t>16K016</t>
  </si>
  <si>
    <t>16K017</t>
  </si>
  <si>
    <t>17K001</t>
  </si>
  <si>
    <t>17K002</t>
  </si>
  <si>
    <t>17K0021</t>
  </si>
  <si>
    <t>17K0022</t>
  </si>
  <si>
    <t>17K003</t>
  </si>
  <si>
    <t>17K004</t>
  </si>
  <si>
    <t>17K005</t>
  </si>
  <si>
    <t>17K0061</t>
  </si>
  <si>
    <t>17K0062</t>
  </si>
  <si>
    <t>17K0063</t>
  </si>
  <si>
    <t>GRANT - FOREST CITY FIRE</t>
  </si>
  <si>
    <t>17K007</t>
  </si>
  <si>
    <t>17K008</t>
  </si>
  <si>
    <t>17K009</t>
  </si>
  <si>
    <t>17K010</t>
  </si>
  <si>
    <t>17K011</t>
  </si>
  <si>
    <t>17K012</t>
  </si>
  <si>
    <t>17K013</t>
  </si>
  <si>
    <t>17K014</t>
  </si>
  <si>
    <t>17K015</t>
  </si>
  <si>
    <t>17K016</t>
  </si>
  <si>
    <t>18K001</t>
  </si>
  <si>
    <t>18K002</t>
  </si>
  <si>
    <t>18K003</t>
  </si>
  <si>
    <t>18K004</t>
  </si>
  <si>
    <t>18K0051</t>
  </si>
  <si>
    <t>18K0052</t>
  </si>
  <si>
    <t>18K0053</t>
  </si>
  <si>
    <t>18K0054</t>
  </si>
  <si>
    <t>18K006</t>
  </si>
  <si>
    <t>18K007</t>
  </si>
  <si>
    <t>18K008</t>
  </si>
  <si>
    <t>18K009</t>
  </si>
  <si>
    <t>18K010</t>
  </si>
  <si>
    <t>18K011</t>
  </si>
  <si>
    <t>18K012</t>
  </si>
  <si>
    <t>18K0131</t>
  </si>
  <si>
    <t>18K0132</t>
  </si>
  <si>
    <t>18K0133</t>
  </si>
  <si>
    <t>18K0134</t>
  </si>
  <si>
    <t>18K014</t>
  </si>
  <si>
    <t>18K0151</t>
  </si>
  <si>
    <t>18K0152</t>
  </si>
  <si>
    <t>18K0153</t>
  </si>
  <si>
    <t>18K016</t>
  </si>
  <si>
    <t>19K001</t>
  </si>
  <si>
    <t>19K002</t>
  </si>
  <si>
    <t>CHICKSAW</t>
  </si>
  <si>
    <t>19K003</t>
  </si>
  <si>
    <t>19K004</t>
  </si>
  <si>
    <t>19K0050</t>
  </si>
  <si>
    <t>19K0060</t>
  </si>
  <si>
    <t>19K007</t>
  </si>
  <si>
    <t>19K008</t>
  </si>
  <si>
    <t>19K009</t>
  </si>
  <si>
    <t>19K010</t>
  </si>
  <si>
    <t>19K0100</t>
  </si>
  <si>
    <t>19K011</t>
  </si>
  <si>
    <t>19K012</t>
  </si>
  <si>
    <t>20K001</t>
  </si>
  <si>
    <t>20K002</t>
  </si>
  <si>
    <t>20K003</t>
  </si>
  <si>
    <t>20K004</t>
  </si>
  <si>
    <t>20K005</t>
  </si>
  <si>
    <t>20K006</t>
  </si>
  <si>
    <t>20K007</t>
  </si>
  <si>
    <t>20K008</t>
  </si>
  <si>
    <t>20K009</t>
  </si>
  <si>
    <t>20K010</t>
  </si>
  <si>
    <t>20K011</t>
  </si>
  <si>
    <t>20K012</t>
  </si>
  <si>
    <t>21K001</t>
  </si>
  <si>
    <t>21K002</t>
  </si>
  <si>
    <t>21K0031</t>
  </si>
  <si>
    <t>21K0032</t>
  </si>
  <si>
    <t>21K0040</t>
  </si>
  <si>
    <t>21K005</t>
  </si>
  <si>
    <t>21K006</t>
  </si>
  <si>
    <t>21K0060</t>
  </si>
  <si>
    <t>21K007</t>
  </si>
  <si>
    <t>21K008</t>
  </si>
  <si>
    <t>21K009</t>
  </si>
  <si>
    <t>21K0090</t>
  </si>
  <si>
    <t>21K010</t>
  </si>
  <si>
    <t>21K011</t>
  </si>
  <si>
    <t>21K012</t>
  </si>
  <si>
    <t>21K013</t>
  </si>
  <si>
    <t>21K014</t>
  </si>
  <si>
    <t>21K015</t>
  </si>
  <si>
    <t>21K016</t>
  </si>
  <si>
    <t>22K001</t>
  </si>
  <si>
    <t>22K002</t>
  </si>
  <si>
    <t>22K003</t>
  </si>
  <si>
    <t>22K004</t>
  </si>
  <si>
    <t>22K005</t>
  </si>
  <si>
    <t>22K006</t>
  </si>
  <si>
    <t>22K007</t>
  </si>
  <si>
    <t>22K008</t>
  </si>
  <si>
    <t>22K009</t>
  </si>
  <si>
    <t>22K010</t>
  </si>
  <si>
    <t>22K011</t>
  </si>
  <si>
    <t>22K012</t>
  </si>
  <si>
    <t>22K013</t>
  </si>
  <si>
    <t>22K014</t>
  </si>
  <si>
    <t>22K015</t>
  </si>
  <si>
    <t>22K016</t>
  </si>
  <si>
    <t>22K017</t>
  </si>
  <si>
    <t>22K018</t>
  </si>
  <si>
    <t>22K019</t>
  </si>
  <si>
    <t>22K020</t>
  </si>
  <si>
    <t>22K021</t>
  </si>
  <si>
    <t>22K022</t>
  </si>
  <si>
    <t>23K001</t>
  </si>
  <si>
    <t>23K002</t>
  </si>
  <si>
    <t>23K003</t>
  </si>
  <si>
    <t>23K004</t>
  </si>
  <si>
    <t>23K005</t>
  </si>
  <si>
    <t>23K0050</t>
  </si>
  <si>
    <t>23K006</t>
  </si>
  <si>
    <t>23K007</t>
  </si>
  <si>
    <t>23K008</t>
  </si>
  <si>
    <t>23K009</t>
  </si>
  <si>
    <t>23K010</t>
  </si>
  <si>
    <t>23K011</t>
  </si>
  <si>
    <t>23K0111</t>
  </si>
  <si>
    <t>23K013</t>
  </si>
  <si>
    <t>23K014</t>
  </si>
  <si>
    <t>23K015</t>
  </si>
  <si>
    <t>23K016</t>
  </si>
  <si>
    <t>23K018</t>
  </si>
  <si>
    <t>23K019</t>
  </si>
  <si>
    <t>23K020</t>
  </si>
  <si>
    <t>24K001</t>
  </si>
  <si>
    <t>24K002</t>
  </si>
  <si>
    <t>24K003</t>
  </si>
  <si>
    <t>24K004</t>
  </si>
  <si>
    <t>24K005</t>
  </si>
  <si>
    <t>24K006</t>
  </si>
  <si>
    <t>24K007</t>
  </si>
  <si>
    <t>24K008</t>
  </si>
  <si>
    <t>24K009</t>
  </si>
  <si>
    <t>24K010</t>
  </si>
  <si>
    <t>24K011</t>
  </si>
  <si>
    <t>24K012</t>
  </si>
  <si>
    <t>24K013</t>
  </si>
  <si>
    <t>24K014</t>
  </si>
  <si>
    <t>24K015</t>
  </si>
  <si>
    <t>24K016</t>
  </si>
  <si>
    <t>24K017</t>
  </si>
  <si>
    <t>24K018</t>
  </si>
  <si>
    <t>24K019</t>
  </si>
  <si>
    <t>24K020</t>
  </si>
  <si>
    <t>25K0011</t>
  </si>
  <si>
    <t>25K0012</t>
  </si>
  <si>
    <t>25K0013</t>
  </si>
  <si>
    <t>25K0021</t>
  </si>
  <si>
    <t>25K0022</t>
  </si>
  <si>
    <t>25K003</t>
  </si>
  <si>
    <t>25K0041</t>
  </si>
  <si>
    <t>25K0042</t>
  </si>
  <si>
    <t>BOONE - NORTHEN WARREN FIRE</t>
  </si>
  <si>
    <t>25K0043</t>
  </si>
  <si>
    <t>25K0051</t>
  </si>
  <si>
    <t>25K0052</t>
  </si>
  <si>
    <t>25K006</t>
  </si>
  <si>
    <t>25K0071</t>
  </si>
  <si>
    <t>25K0072</t>
  </si>
  <si>
    <t>25K0081</t>
  </si>
  <si>
    <t>25K0082</t>
  </si>
  <si>
    <t>25K0083</t>
  </si>
  <si>
    <t>25K009</t>
  </si>
  <si>
    <t>25K010</t>
  </si>
  <si>
    <t>25K011</t>
  </si>
  <si>
    <t>25K0121</t>
  </si>
  <si>
    <t>25K0122</t>
  </si>
  <si>
    <t>SUGAR GROVE-DALLAS CENTER</t>
  </si>
  <si>
    <t>25K0131</t>
  </si>
  <si>
    <t>25K0132</t>
  </si>
  <si>
    <t>25K0133</t>
  </si>
  <si>
    <t>25K0141</t>
  </si>
  <si>
    <t>25K0142</t>
  </si>
  <si>
    <t>25K0143</t>
  </si>
  <si>
    <t>25K0151</t>
  </si>
  <si>
    <t>25K0152</t>
  </si>
  <si>
    <t>25K0153</t>
  </si>
  <si>
    <t>25K016</t>
  </si>
  <si>
    <t>26K001</t>
  </si>
  <si>
    <t>26K002</t>
  </si>
  <si>
    <t>26K003</t>
  </si>
  <si>
    <t>26K004</t>
  </si>
  <si>
    <t>26K005</t>
  </si>
  <si>
    <t>26K006</t>
  </si>
  <si>
    <t>26K007</t>
  </si>
  <si>
    <t>26K008</t>
  </si>
  <si>
    <t>26K009</t>
  </si>
  <si>
    <t>26K010</t>
  </si>
  <si>
    <t>26K011</t>
  </si>
  <si>
    <t>26K012</t>
  </si>
  <si>
    <t>26K013</t>
  </si>
  <si>
    <t>26K014</t>
  </si>
  <si>
    <t>26K015</t>
  </si>
  <si>
    <t>27K001</t>
  </si>
  <si>
    <t>27K002</t>
  </si>
  <si>
    <t>27K003</t>
  </si>
  <si>
    <t>27K004</t>
  </si>
  <si>
    <t>27K005</t>
  </si>
  <si>
    <t>27K006</t>
  </si>
  <si>
    <t>27K007</t>
  </si>
  <si>
    <t>27K008</t>
  </si>
  <si>
    <t>27K009</t>
  </si>
  <si>
    <t>27K010</t>
  </si>
  <si>
    <t>27K011</t>
  </si>
  <si>
    <t>27K012</t>
  </si>
  <si>
    <t>27K013</t>
  </si>
  <si>
    <t>27K014</t>
  </si>
  <si>
    <t>27K015</t>
  </si>
  <si>
    <t>27K016</t>
  </si>
  <si>
    <t>28K0010</t>
  </si>
  <si>
    <t>28K0011</t>
  </si>
  <si>
    <t>28K0021</t>
  </si>
  <si>
    <t>28K0022</t>
  </si>
  <si>
    <t>28K0023</t>
  </si>
  <si>
    <t>28K0031</t>
  </si>
  <si>
    <t>28K0032</t>
  </si>
  <si>
    <t>28K0033</t>
  </si>
  <si>
    <t>28K004</t>
  </si>
  <si>
    <t>28K0041</t>
  </si>
  <si>
    <t>28K005</t>
  </si>
  <si>
    <t>28K0061</t>
  </si>
  <si>
    <t>28K0062</t>
  </si>
  <si>
    <t>28K0063</t>
  </si>
  <si>
    <t>28K0071</t>
  </si>
  <si>
    <t>28K0072</t>
  </si>
  <si>
    <t>28K0073</t>
  </si>
  <si>
    <t>28K0074</t>
  </si>
  <si>
    <t>28K0080</t>
  </si>
  <si>
    <t>28K0081</t>
  </si>
  <si>
    <t>28K0082</t>
  </si>
  <si>
    <t>28K0091</t>
  </si>
  <si>
    <t>28K0092</t>
  </si>
  <si>
    <t>28K0093</t>
  </si>
  <si>
    <t>28K0101</t>
  </si>
  <si>
    <t>28K0102</t>
  </si>
  <si>
    <t>28K0103</t>
  </si>
  <si>
    <t>28K0104</t>
  </si>
  <si>
    <t>28K0111</t>
  </si>
  <si>
    <t>28K0112</t>
  </si>
  <si>
    <t>28K0113</t>
  </si>
  <si>
    <t>28K0114</t>
  </si>
  <si>
    <t>28K0115</t>
  </si>
  <si>
    <t>28K0121</t>
  </si>
  <si>
    <t>28K0122</t>
  </si>
  <si>
    <t>28K0123</t>
  </si>
  <si>
    <t>28K0131</t>
  </si>
  <si>
    <t>28K0132</t>
  </si>
  <si>
    <t>28K0133</t>
  </si>
  <si>
    <t>28K0141</t>
  </si>
  <si>
    <t>28K0142</t>
  </si>
  <si>
    <t>28K0143</t>
  </si>
  <si>
    <t>28K0151</t>
  </si>
  <si>
    <t>28K0152</t>
  </si>
  <si>
    <t>28K0153</t>
  </si>
  <si>
    <t>28K016</t>
  </si>
  <si>
    <t>29K001</t>
  </si>
  <si>
    <t>29K002</t>
  </si>
  <si>
    <t>29K003</t>
  </si>
  <si>
    <t>29K004</t>
  </si>
  <si>
    <t>29K005</t>
  </si>
  <si>
    <t>29K006</t>
  </si>
  <si>
    <t>29K007</t>
  </si>
  <si>
    <t>29K008</t>
  </si>
  <si>
    <t>29K009</t>
  </si>
  <si>
    <t>29K010</t>
  </si>
  <si>
    <t>29K011</t>
  </si>
  <si>
    <t>29K012</t>
  </si>
  <si>
    <t>30K001</t>
  </si>
  <si>
    <t>30K002</t>
  </si>
  <si>
    <t>30K0031</t>
  </si>
  <si>
    <t>30K0032</t>
  </si>
  <si>
    <t>30K0041</t>
  </si>
  <si>
    <t>30K0042</t>
  </si>
  <si>
    <t>30K0043</t>
  </si>
  <si>
    <t>30K005</t>
  </si>
  <si>
    <t>30K006</t>
  </si>
  <si>
    <t>30K007</t>
  </si>
  <si>
    <t>30K008</t>
  </si>
  <si>
    <t>30K009</t>
  </si>
  <si>
    <t>30K010</t>
  </si>
  <si>
    <t>30K011</t>
  </si>
  <si>
    <t>30K012</t>
  </si>
  <si>
    <t>30K0121</t>
  </si>
  <si>
    <t>30K0122</t>
  </si>
  <si>
    <t>31K0011</t>
  </si>
  <si>
    <t>31K0012</t>
  </si>
  <si>
    <t>31K0013</t>
  </si>
  <si>
    <t>31K0014</t>
  </si>
  <si>
    <t>CASCADE-WORTHINGTON FIRE/BI CO AMB</t>
  </si>
  <si>
    <t>31K0015</t>
  </si>
  <si>
    <t>31K002</t>
  </si>
  <si>
    <t>31K0021</t>
  </si>
  <si>
    <t>31K0022</t>
  </si>
  <si>
    <t>31K0023</t>
  </si>
  <si>
    <t>31K0024</t>
  </si>
  <si>
    <t>31K0031</t>
  </si>
  <si>
    <t>31K0032</t>
  </si>
  <si>
    <t>31K0041</t>
  </si>
  <si>
    <t>31K0042</t>
  </si>
  <si>
    <t>31K0043</t>
  </si>
  <si>
    <t>31K0051</t>
  </si>
  <si>
    <t>31K0052</t>
  </si>
  <si>
    <t>31K0061</t>
  </si>
  <si>
    <t>31K0062</t>
  </si>
  <si>
    <t>31K0063</t>
  </si>
  <si>
    <t>31K0064</t>
  </si>
  <si>
    <t>31K007</t>
  </si>
  <si>
    <t>31K0081</t>
  </si>
  <si>
    <t>31K0082</t>
  </si>
  <si>
    <t>31K0083</t>
  </si>
  <si>
    <t>31K009</t>
  </si>
  <si>
    <t>31K0101</t>
  </si>
  <si>
    <t>31K0102</t>
  </si>
  <si>
    <t>31K0103</t>
  </si>
  <si>
    <t>31K011</t>
  </si>
  <si>
    <t>31K012</t>
  </si>
  <si>
    <t>31K0121</t>
  </si>
  <si>
    <t>31K0122</t>
  </si>
  <si>
    <t>31K013</t>
  </si>
  <si>
    <t>31K0131</t>
  </si>
  <si>
    <t>31K0132</t>
  </si>
  <si>
    <t>31K0133</t>
  </si>
  <si>
    <t>31K0134</t>
  </si>
  <si>
    <t>31K0141</t>
  </si>
  <si>
    <t>31K0142</t>
  </si>
  <si>
    <t>31K015</t>
  </si>
  <si>
    <t>31K0151</t>
  </si>
  <si>
    <t>31K0152</t>
  </si>
  <si>
    <t>31K016</t>
  </si>
  <si>
    <t>31K0161</t>
  </si>
  <si>
    <t>31K0162</t>
  </si>
  <si>
    <t>31K0163</t>
  </si>
  <si>
    <t>31K017</t>
  </si>
  <si>
    <t>31K0171</t>
  </si>
  <si>
    <t>WHITEWATER-CASCADE FIRE</t>
  </si>
  <si>
    <t>31K0172</t>
  </si>
  <si>
    <t>WHITEWATER-EPWORTH FIRE</t>
  </si>
  <si>
    <t>31K018</t>
  </si>
  <si>
    <t>32K001</t>
  </si>
  <si>
    <t>32K0020</t>
  </si>
  <si>
    <t>32K003</t>
  </si>
  <si>
    <t>32K004</t>
  </si>
  <si>
    <t>32K005</t>
  </si>
  <si>
    <t>32K0060</t>
  </si>
  <si>
    <t>32K007</t>
  </si>
  <si>
    <t>32K0070</t>
  </si>
  <si>
    <t>32K0080</t>
  </si>
  <si>
    <t>32K009</t>
  </si>
  <si>
    <t>32K0090</t>
  </si>
  <si>
    <t>32K010</t>
  </si>
  <si>
    <t>32K0100</t>
  </si>
  <si>
    <t>32K011</t>
  </si>
  <si>
    <t>32K0110</t>
  </si>
  <si>
    <t>32K012</t>
  </si>
  <si>
    <t>32K0120</t>
  </si>
  <si>
    <t>33K001</t>
  </si>
  <si>
    <t>33K002</t>
  </si>
  <si>
    <t>33K003</t>
  </si>
  <si>
    <t>33K004</t>
  </si>
  <si>
    <t>33K005</t>
  </si>
  <si>
    <t>33K006</t>
  </si>
  <si>
    <t>33K007</t>
  </si>
  <si>
    <t>33K008</t>
  </si>
  <si>
    <t>33K009</t>
  </si>
  <si>
    <t>33K010</t>
  </si>
  <si>
    <t>33K011</t>
  </si>
  <si>
    <t>33K012</t>
  </si>
  <si>
    <t>33K013</t>
  </si>
  <si>
    <t>33K014</t>
  </si>
  <si>
    <t>33K015</t>
  </si>
  <si>
    <t>33K016</t>
  </si>
  <si>
    <t>33K017</t>
  </si>
  <si>
    <t>33K018</t>
  </si>
  <si>
    <t>33K019</t>
  </si>
  <si>
    <t>33K020</t>
  </si>
  <si>
    <t>34K001</t>
  </si>
  <si>
    <t>34K0010</t>
  </si>
  <si>
    <t>34K002</t>
  </si>
  <si>
    <t>34K003</t>
  </si>
  <si>
    <t>34K004</t>
  </si>
  <si>
    <t>34K005</t>
  </si>
  <si>
    <t>34K006</t>
  </si>
  <si>
    <t>34K007</t>
  </si>
  <si>
    <t>34K008</t>
  </si>
  <si>
    <t>34K009</t>
  </si>
  <si>
    <t>34K010</t>
  </si>
  <si>
    <t>34K011</t>
  </si>
  <si>
    <t>34K012</t>
  </si>
  <si>
    <t>35K001</t>
  </si>
  <si>
    <t>35K0020</t>
  </si>
  <si>
    <t>35K003</t>
  </si>
  <si>
    <t>35K004</t>
  </si>
  <si>
    <t>35K0050</t>
  </si>
  <si>
    <t>35K006</t>
  </si>
  <si>
    <t>35K0060</t>
  </si>
  <si>
    <t>35K007</t>
  </si>
  <si>
    <t>35K0071</t>
  </si>
  <si>
    <t>35K008</t>
  </si>
  <si>
    <t>35K009</t>
  </si>
  <si>
    <t>35K010</t>
  </si>
  <si>
    <t>35K011</t>
  </si>
  <si>
    <t>35K0110</t>
  </si>
  <si>
    <t>35K012</t>
  </si>
  <si>
    <t>35K0120</t>
  </si>
  <si>
    <t>35K013</t>
  </si>
  <si>
    <t>35K0130</t>
  </si>
  <si>
    <t>35K0140</t>
  </si>
  <si>
    <t>35K0141</t>
  </si>
  <si>
    <t>35K015</t>
  </si>
  <si>
    <t>35K0150</t>
  </si>
  <si>
    <t>35K016</t>
  </si>
  <si>
    <t>35K0160</t>
  </si>
  <si>
    <t>36K001</t>
  </si>
  <si>
    <t>36K002</t>
  </si>
  <si>
    <t>36K003</t>
  </si>
  <si>
    <t>36K004</t>
  </si>
  <si>
    <t>36K005</t>
  </si>
  <si>
    <t>36K006</t>
  </si>
  <si>
    <t>36K007</t>
  </si>
  <si>
    <t>36K008</t>
  </si>
  <si>
    <t>36K009</t>
  </si>
  <si>
    <t>36K010</t>
  </si>
  <si>
    <t>36K011</t>
  </si>
  <si>
    <t>36K012</t>
  </si>
  <si>
    <t>36K013</t>
  </si>
  <si>
    <t>37K001</t>
  </si>
  <si>
    <t>37K002</t>
  </si>
  <si>
    <t>37K003</t>
  </si>
  <si>
    <t>37K004</t>
  </si>
  <si>
    <t>37K005</t>
  </si>
  <si>
    <t>37K006</t>
  </si>
  <si>
    <t>37K007</t>
  </si>
  <si>
    <t>37K008</t>
  </si>
  <si>
    <t>37K009</t>
  </si>
  <si>
    <t>37K010</t>
  </si>
  <si>
    <t>37K011</t>
  </si>
  <si>
    <t>37K012</t>
  </si>
  <si>
    <t>37K013</t>
  </si>
  <si>
    <t>37K014</t>
  </si>
  <si>
    <t>37K015</t>
  </si>
  <si>
    <t>38K0010</t>
  </si>
  <si>
    <t>38K0011</t>
  </si>
  <si>
    <t>38K0012</t>
  </si>
  <si>
    <t>38K002</t>
  </si>
  <si>
    <t>38K0031</t>
  </si>
  <si>
    <t>38K0032</t>
  </si>
  <si>
    <t>38K0033</t>
  </si>
  <si>
    <t>38K0034</t>
  </si>
  <si>
    <t>38K004</t>
  </si>
  <si>
    <t>38K005</t>
  </si>
  <si>
    <t>38K0050</t>
  </si>
  <si>
    <t>38K0061</t>
  </si>
  <si>
    <t>38K0062</t>
  </si>
  <si>
    <t>38K0063</t>
  </si>
  <si>
    <t>38K0071</t>
  </si>
  <si>
    <t>GERMAN - ACKELY FIRE</t>
  </si>
  <si>
    <t>38K0072</t>
  </si>
  <si>
    <t>38K0073</t>
  </si>
  <si>
    <t>38K0080</t>
  </si>
  <si>
    <t>38K0081</t>
  </si>
  <si>
    <t>38K0082</t>
  </si>
  <si>
    <t>38K0090</t>
  </si>
  <si>
    <t>38K0091</t>
  </si>
  <si>
    <t>38K0092</t>
  </si>
  <si>
    <t>38K0101</t>
  </si>
  <si>
    <t>38K0102</t>
  </si>
  <si>
    <t>38K0103</t>
  </si>
  <si>
    <t>38K0104</t>
  </si>
  <si>
    <t>38K0105</t>
  </si>
  <si>
    <t>38K0111</t>
  </si>
  <si>
    <t>38K0112</t>
  </si>
  <si>
    <t>38K0121</t>
  </si>
  <si>
    <t>38K0122</t>
  </si>
  <si>
    <t>38K0123</t>
  </si>
  <si>
    <t>38K0124</t>
  </si>
  <si>
    <t>38K013</t>
  </si>
  <si>
    <t>38K0141</t>
  </si>
  <si>
    <t>38K0142</t>
  </si>
  <si>
    <t>39K001</t>
  </si>
  <si>
    <t>39K002</t>
  </si>
  <si>
    <t>39K003</t>
  </si>
  <si>
    <t>39K004</t>
  </si>
  <si>
    <t>39K005</t>
  </si>
  <si>
    <t>39K006</t>
  </si>
  <si>
    <t>39K007</t>
  </si>
  <si>
    <t>39K008</t>
  </si>
  <si>
    <t>39K009</t>
  </si>
  <si>
    <t>39K010</t>
  </si>
  <si>
    <t>39K011</t>
  </si>
  <si>
    <t>39K012</t>
  </si>
  <si>
    <t>39K013</t>
  </si>
  <si>
    <t>39K014</t>
  </si>
  <si>
    <t>39K0151</t>
  </si>
  <si>
    <t>39K0152</t>
  </si>
  <si>
    <t>39K0161</t>
  </si>
  <si>
    <t>39K0162</t>
  </si>
  <si>
    <t>39K017</t>
  </si>
  <si>
    <t>39K0171</t>
  </si>
  <si>
    <t>40K001</t>
  </si>
  <si>
    <t>40K0021</t>
  </si>
  <si>
    <t>40K0022</t>
  </si>
  <si>
    <t>40K003</t>
  </si>
  <si>
    <t>40K004</t>
  </si>
  <si>
    <t>40K005</t>
  </si>
  <si>
    <t>40K006</t>
  </si>
  <si>
    <t>40K007</t>
  </si>
  <si>
    <t>40K008</t>
  </si>
  <si>
    <t>40K0091</t>
  </si>
  <si>
    <t>40K0092</t>
  </si>
  <si>
    <t>40K0093</t>
  </si>
  <si>
    <t>40K0101</t>
  </si>
  <si>
    <t>40K0102</t>
  </si>
  <si>
    <t>40K011</t>
  </si>
  <si>
    <t>40K012</t>
  </si>
  <si>
    <t>40K0131</t>
  </si>
  <si>
    <t>40K0132</t>
  </si>
  <si>
    <t>40K0133</t>
  </si>
  <si>
    <t>40K014</t>
  </si>
  <si>
    <t>40K0141</t>
  </si>
  <si>
    <t>40K0142</t>
  </si>
  <si>
    <t>40K0143</t>
  </si>
  <si>
    <t>40K0144</t>
  </si>
  <si>
    <t>40K0145</t>
  </si>
  <si>
    <t>40K0151</t>
  </si>
  <si>
    <t>40K0152</t>
  </si>
  <si>
    <t>40K0153</t>
  </si>
  <si>
    <t>40K016</t>
  </si>
  <si>
    <t>41K001</t>
  </si>
  <si>
    <t>41K002</t>
  </si>
  <si>
    <t>41K003</t>
  </si>
  <si>
    <t>41K004</t>
  </si>
  <si>
    <t>41K005</t>
  </si>
  <si>
    <t>41K006</t>
  </si>
  <si>
    <t>41K007</t>
  </si>
  <si>
    <t>41K008</t>
  </si>
  <si>
    <t>41K0091</t>
  </si>
  <si>
    <t>41K0092</t>
  </si>
  <si>
    <t>41K0093</t>
  </si>
  <si>
    <t>41K0101</t>
  </si>
  <si>
    <t>41K0102</t>
  </si>
  <si>
    <t>41K011</t>
  </si>
  <si>
    <t>41K012</t>
  </si>
  <si>
    <t>41K0131</t>
  </si>
  <si>
    <t>41K0132</t>
  </si>
  <si>
    <t>41K0133</t>
  </si>
  <si>
    <t>41K014</t>
  </si>
  <si>
    <t>41K015</t>
  </si>
  <si>
    <t>41K016</t>
  </si>
  <si>
    <t>42K001</t>
  </si>
  <si>
    <t>42K002</t>
  </si>
  <si>
    <t>42K003</t>
  </si>
  <si>
    <t>42K004</t>
  </si>
  <si>
    <t>42K005</t>
  </si>
  <si>
    <t>42K0061</t>
  </si>
  <si>
    <t>42K0062</t>
  </si>
  <si>
    <t>42K007</t>
  </si>
  <si>
    <t>42K008</t>
  </si>
  <si>
    <t>42K009</t>
  </si>
  <si>
    <t>42K0101</t>
  </si>
  <si>
    <t>42K0102</t>
  </si>
  <si>
    <t>42K0103</t>
  </si>
  <si>
    <t>42K011</t>
  </si>
  <si>
    <t>42K0111</t>
  </si>
  <si>
    <t>42K012</t>
  </si>
  <si>
    <t>42K013</t>
  </si>
  <si>
    <t>42K014</t>
  </si>
  <si>
    <t>42K015</t>
  </si>
  <si>
    <t>42K0151</t>
  </si>
  <si>
    <t>43K001</t>
  </si>
  <si>
    <t>43K002</t>
  </si>
  <si>
    <t>43K003</t>
  </si>
  <si>
    <t>43K004</t>
  </si>
  <si>
    <t>43K005</t>
  </si>
  <si>
    <t>43K006</t>
  </si>
  <si>
    <t>43K007</t>
  </si>
  <si>
    <t>43K008</t>
  </si>
  <si>
    <t>43K009</t>
  </si>
  <si>
    <t>43K010</t>
  </si>
  <si>
    <t>43K011</t>
  </si>
  <si>
    <t>43K012</t>
  </si>
  <si>
    <t>43K013</t>
  </si>
  <si>
    <t>43K014</t>
  </si>
  <si>
    <t>43K015</t>
  </si>
  <si>
    <t>43K016</t>
  </si>
  <si>
    <t>43K017</t>
  </si>
  <si>
    <t>43K018</t>
  </si>
  <si>
    <t>43K019</t>
  </si>
  <si>
    <t>43K020</t>
  </si>
  <si>
    <t>44K001</t>
  </si>
  <si>
    <t>44K0020</t>
  </si>
  <si>
    <t>44K0030</t>
  </si>
  <si>
    <t>44K0040</t>
  </si>
  <si>
    <t>44K005</t>
  </si>
  <si>
    <t>44K0060</t>
  </si>
  <si>
    <t>44K007</t>
  </si>
  <si>
    <t>44K008</t>
  </si>
  <si>
    <t>44K0090</t>
  </si>
  <si>
    <t>44K0100</t>
  </si>
  <si>
    <t>44K011</t>
  </si>
  <si>
    <t>44K0110</t>
  </si>
  <si>
    <t>44K012</t>
  </si>
  <si>
    <t>45K001</t>
  </si>
  <si>
    <t>45K002</t>
  </si>
  <si>
    <t>45K003</t>
  </si>
  <si>
    <t>45K004</t>
  </si>
  <si>
    <t>45K005</t>
  </si>
  <si>
    <t>45K006</t>
  </si>
  <si>
    <t>45K007</t>
  </si>
  <si>
    <t>45K008</t>
  </si>
  <si>
    <t>45K009</t>
  </si>
  <si>
    <t>45K010</t>
  </si>
  <si>
    <t>45K011</t>
  </si>
  <si>
    <t>45K012</t>
  </si>
  <si>
    <t>46K001</t>
  </si>
  <si>
    <t>46K002</t>
  </si>
  <si>
    <t>46K003</t>
  </si>
  <si>
    <t>46K004</t>
  </si>
  <si>
    <t>46K005</t>
  </si>
  <si>
    <t>46K006</t>
  </si>
  <si>
    <t>46K007</t>
  </si>
  <si>
    <t>46K008</t>
  </si>
  <si>
    <t>46K009</t>
  </si>
  <si>
    <t>46K010</t>
  </si>
  <si>
    <t>46K011</t>
  </si>
  <si>
    <t>46K012</t>
  </si>
  <si>
    <t>47K0011</t>
  </si>
  <si>
    <t>47K0012</t>
  </si>
  <si>
    <t>47K0013</t>
  </si>
  <si>
    <t>47K0014</t>
  </si>
  <si>
    <t>47K002</t>
  </si>
  <si>
    <t>47K003</t>
  </si>
  <si>
    <t>47K004</t>
  </si>
  <si>
    <t>47K005</t>
  </si>
  <si>
    <t>47K006</t>
  </si>
  <si>
    <t>47K007</t>
  </si>
  <si>
    <t>47K008</t>
  </si>
  <si>
    <t>47K009</t>
  </si>
  <si>
    <t>47K010</t>
  </si>
  <si>
    <t>47K011</t>
  </si>
  <si>
    <t>47K012</t>
  </si>
  <si>
    <t>48K001</t>
  </si>
  <si>
    <t>48K0010</t>
  </si>
  <si>
    <t>48K002</t>
  </si>
  <si>
    <t>48K0020</t>
  </si>
  <si>
    <t>48K003</t>
  </si>
  <si>
    <t>48K0030</t>
  </si>
  <si>
    <t>48K0040</t>
  </si>
  <si>
    <t>48K0041</t>
  </si>
  <si>
    <t>48K0042</t>
  </si>
  <si>
    <t>48K0044</t>
  </si>
  <si>
    <t>48K005</t>
  </si>
  <si>
    <t>48K0061</t>
  </si>
  <si>
    <t>48K0062</t>
  </si>
  <si>
    <t>48K0063</t>
  </si>
  <si>
    <t>48K0071</t>
  </si>
  <si>
    <t>48K0072</t>
  </si>
  <si>
    <t>48K0073</t>
  </si>
  <si>
    <t>48K0074</t>
  </si>
  <si>
    <t>48K0075</t>
  </si>
  <si>
    <t>48K008</t>
  </si>
  <si>
    <t>48K0080</t>
  </si>
  <si>
    <t>48K009</t>
  </si>
  <si>
    <t>48K0090</t>
  </si>
  <si>
    <t>48K0101</t>
  </si>
  <si>
    <t>48K0102</t>
  </si>
  <si>
    <t>48K0103</t>
  </si>
  <si>
    <t>48K0104</t>
  </si>
  <si>
    <t>48K0105</t>
  </si>
  <si>
    <t>48K0111</t>
  </si>
  <si>
    <t>48K0112</t>
  </si>
  <si>
    <t>48K0113</t>
  </si>
  <si>
    <t>48K012</t>
  </si>
  <si>
    <t>48K0131</t>
  </si>
  <si>
    <t>48K0132</t>
  </si>
  <si>
    <t>48K0133</t>
  </si>
  <si>
    <t>48K014</t>
  </si>
  <si>
    <t>48K015</t>
  </si>
  <si>
    <t>48K0150</t>
  </si>
  <si>
    <t>48K016</t>
  </si>
  <si>
    <t>49K001</t>
  </si>
  <si>
    <t>49K002</t>
  </si>
  <si>
    <t>49K003</t>
  </si>
  <si>
    <t>49K004</t>
  </si>
  <si>
    <t>49K0040</t>
  </si>
  <si>
    <t>49K005</t>
  </si>
  <si>
    <t>49K006</t>
  </si>
  <si>
    <t>49K0060</t>
  </si>
  <si>
    <t>49K007</t>
  </si>
  <si>
    <t>49K0070</t>
  </si>
  <si>
    <t>49K008</t>
  </si>
  <si>
    <t>49K0080</t>
  </si>
  <si>
    <t>49K009</t>
  </si>
  <si>
    <t>49K010</t>
  </si>
  <si>
    <t>49K011</t>
  </si>
  <si>
    <t>49K0110</t>
  </si>
  <si>
    <t>49K012</t>
  </si>
  <si>
    <t>49K013</t>
  </si>
  <si>
    <t>49K0130</t>
  </si>
  <si>
    <t>49K014</t>
  </si>
  <si>
    <t>49K015</t>
  </si>
  <si>
    <t>49K0160</t>
  </si>
  <si>
    <t>49K017</t>
  </si>
  <si>
    <t>49K0170</t>
  </si>
  <si>
    <t>49K018</t>
  </si>
  <si>
    <t>49K0180</t>
  </si>
  <si>
    <t>50K0010</t>
  </si>
  <si>
    <t>50K0011</t>
  </si>
  <si>
    <t>50K0012</t>
  </si>
  <si>
    <t>50K0013</t>
  </si>
  <si>
    <t>50K0021</t>
  </si>
  <si>
    <t>50K0022</t>
  </si>
  <si>
    <t>50K0023</t>
  </si>
  <si>
    <t>50K0030</t>
  </si>
  <si>
    <t>50K0031</t>
  </si>
  <si>
    <t>50K0034</t>
  </si>
  <si>
    <t>50K0041</t>
  </si>
  <si>
    <t>50K0042</t>
  </si>
  <si>
    <t>50K005</t>
  </si>
  <si>
    <t>50K0050</t>
  </si>
  <si>
    <t>50K0061</t>
  </si>
  <si>
    <t>50K0062</t>
  </si>
  <si>
    <t>50K0063</t>
  </si>
  <si>
    <t>50K0071</t>
  </si>
  <si>
    <t>50K008</t>
  </si>
  <si>
    <t>50K009</t>
  </si>
  <si>
    <t>50K0100</t>
  </si>
  <si>
    <t>50K0101</t>
  </si>
  <si>
    <t>50K0110</t>
  </si>
  <si>
    <t>50K0111</t>
  </si>
  <si>
    <t>50K0112</t>
  </si>
  <si>
    <t>50K0113</t>
  </si>
  <si>
    <t>50K0120</t>
  </si>
  <si>
    <t>50K0121</t>
  </si>
  <si>
    <t>50K0122</t>
  </si>
  <si>
    <t>50K0124</t>
  </si>
  <si>
    <t>50K0130</t>
  </si>
  <si>
    <t>50K0131</t>
  </si>
  <si>
    <t>50K014</t>
  </si>
  <si>
    <t>50K0140</t>
  </si>
  <si>
    <t>50K0151</t>
  </si>
  <si>
    <t>50K0152</t>
  </si>
  <si>
    <t>50K0161</t>
  </si>
  <si>
    <t>50K0162</t>
  </si>
  <si>
    <t>50K0163</t>
  </si>
  <si>
    <t>50K0171</t>
  </si>
  <si>
    <t>50K0172</t>
  </si>
  <si>
    <t>50K0180</t>
  </si>
  <si>
    <t>50K0181</t>
  </si>
  <si>
    <t>50K0182</t>
  </si>
  <si>
    <t>50K0183</t>
  </si>
  <si>
    <t>50K0190</t>
  </si>
  <si>
    <t>50K0191</t>
  </si>
  <si>
    <t>50K0192</t>
  </si>
  <si>
    <t>50K0193</t>
  </si>
  <si>
    <t>51K001</t>
  </si>
  <si>
    <t>51K002</t>
  </si>
  <si>
    <t>51K003</t>
  </si>
  <si>
    <t>51K004</t>
  </si>
  <si>
    <t>51K005</t>
  </si>
  <si>
    <t>51K006</t>
  </si>
  <si>
    <t>51K007</t>
  </si>
  <si>
    <t>51K008</t>
  </si>
  <si>
    <t>51K009</t>
  </si>
  <si>
    <t>51K010</t>
  </si>
  <si>
    <t>51K011</t>
  </si>
  <si>
    <t>51K012</t>
  </si>
  <si>
    <t>52K001</t>
  </si>
  <si>
    <t>52K002</t>
  </si>
  <si>
    <t>52K003</t>
  </si>
  <si>
    <t>52K0041</t>
  </si>
  <si>
    <t>52K0042</t>
  </si>
  <si>
    <t>52K005</t>
  </si>
  <si>
    <t>52K006</t>
  </si>
  <si>
    <t>GRAHAM</t>
  </si>
  <si>
    <t>52K0061</t>
  </si>
  <si>
    <t>52K0062</t>
  </si>
  <si>
    <t>52K0071</t>
  </si>
  <si>
    <t>52K0072</t>
  </si>
  <si>
    <t>52K008</t>
  </si>
  <si>
    <t>52K009</t>
  </si>
  <si>
    <t>52K010</t>
  </si>
  <si>
    <t>52K0101</t>
  </si>
  <si>
    <t>52K011</t>
  </si>
  <si>
    <t>52K012</t>
  </si>
  <si>
    <t>52K013</t>
  </si>
  <si>
    <t>52K014</t>
  </si>
  <si>
    <t>52K015</t>
  </si>
  <si>
    <t>52K016</t>
  </si>
  <si>
    <t>52K017</t>
  </si>
  <si>
    <t>52K018</t>
  </si>
  <si>
    <t>52K019</t>
  </si>
  <si>
    <t>52K020</t>
  </si>
  <si>
    <t>52K0211</t>
  </si>
  <si>
    <t>53K0011</t>
  </si>
  <si>
    <t>53K0012</t>
  </si>
  <si>
    <t>53K002</t>
  </si>
  <si>
    <t>53K003</t>
  </si>
  <si>
    <t>53K004</t>
  </si>
  <si>
    <t>53K005</t>
  </si>
  <si>
    <t>53K006</t>
  </si>
  <si>
    <t>53K0060</t>
  </si>
  <si>
    <t>53K007</t>
  </si>
  <si>
    <t>53K0070</t>
  </si>
  <si>
    <t>53K008</t>
  </si>
  <si>
    <t>53K009</t>
  </si>
  <si>
    <t>53K0090</t>
  </si>
  <si>
    <t>53K010</t>
  </si>
  <si>
    <t>53K011</t>
  </si>
  <si>
    <t>53K012</t>
  </si>
  <si>
    <t>53K0120</t>
  </si>
  <si>
    <t>53K0131</t>
  </si>
  <si>
    <t>53K0132</t>
  </si>
  <si>
    <t>53K014</t>
  </si>
  <si>
    <t>53K015</t>
  </si>
  <si>
    <t>53K016</t>
  </si>
  <si>
    <t>54K001</t>
  </si>
  <si>
    <t>54K002</t>
  </si>
  <si>
    <t>54K003</t>
  </si>
  <si>
    <t>54K0040</t>
  </si>
  <si>
    <t>54K005</t>
  </si>
  <si>
    <t>54K006</t>
  </si>
  <si>
    <t>54K0060</t>
  </si>
  <si>
    <t>54K007</t>
  </si>
  <si>
    <t>54K008</t>
  </si>
  <si>
    <t>54K0090</t>
  </si>
  <si>
    <t>54K0091</t>
  </si>
  <si>
    <t>54K0092</t>
  </si>
  <si>
    <t>54K010</t>
  </si>
  <si>
    <t>54K0100</t>
  </si>
  <si>
    <t>54K0102</t>
  </si>
  <si>
    <t>54K011</t>
  </si>
  <si>
    <t>54K012</t>
  </si>
  <si>
    <t>54K013</t>
  </si>
  <si>
    <t>54K014</t>
  </si>
  <si>
    <t>54K015</t>
  </si>
  <si>
    <t>54K0150</t>
  </si>
  <si>
    <t>54K016</t>
  </si>
  <si>
    <t>54K017</t>
  </si>
  <si>
    <t>55K001</t>
  </si>
  <si>
    <t>55K002</t>
  </si>
  <si>
    <t>55K003</t>
  </si>
  <si>
    <t>55K004</t>
  </si>
  <si>
    <t>55K0040</t>
  </si>
  <si>
    <t>55K005</t>
  </si>
  <si>
    <t>55K006</t>
  </si>
  <si>
    <t>55K007</t>
  </si>
  <si>
    <t>55K0071</t>
  </si>
  <si>
    <t>55K008</t>
  </si>
  <si>
    <t>55K009</t>
  </si>
  <si>
    <t>55K010</t>
  </si>
  <si>
    <t>55K011</t>
  </si>
  <si>
    <t>55K0111</t>
  </si>
  <si>
    <t>55K012</t>
  </si>
  <si>
    <t>55K013</t>
  </si>
  <si>
    <t>55K014</t>
  </si>
  <si>
    <t>55K0141</t>
  </si>
  <si>
    <t>55K015</t>
  </si>
  <si>
    <t>55K016</t>
  </si>
  <si>
    <t>55K017</t>
  </si>
  <si>
    <t>55K018</t>
  </si>
  <si>
    <t>55K019</t>
  </si>
  <si>
    <t>55K020</t>
  </si>
  <si>
    <t>55K021</t>
  </si>
  <si>
    <t>55K022</t>
  </si>
  <si>
    <t>55K0220</t>
  </si>
  <si>
    <t>55K023</t>
  </si>
  <si>
    <t>55K024</t>
  </si>
  <si>
    <t>55K025</t>
  </si>
  <si>
    <t>55K0250</t>
  </si>
  <si>
    <t>55K026</t>
  </si>
  <si>
    <t>55K027</t>
  </si>
  <si>
    <t>55K028</t>
  </si>
  <si>
    <t>56K001</t>
  </si>
  <si>
    <t>56K002</t>
  </si>
  <si>
    <t>56K003</t>
  </si>
  <si>
    <t>56K004</t>
  </si>
  <si>
    <t>56K005</t>
  </si>
  <si>
    <t>56K006</t>
  </si>
  <si>
    <t>56K007</t>
  </si>
  <si>
    <t>56K008</t>
  </si>
  <si>
    <t>56K009</t>
  </si>
  <si>
    <t>56K010</t>
  </si>
  <si>
    <t>56K011</t>
  </si>
  <si>
    <t>56K012</t>
  </si>
  <si>
    <t>56K013</t>
  </si>
  <si>
    <t>56K014</t>
  </si>
  <si>
    <t>56K015</t>
  </si>
  <si>
    <t>56K016</t>
  </si>
  <si>
    <t>57K0010</t>
  </si>
  <si>
    <t>57K0020</t>
  </si>
  <si>
    <t>57K003</t>
  </si>
  <si>
    <t>57K004</t>
  </si>
  <si>
    <t>57K0040</t>
  </si>
  <si>
    <t>57K005</t>
  </si>
  <si>
    <t>57K0050</t>
  </si>
  <si>
    <t>57K006</t>
  </si>
  <si>
    <t>57K007</t>
  </si>
  <si>
    <t>57K008</t>
  </si>
  <si>
    <t>57K0080</t>
  </si>
  <si>
    <t>57K0090</t>
  </si>
  <si>
    <t>57K010</t>
  </si>
  <si>
    <t>57K0110</t>
  </si>
  <si>
    <t>57K012</t>
  </si>
  <si>
    <t>57K0120</t>
  </si>
  <si>
    <t>57K0130</t>
  </si>
  <si>
    <t>57K014</t>
  </si>
  <si>
    <t>57K015</t>
  </si>
  <si>
    <t>57K016</t>
  </si>
  <si>
    <t>57K017</t>
  </si>
  <si>
    <t>57K018</t>
  </si>
  <si>
    <t>57K0180</t>
  </si>
  <si>
    <t>57K019</t>
  </si>
  <si>
    <t>58K0010</t>
  </si>
  <si>
    <t>58K0020</t>
  </si>
  <si>
    <t>58K003</t>
  </si>
  <si>
    <t>58K0040</t>
  </si>
  <si>
    <t>58K0041</t>
  </si>
  <si>
    <t>58K005</t>
  </si>
  <si>
    <t>58K006</t>
  </si>
  <si>
    <t>58K007</t>
  </si>
  <si>
    <t>58K0070</t>
  </si>
  <si>
    <t>58K008</t>
  </si>
  <si>
    <t>58K0090</t>
  </si>
  <si>
    <t>58K010</t>
  </si>
  <si>
    <t>58K0110</t>
  </si>
  <si>
    <t>58K012</t>
  </si>
  <si>
    <t>59K0011</t>
  </si>
  <si>
    <t>59K0012</t>
  </si>
  <si>
    <t>59K002</t>
  </si>
  <si>
    <t>59K003</t>
  </si>
  <si>
    <t>59K004</t>
  </si>
  <si>
    <t>59K005</t>
  </si>
  <si>
    <t>59K0051</t>
  </si>
  <si>
    <t>59K006</t>
  </si>
  <si>
    <t>59K007</t>
  </si>
  <si>
    <t>59K008</t>
  </si>
  <si>
    <t>59K009</t>
  </si>
  <si>
    <t>59K010</t>
  </si>
  <si>
    <t>59K011</t>
  </si>
  <si>
    <t>59K012</t>
  </si>
  <si>
    <t>60K001</t>
  </si>
  <si>
    <t>60K002</t>
  </si>
  <si>
    <t>60K003</t>
  </si>
  <si>
    <t>60K004</t>
  </si>
  <si>
    <t>60K005</t>
  </si>
  <si>
    <t>60K006</t>
  </si>
  <si>
    <t>60K007</t>
  </si>
  <si>
    <t>60K008</t>
  </si>
  <si>
    <t>60K009</t>
  </si>
  <si>
    <t>60K010</t>
  </si>
  <si>
    <t>60K011</t>
  </si>
  <si>
    <t>60K012</t>
  </si>
  <si>
    <t>60K013</t>
  </si>
  <si>
    <t>60K014</t>
  </si>
  <si>
    <t>60K015</t>
  </si>
  <si>
    <t>60K016</t>
  </si>
  <si>
    <t>60K017</t>
  </si>
  <si>
    <t>60K018</t>
  </si>
  <si>
    <t>61K0011</t>
  </si>
  <si>
    <t>61K0012</t>
  </si>
  <si>
    <t>61K0021</t>
  </si>
  <si>
    <t>61K0022</t>
  </si>
  <si>
    <t>61K0031</t>
  </si>
  <si>
    <t>61K0041</t>
  </si>
  <si>
    <t>61K0042</t>
  </si>
  <si>
    <t>61K0051</t>
  </si>
  <si>
    <t>61K0052</t>
  </si>
  <si>
    <t>61K0061</t>
  </si>
  <si>
    <t>61K0062</t>
  </si>
  <si>
    <t>61K0063</t>
  </si>
  <si>
    <t>61K0064</t>
  </si>
  <si>
    <t>61K0071</t>
  </si>
  <si>
    <t>61K0081</t>
  </si>
  <si>
    <t>61K0091</t>
  </si>
  <si>
    <t>MONROE - LOR FIRE</t>
  </si>
  <si>
    <t>61K0101</t>
  </si>
  <si>
    <t>61K0111</t>
  </si>
  <si>
    <t>61K0112</t>
  </si>
  <si>
    <t>61K0121</t>
  </si>
  <si>
    <t>61K0131</t>
  </si>
  <si>
    <t>61K0141</t>
  </si>
  <si>
    <t>61K0152</t>
  </si>
  <si>
    <t>61K0153</t>
  </si>
  <si>
    <t>61K0154</t>
  </si>
  <si>
    <t>61K0161</t>
  </si>
  <si>
    <t>62K0011</t>
  </si>
  <si>
    <t>62K0012</t>
  </si>
  <si>
    <t>62K0021</t>
  </si>
  <si>
    <t>62K0031</t>
  </si>
  <si>
    <t>62K0041</t>
  </si>
  <si>
    <t>62K0051</t>
  </si>
  <si>
    <t>62K0061</t>
  </si>
  <si>
    <t>62K0062</t>
  </si>
  <si>
    <t>62K0063</t>
  </si>
  <si>
    <t>62K0071</t>
  </si>
  <si>
    <t>62K0072</t>
  </si>
  <si>
    <t>62K0081</t>
  </si>
  <si>
    <t>62K0091</t>
  </si>
  <si>
    <t>62K0092</t>
  </si>
  <si>
    <t>62K0102</t>
  </si>
  <si>
    <t>62K0103</t>
  </si>
  <si>
    <t>62K0111</t>
  </si>
  <si>
    <t>62K0121</t>
  </si>
  <si>
    <t>62K0131</t>
  </si>
  <si>
    <t>62K0132</t>
  </si>
  <si>
    <t>62K0133</t>
  </si>
  <si>
    <t>62K0141</t>
  </si>
  <si>
    <t>62K0142</t>
  </si>
  <si>
    <t>62K0151</t>
  </si>
  <si>
    <t>62K0161</t>
  </si>
  <si>
    <t>62K0171</t>
  </si>
  <si>
    <t>62K0181</t>
  </si>
  <si>
    <t>62K0182</t>
  </si>
  <si>
    <t>63K001</t>
  </si>
  <si>
    <t>63K002</t>
  </si>
  <si>
    <t>63K003</t>
  </si>
  <si>
    <t>63K004</t>
  </si>
  <si>
    <t>63K005</t>
  </si>
  <si>
    <t>63K006</t>
  </si>
  <si>
    <t>63K007</t>
  </si>
  <si>
    <t>63K008</t>
  </si>
  <si>
    <t>63K009</t>
  </si>
  <si>
    <t>63K0090</t>
  </si>
  <si>
    <t>63K010</t>
  </si>
  <si>
    <t>63K0111</t>
  </si>
  <si>
    <t>63K0112</t>
  </si>
  <si>
    <t>63K012</t>
  </si>
  <si>
    <t>64K001</t>
  </si>
  <si>
    <t>BANGOR</t>
  </si>
  <si>
    <t>64K0011</t>
  </si>
  <si>
    <t>64K0012</t>
  </si>
  <si>
    <t>64K0013</t>
  </si>
  <si>
    <t>64K002</t>
  </si>
  <si>
    <t>64K003</t>
  </si>
  <si>
    <t>GREEN CASTLE</t>
  </si>
  <si>
    <t>64K0031</t>
  </si>
  <si>
    <t>64K0032</t>
  </si>
  <si>
    <t>64K005</t>
  </si>
  <si>
    <t>64K0051</t>
  </si>
  <si>
    <t>64K0052</t>
  </si>
  <si>
    <t>64K006</t>
  </si>
  <si>
    <t>64K007</t>
  </si>
  <si>
    <t>64K0071</t>
  </si>
  <si>
    <t>64K0072</t>
  </si>
  <si>
    <t>64K008</t>
  </si>
  <si>
    <t>64K0081</t>
  </si>
  <si>
    <t>64K0082</t>
  </si>
  <si>
    <t>64K0083</t>
  </si>
  <si>
    <t>64K009</t>
  </si>
  <si>
    <t>64K010</t>
  </si>
  <si>
    <t>MARIETTA</t>
  </si>
  <si>
    <t>64K0101</t>
  </si>
  <si>
    <t>64K0102</t>
  </si>
  <si>
    <t>64K0103</t>
  </si>
  <si>
    <t>64K011</t>
  </si>
  <si>
    <t>64K012</t>
  </si>
  <si>
    <t>MINERVA</t>
  </si>
  <si>
    <t>64K0121</t>
  </si>
  <si>
    <t>64K0122</t>
  </si>
  <si>
    <t>64K013</t>
  </si>
  <si>
    <t>64K014</t>
  </si>
  <si>
    <t>64K0141</t>
  </si>
  <si>
    <t>64K0142</t>
  </si>
  <si>
    <t>64K015</t>
  </si>
  <si>
    <t>64K016</t>
  </si>
  <si>
    <t>VIENNA</t>
  </si>
  <si>
    <t>64K0161</t>
  </si>
  <si>
    <t>64K0162</t>
  </si>
  <si>
    <t>64K0163</t>
  </si>
  <si>
    <t>64K0164</t>
  </si>
  <si>
    <t>64K017</t>
  </si>
  <si>
    <t>64K0171</t>
  </si>
  <si>
    <t>64K0172</t>
  </si>
  <si>
    <t>65K001</t>
  </si>
  <si>
    <t>65K002</t>
  </si>
  <si>
    <t>65K003</t>
  </si>
  <si>
    <t>65K004</t>
  </si>
  <si>
    <t>65K005</t>
  </si>
  <si>
    <t>65K006</t>
  </si>
  <si>
    <t>65K007</t>
  </si>
  <si>
    <t>65K008</t>
  </si>
  <si>
    <t>65K009</t>
  </si>
  <si>
    <t>65K010</t>
  </si>
  <si>
    <t>65K011</t>
  </si>
  <si>
    <t>65K012</t>
  </si>
  <si>
    <t>65K013</t>
  </si>
  <si>
    <t>66K001</t>
  </si>
  <si>
    <t>66K002</t>
  </si>
  <si>
    <t>66K003</t>
  </si>
  <si>
    <t>66K004</t>
  </si>
  <si>
    <t>66K005</t>
  </si>
  <si>
    <t>66K006</t>
  </si>
  <si>
    <t>66K007</t>
  </si>
  <si>
    <t>66K008</t>
  </si>
  <si>
    <t>66K009</t>
  </si>
  <si>
    <t>66K010</t>
  </si>
  <si>
    <t>66K011</t>
  </si>
  <si>
    <t>66K012</t>
  </si>
  <si>
    <t>66K013</t>
  </si>
  <si>
    <t>66K014</t>
  </si>
  <si>
    <t>66K015</t>
  </si>
  <si>
    <t>66K016</t>
  </si>
  <si>
    <t>67K001</t>
  </si>
  <si>
    <t>67K002</t>
  </si>
  <si>
    <t>67K003</t>
  </si>
  <si>
    <t>67K004</t>
  </si>
  <si>
    <t>67K005</t>
  </si>
  <si>
    <t>67K006</t>
  </si>
  <si>
    <t>67K007</t>
  </si>
  <si>
    <t>67K008</t>
  </si>
  <si>
    <t>67K009</t>
  </si>
  <si>
    <t>67K010</t>
  </si>
  <si>
    <t>67K011</t>
  </si>
  <si>
    <t>67K012</t>
  </si>
  <si>
    <t>67K013</t>
  </si>
  <si>
    <t>67K014</t>
  </si>
  <si>
    <t>67K015</t>
  </si>
  <si>
    <t>67K016</t>
  </si>
  <si>
    <t>67K017</t>
  </si>
  <si>
    <t>67K018</t>
  </si>
  <si>
    <t>67K019</t>
  </si>
  <si>
    <t>68K001</t>
  </si>
  <si>
    <t>68K002</t>
  </si>
  <si>
    <t>68K003</t>
  </si>
  <si>
    <t>68K004</t>
  </si>
  <si>
    <t>68K005</t>
  </si>
  <si>
    <t>68K006</t>
  </si>
  <si>
    <t>68K007</t>
  </si>
  <si>
    <t>68K008</t>
  </si>
  <si>
    <t>68K009</t>
  </si>
  <si>
    <t>68K010</t>
  </si>
  <si>
    <t>68K011</t>
  </si>
  <si>
    <t>68K012</t>
  </si>
  <si>
    <t>69K001</t>
  </si>
  <si>
    <t>69K002</t>
  </si>
  <si>
    <t>69K003</t>
  </si>
  <si>
    <t>69K004</t>
  </si>
  <si>
    <t>69K005</t>
  </si>
  <si>
    <t>69K006</t>
  </si>
  <si>
    <t>69K007</t>
  </si>
  <si>
    <t>69K008</t>
  </si>
  <si>
    <t>69K009</t>
  </si>
  <si>
    <t>69K0101</t>
  </si>
  <si>
    <t>69K0102</t>
  </si>
  <si>
    <t>69K011</t>
  </si>
  <si>
    <t>69K012</t>
  </si>
  <si>
    <t>70K0011</t>
  </si>
  <si>
    <t>70K0012</t>
  </si>
  <si>
    <t>70K002</t>
  </si>
  <si>
    <t>70K003</t>
  </si>
  <si>
    <t>70K0040</t>
  </si>
  <si>
    <t>FULTON - BENEFITED FIRE BA</t>
  </si>
  <si>
    <t>70K0041</t>
  </si>
  <si>
    <t>70K0042</t>
  </si>
  <si>
    <t>FULTON - BLUE GRASS FIRE BA</t>
  </si>
  <si>
    <t>70K0043</t>
  </si>
  <si>
    <t>FULTON - BENEFITED FIRE DA</t>
  </si>
  <si>
    <t>70K0044</t>
  </si>
  <si>
    <t>FULTON - DURANT FIRE BA</t>
  </si>
  <si>
    <t>70K005</t>
  </si>
  <si>
    <t>70K0051</t>
  </si>
  <si>
    <t>70K006</t>
  </si>
  <si>
    <t>70K007</t>
  </si>
  <si>
    <t>70K008</t>
  </si>
  <si>
    <t>70K0081</t>
  </si>
  <si>
    <t>70K0090</t>
  </si>
  <si>
    <t>70K010</t>
  </si>
  <si>
    <t>70K0101</t>
  </si>
  <si>
    <t>70K011</t>
  </si>
  <si>
    <t>70K012</t>
  </si>
  <si>
    <t>70K0121</t>
  </si>
  <si>
    <t>70K0122</t>
  </si>
  <si>
    <t>70K013</t>
  </si>
  <si>
    <t>70K0141</t>
  </si>
  <si>
    <t>70K0142</t>
  </si>
  <si>
    <t>71K001</t>
  </si>
  <si>
    <t>71K002</t>
  </si>
  <si>
    <t>71K003</t>
  </si>
  <si>
    <t>71K004</t>
  </si>
  <si>
    <t>71K005</t>
  </si>
  <si>
    <t>71K006</t>
  </si>
  <si>
    <t>71K007</t>
  </si>
  <si>
    <t>71K008</t>
  </si>
  <si>
    <t>71K009</t>
  </si>
  <si>
    <t>71K010</t>
  </si>
  <si>
    <t>71K011</t>
  </si>
  <si>
    <t>71K012</t>
  </si>
  <si>
    <t>71K013</t>
  </si>
  <si>
    <t>71K015</t>
  </si>
  <si>
    <t>71K016</t>
  </si>
  <si>
    <t>71K017</t>
  </si>
  <si>
    <t>72K001</t>
  </si>
  <si>
    <t>72K002</t>
  </si>
  <si>
    <t>72K003</t>
  </si>
  <si>
    <t>72K004</t>
  </si>
  <si>
    <t>72K005</t>
  </si>
  <si>
    <t>72K006</t>
  </si>
  <si>
    <t>72K007</t>
  </si>
  <si>
    <t>72K008</t>
  </si>
  <si>
    <t>72K009</t>
  </si>
  <si>
    <t>72K010</t>
  </si>
  <si>
    <t>72K011</t>
  </si>
  <si>
    <t>73K001</t>
  </si>
  <si>
    <t>73K002</t>
  </si>
  <si>
    <t>73K003</t>
  </si>
  <si>
    <t>73K004</t>
  </si>
  <si>
    <t>73K005</t>
  </si>
  <si>
    <t>73K006</t>
  </si>
  <si>
    <t>73K007</t>
  </si>
  <si>
    <t>73K008</t>
  </si>
  <si>
    <t>73K009</t>
  </si>
  <si>
    <t>73K010</t>
  </si>
  <si>
    <t>73K011</t>
  </si>
  <si>
    <t>73K012</t>
  </si>
  <si>
    <t>73K013</t>
  </si>
  <si>
    <t>73K014</t>
  </si>
  <si>
    <t>73K015</t>
  </si>
  <si>
    <t>73K016</t>
  </si>
  <si>
    <t>74K001</t>
  </si>
  <si>
    <t>74K002</t>
  </si>
  <si>
    <t>74K003</t>
  </si>
  <si>
    <t>74K004</t>
  </si>
  <si>
    <t>74K005</t>
  </si>
  <si>
    <t>74K006</t>
  </si>
  <si>
    <t>74K007</t>
  </si>
  <si>
    <t>74K008</t>
  </si>
  <si>
    <t>74K009</t>
  </si>
  <si>
    <t>74K0090</t>
  </si>
  <si>
    <t>74K010</t>
  </si>
  <si>
    <t>74K0100</t>
  </si>
  <si>
    <t>74K011</t>
  </si>
  <si>
    <t>74K012</t>
  </si>
  <si>
    <t>74K013</t>
  </si>
  <si>
    <t>74K0140</t>
  </si>
  <si>
    <t>74K0141</t>
  </si>
  <si>
    <t>74K0142</t>
  </si>
  <si>
    <t>74K015</t>
  </si>
  <si>
    <t>74K0150</t>
  </si>
  <si>
    <t>74K016</t>
  </si>
  <si>
    <t>75K001</t>
  </si>
  <si>
    <t>75K002</t>
  </si>
  <si>
    <t>75K003</t>
  </si>
  <si>
    <t>75K004</t>
  </si>
  <si>
    <t>75K005</t>
  </si>
  <si>
    <t>75K006</t>
  </si>
  <si>
    <t>75K007</t>
  </si>
  <si>
    <t>75K0081</t>
  </si>
  <si>
    <t>75K0082</t>
  </si>
  <si>
    <t>75K0083</t>
  </si>
  <si>
    <t>75K009</t>
  </si>
  <si>
    <t>75K010</t>
  </si>
  <si>
    <t>75K011</t>
  </si>
  <si>
    <t>75K012</t>
  </si>
  <si>
    <t>75K013</t>
  </si>
  <si>
    <t>75K014</t>
  </si>
  <si>
    <t>75K015</t>
  </si>
  <si>
    <t>75K016</t>
  </si>
  <si>
    <t>75K017</t>
  </si>
  <si>
    <t>75K018</t>
  </si>
  <si>
    <t>75K019</t>
  </si>
  <si>
    <t>75K020</t>
  </si>
  <si>
    <t>75K021</t>
  </si>
  <si>
    <t>75K022</t>
  </si>
  <si>
    <t>75K023</t>
  </si>
  <si>
    <t>75K024</t>
  </si>
  <si>
    <t>76K001</t>
  </si>
  <si>
    <t>76K002</t>
  </si>
  <si>
    <t>76K003</t>
  </si>
  <si>
    <t>76K004</t>
  </si>
  <si>
    <t>76K005</t>
  </si>
  <si>
    <t>76K006</t>
  </si>
  <si>
    <t>76K007</t>
  </si>
  <si>
    <t>76K008</t>
  </si>
  <si>
    <t>76K009</t>
  </si>
  <si>
    <t>76K010</t>
  </si>
  <si>
    <t>76K011</t>
  </si>
  <si>
    <t>76K012</t>
  </si>
  <si>
    <t>76K013</t>
  </si>
  <si>
    <t>76K014</t>
  </si>
  <si>
    <t>76K015</t>
  </si>
  <si>
    <t>76K016</t>
  </si>
  <si>
    <t>76K017</t>
  </si>
  <si>
    <t>77K001</t>
  </si>
  <si>
    <t>77K002</t>
  </si>
  <si>
    <t>77K003</t>
  </si>
  <si>
    <t>77K004</t>
  </si>
  <si>
    <t>77K005</t>
  </si>
  <si>
    <t>77K006</t>
  </si>
  <si>
    <t>77K007</t>
  </si>
  <si>
    <t>77K008</t>
  </si>
  <si>
    <t>77K009</t>
  </si>
  <si>
    <t>77K010</t>
  </si>
  <si>
    <t>77K011</t>
  </si>
  <si>
    <t>77K012</t>
  </si>
  <si>
    <t>77K013</t>
  </si>
  <si>
    <t>77K014</t>
  </si>
  <si>
    <t>77K015</t>
  </si>
  <si>
    <t>77K016</t>
  </si>
  <si>
    <t>77K018</t>
  </si>
  <si>
    <t>77K019</t>
  </si>
  <si>
    <t>78K001</t>
  </si>
  <si>
    <t>78K002</t>
  </si>
  <si>
    <t>78K003</t>
  </si>
  <si>
    <t>78K004</t>
  </si>
  <si>
    <t>78K005</t>
  </si>
  <si>
    <t>78K006</t>
  </si>
  <si>
    <t>78K007</t>
  </si>
  <si>
    <t>78K008</t>
  </si>
  <si>
    <t>78K009</t>
  </si>
  <si>
    <t>78K010</t>
  </si>
  <si>
    <t>78K011</t>
  </si>
  <si>
    <t>78K012</t>
  </si>
  <si>
    <t>78K013</t>
  </si>
  <si>
    <t>78K014</t>
  </si>
  <si>
    <t>78K015</t>
  </si>
  <si>
    <t>78K016</t>
  </si>
  <si>
    <t>78K017</t>
  </si>
  <si>
    <t>78K018</t>
  </si>
  <si>
    <t>78K019</t>
  </si>
  <si>
    <t>78K020</t>
  </si>
  <si>
    <t>78K021</t>
  </si>
  <si>
    <t>78K022</t>
  </si>
  <si>
    <t>78K023</t>
  </si>
  <si>
    <t>78K024</t>
  </si>
  <si>
    <t>78K025</t>
  </si>
  <si>
    <t>78K026</t>
  </si>
  <si>
    <t>78K027</t>
  </si>
  <si>
    <t>78K028</t>
  </si>
  <si>
    <t>78K029</t>
  </si>
  <si>
    <t>79K0011</t>
  </si>
  <si>
    <t>BEAR CREEK - BROOKLYN FIRE</t>
  </si>
  <si>
    <t>79K0012</t>
  </si>
  <si>
    <t>BEAR CREEK - MALCOM FIRE</t>
  </si>
  <si>
    <t>79K0021</t>
  </si>
  <si>
    <t>CHESTER - GILMAN</t>
  </si>
  <si>
    <t>79K0022</t>
  </si>
  <si>
    <t>CHESTER - GRINNELL FIRE</t>
  </si>
  <si>
    <t>79K003</t>
  </si>
  <si>
    <t>79K0041</t>
  </si>
  <si>
    <t>GRANT - GRINNELL FIRE</t>
  </si>
  <si>
    <t>79K005</t>
  </si>
  <si>
    <t>79K0061</t>
  </si>
  <si>
    <t>JEFFERSON - BELLE PLAINE FIRE</t>
  </si>
  <si>
    <t>79K0062</t>
  </si>
  <si>
    <t>JEFFERSON - HARTWICK FIRE</t>
  </si>
  <si>
    <t>79K0063</t>
  </si>
  <si>
    <t>JEFFERSON - CHELSEA FIRE</t>
  </si>
  <si>
    <t>79K0071</t>
  </si>
  <si>
    <t>79K0072</t>
  </si>
  <si>
    <t>LINCOLN - BROOKLYN FIRE</t>
  </si>
  <si>
    <t>79K0073</t>
  </si>
  <si>
    <t>79K0074</t>
  </si>
  <si>
    <t>LINCOLN-DEEP RIVER-MONTEZUMA AMB</t>
  </si>
  <si>
    <t>79K0081</t>
  </si>
  <si>
    <t>MADISON - BROOKLYN FIRE</t>
  </si>
  <si>
    <t>79K0082</t>
  </si>
  <si>
    <t>MADISON - CHELSEA FIRE</t>
  </si>
  <si>
    <t>79K0083</t>
  </si>
  <si>
    <t>MADISON - MALCOM FIRE</t>
  </si>
  <si>
    <t>79K0091</t>
  </si>
  <si>
    <t>MALCOM - MALCOM FIRE</t>
  </si>
  <si>
    <t>79K0092</t>
  </si>
  <si>
    <t>MALCOM - GRINNELL FIRE</t>
  </si>
  <si>
    <t>79K0093</t>
  </si>
  <si>
    <t>MALCOM - MALCOM FIRE GRINNELL AMBULANCE</t>
  </si>
  <si>
    <t>79K0101</t>
  </si>
  <si>
    <t>PLEASANT - MONTEZUMA FIRE</t>
  </si>
  <si>
    <t>79K0102</t>
  </si>
  <si>
    <t>PLEASANT - MALCOM FIRE</t>
  </si>
  <si>
    <t>79K0103</t>
  </si>
  <si>
    <t>PLEASANT - MONTEZUMA MIDWEST AMB</t>
  </si>
  <si>
    <t>79K0104</t>
  </si>
  <si>
    <t>PLEASANT - MALCOM FIRE-MIDWEST AMB</t>
  </si>
  <si>
    <t>79K011</t>
  </si>
  <si>
    <t>SCOTT - MONTEZUMA FIRE</t>
  </si>
  <si>
    <t>79K0111</t>
  </si>
  <si>
    <t>SCOTT - BROOKLYN FIRE</t>
  </si>
  <si>
    <t>79K0112</t>
  </si>
  <si>
    <t>SCOTT - MALCOM FIRE</t>
  </si>
  <si>
    <t>79K0113</t>
  </si>
  <si>
    <t>SCOTT - DEEP RIVER FIRE</t>
  </si>
  <si>
    <t>79K0114</t>
  </si>
  <si>
    <t>SCOTT - MONTEZUMA FIRE - MONTEZUMA AMB</t>
  </si>
  <si>
    <t>79K0115</t>
  </si>
  <si>
    <t>SCOTT - MALCOM FIRE - MONTEZUMA AMB</t>
  </si>
  <si>
    <t>79K0121</t>
  </si>
  <si>
    <t>SHERIDAN - GRINNELL FIRE</t>
  </si>
  <si>
    <t>79K0122</t>
  </si>
  <si>
    <t>SHERIDAN - MALCOM FIRE</t>
  </si>
  <si>
    <t>79K0123</t>
  </si>
  <si>
    <t>SHERIDAN - MALCOM FIRE GRINNELL AMBULANCE</t>
  </si>
  <si>
    <t>79K0131</t>
  </si>
  <si>
    <t>SUGAR CREEK - NEW SHARON FIRE</t>
  </si>
  <si>
    <t>79K0132</t>
  </si>
  <si>
    <t>SUGAR CREEK - SEARSBORO FIRE</t>
  </si>
  <si>
    <t>79K0133</t>
  </si>
  <si>
    <t>SUGAR CREEK-SEARSBORO FIRE-MONTEZUMA AMB</t>
  </si>
  <si>
    <t>79K014</t>
  </si>
  <si>
    <t>79K0151</t>
  </si>
  <si>
    <t>WARREN - VICTOR FIRE</t>
  </si>
  <si>
    <t>79K0152</t>
  </si>
  <si>
    <t>WARREN - BROOKLYN FIRE</t>
  </si>
  <si>
    <t>79K0153</t>
  </si>
  <si>
    <t>WARREN - HARTWICK FIRE</t>
  </si>
  <si>
    <t>79K0161</t>
  </si>
  <si>
    <t>WASHINGTON - GRINNELL FIRE</t>
  </si>
  <si>
    <t>79K0162</t>
  </si>
  <si>
    <t>WASHINGTON - SEARSBORO FIRE</t>
  </si>
  <si>
    <t>80K001</t>
  </si>
  <si>
    <t>80K002</t>
  </si>
  <si>
    <t>80K0031</t>
  </si>
  <si>
    <t>80K0032</t>
  </si>
  <si>
    <t>80K004</t>
  </si>
  <si>
    <t>80K005</t>
  </si>
  <si>
    <t>80K006</t>
  </si>
  <si>
    <t>80K007</t>
  </si>
  <si>
    <t>80K008</t>
  </si>
  <si>
    <t>80K009</t>
  </si>
  <si>
    <t>80K010</t>
  </si>
  <si>
    <t>80K011</t>
  </si>
  <si>
    <t>80K012</t>
  </si>
  <si>
    <t>80K013</t>
  </si>
  <si>
    <t>80K014</t>
  </si>
  <si>
    <t>80K015</t>
  </si>
  <si>
    <t>80K0161</t>
  </si>
  <si>
    <t>80K0162</t>
  </si>
  <si>
    <t>80K0171</t>
  </si>
  <si>
    <t>80K0172</t>
  </si>
  <si>
    <t>81K001</t>
  </si>
  <si>
    <t>81K002</t>
  </si>
  <si>
    <t>81K003</t>
  </si>
  <si>
    <t>81K004</t>
  </si>
  <si>
    <t>81K005</t>
  </si>
  <si>
    <t>81K006</t>
  </si>
  <si>
    <t>81K007</t>
  </si>
  <si>
    <t>81K008</t>
  </si>
  <si>
    <t>81K009</t>
  </si>
  <si>
    <t>81K010</t>
  </si>
  <si>
    <t>81K011</t>
  </si>
  <si>
    <t>81K012</t>
  </si>
  <si>
    <t>81K013</t>
  </si>
  <si>
    <t>81K014</t>
  </si>
  <si>
    <t>81K015</t>
  </si>
  <si>
    <t>81K016</t>
  </si>
  <si>
    <t>82K001</t>
  </si>
  <si>
    <t>82K0010</t>
  </si>
  <si>
    <t>82K002</t>
  </si>
  <si>
    <t>82K0020</t>
  </si>
  <si>
    <t>82K0031</t>
  </si>
  <si>
    <t>82K0032</t>
  </si>
  <si>
    <t>82K0040</t>
  </si>
  <si>
    <t>82K0050</t>
  </si>
  <si>
    <t>82K0051</t>
  </si>
  <si>
    <t>82K0052</t>
  </si>
  <si>
    <t>82K0053</t>
  </si>
  <si>
    <t>82K006</t>
  </si>
  <si>
    <t>82K0060</t>
  </si>
  <si>
    <t>82K0070</t>
  </si>
  <si>
    <t>82K008</t>
  </si>
  <si>
    <t>82K0090</t>
  </si>
  <si>
    <t>82K0100</t>
  </si>
  <si>
    <t>82K0110</t>
  </si>
  <si>
    <t>82K012</t>
  </si>
  <si>
    <t>82K0120</t>
  </si>
  <si>
    <t>82K0130</t>
  </si>
  <si>
    <t>83K001</t>
  </si>
  <si>
    <t>83K002</t>
  </si>
  <si>
    <t>83K003</t>
  </si>
  <si>
    <t>83K004</t>
  </si>
  <si>
    <t>83K005</t>
  </si>
  <si>
    <t>83K006</t>
  </si>
  <si>
    <t>83K007</t>
  </si>
  <si>
    <t>83K008</t>
  </si>
  <si>
    <t>83K009</t>
  </si>
  <si>
    <t>83K010</t>
  </si>
  <si>
    <t>83K011</t>
  </si>
  <si>
    <t>83K012</t>
  </si>
  <si>
    <t>83K013</t>
  </si>
  <si>
    <t>83K014</t>
  </si>
  <si>
    <t>83K015</t>
  </si>
  <si>
    <t>83K016</t>
  </si>
  <si>
    <t>84K0010</t>
  </si>
  <si>
    <t>84K002</t>
  </si>
  <si>
    <t>84K003</t>
  </si>
  <si>
    <t>84K004</t>
  </si>
  <si>
    <t>84K0040</t>
  </si>
  <si>
    <t>84K005</t>
  </si>
  <si>
    <t>84K006</t>
  </si>
  <si>
    <t>84K0060</t>
  </si>
  <si>
    <t>84K007</t>
  </si>
  <si>
    <t>84K008</t>
  </si>
  <si>
    <t>84K009</t>
  </si>
  <si>
    <t>84K010</t>
  </si>
  <si>
    <t>84K011</t>
  </si>
  <si>
    <t>84K0120</t>
  </si>
  <si>
    <t>84K013</t>
  </si>
  <si>
    <t>84K014</t>
  </si>
  <si>
    <t>84K015</t>
  </si>
  <si>
    <t>84K016</t>
  </si>
  <si>
    <t>84K017</t>
  </si>
  <si>
    <t>84K018</t>
  </si>
  <si>
    <t>84K019</t>
  </si>
  <si>
    <t>84K020</t>
  </si>
  <si>
    <t>84K021</t>
  </si>
  <si>
    <t>84K022</t>
  </si>
  <si>
    <t>84K023</t>
  </si>
  <si>
    <t>85K001</t>
  </si>
  <si>
    <t>85K002</t>
  </si>
  <si>
    <t>85K003</t>
  </si>
  <si>
    <t>85K004</t>
  </si>
  <si>
    <t>85K005</t>
  </si>
  <si>
    <t>85K006</t>
  </si>
  <si>
    <t>85K007</t>
  </si>
  <si>
    <t>85K008</t>
  </si>
  <si>
    <t>85K009</t>
  </si>
  <si>
    <t>85K010</t>
  </si>
  <si>
    <t>85K011</t>
  </si>
  <si>
    <t>85K012</t>
  </si>
  <si>
    <t>85K013</t>
  </si>
  <si>
    <t>85K014</t>
  </si>
  <si>
    <t>85K015</t>
  </si>
  <si>
    <t>85K016</t>
  </si>
  <si>
    <t>86K001</t>
  </si>
  <si>
    <t>86K002</t>
  </si>
  <si>
    <t>86K003</t>
  </si>
  <si>
    <t>86K004</t>
  </si>
  <si>
    <t>86K005</t>
  </si>
  <si>
    <t>86K006</t>
  </si>
  <si>
    <t>86K007</t>
  </si>
  <si>
    <t>86K008</t>
  </si>
  <si>
    <t>86K009</t>
  </si>
  <si>
    <t>86K010</t>
  </si>
  <si>
    <t>86K011</t>
  </si>
  <si>
    <t>86K012</t>
  </si>
  <si>
    <t>86K013</t>
  </si>
  <si>
    <t>86K0130</t>
  </si>
  <si>
    <t>86K014</t>
  </si>
  <si>
    <t>86K015</t>
  </si>
  <si>
    <t>86K016</t>
  </si>
  <si>
    <t>86K017</t>
  </si>
  <si>
    <t>86K0170</t>
  </si>
  <si>
    <t>86K0172</t>
  </si>
  <si>
    <t>86K018</t>
  </si>
  <si>
    <t>86K019</t>
  </si>
  <si>
    <t>86K020</t>
  </si>
  <si>
    <t>86K021</t>
  </si>
  <si>
    <t>86K0210</t>
  </si>
  <si>
    <t>87K001</t>
  </si>
  <si>
    <t>87K002</t>
  </si>
  <si>
    <t>87K003</t>
  </si>
  <si>
    <t>87K004</t>
  </si>
  <si>
    <t>87K005</t>
  </si>
  <si>
    <t>87K006</t>
  </si>
  <si>
    <t>87K007</t>
  </si>
  <si>
    <t>87K008</t>
  </si>
  <si>
    <t>87K009</t>
  </si>
  <si>
    <t>87K010</t>
  </si>
  <si>
    <t>87K011</t>
  </si>
  <si>
    <t>87K012</t>
  </si>
  <si>
    <t>87K013</t>
  </si>
  <si>
    <t>87K014</t>
  </si>
  <si>
    <t>87K015</t>
  </si>
  <si>
    <t>87K016</t>
  </si>
  <si>
    <t>87K017</t>
  </si>
  <si>
    <t>88K001</t>
  </si>
  <si>
    <t>88K002</t>
  </si>
  <si>
    <t>88K003</t>
  </si>
  <si>
    <t>88K004</t>
  </si>
  <si>
    <t>88K0051</t>
  </si>
  <si>
    <t>88K0052</t>
  </si>
  <si>
    <t>88K0053</t>
  </si>
  <si>
    <t>88K006</t>
  </si>
  <si>
    <t>88K007</t>
  </si>
  <si>
    <t>88K008</t>
  </si>
  <si>
    <t>88K009</t>
  </si>
  <si>
    <t>88K010</t>
  </si>
  <si>
    <t>88K011</t>
  </si>
  <si>
    <t>88K012</t>
  </si>
  <si>
    <t>89K001</t>
  </si>
  <si>
    <t>89K002</t>
  </si>
  <si>
    <t>89K003</t>
  </si>
  <si>
    <t>89K004</t>
  </si>
  <si>
    <t>89K005</t>
  </si>
  <si>
    <t>89K006</t>
  </si>
  <si>
    <t>89K007</t>
  </si>
  <si>
    <t>89K008</t>
  </si>
  <si>
    <t>89K009</t>
  </si>
  <si>
    <t>89K010</t>
  </si>
  <si>
    <t>89K011</t>
  </si>
  <si>
    <t>89K012</t>
  </si>
  <si>
    <t>89K013</t>
  </si>
  <si>
    <t>89K014</t>
  </si>
  <si>
    <t>90K001</t>
  </si>
  <si>
    <t>90K002</t>
  </si>
  <si>
    <t>90K003</t>
  </si>
  <si>
    <t>90K004</t>
  </si>
  <si>
    <t>90K005</t>
  </si>
  <si>
    <t>90K006</t>
  </si>
  <si>
    <t>90K007</t>
  </si>
  <si>
    <t>90K008</t>
  </si>
  <si>
    <t>90K009</t>
  </si>
  <si>
    <t>90K010</t>
  </si>
  <si>
    <t>90K011</t>
  </si>
  <si>
    <t>90K012</t>
  </si>
  <si>
    <t>90K013</t>
  </si>
  <si>
    <t>90K014</t>
  </si>
  <si>
    <t>91K001</t>
  </si>
  <si>
    <t>91K002</t>
  </si>
  <si>
    <t>91K0030</t>
  </si>
  <si>
    <t>91K0034</t>
  </si>
  <si>
    <t>91K004</t>
  </si>
  <si>
    <t>91K005</t>
  </si>
  <si>
    <t>91K0061</t>
  </si>
  <si>
    <t>91K0062</t>
  </si>
  <si>
    <t>91K0063</t>
  </si>
  <si>
    <t>91K007</t>
  </si>
  <si>
    <t>91K008</t>
  </si>
  <si>
    <t>91K0091</t>
  </si>
  <si>
    <t>91K0092</t>
  </si>
  <si>
    <t>91K010</t>
  </si>
  <si>
    <t>91K0103</t>
  </si>
  <si>
    <t>91K011</t>
  </si>
  <si>
    <t>91K0121</t>
  </si>
  <si>
    <t>91K0122</t>
  </si>
  <si>
    <t>91K0131</t>
  </si>
  <si>
    <t>91K0132</t>
  </si>
  <si>
    <t>91K0133</t>
  </si>
  <si>
    <t>91K014</t>
  </si>
  <si>
    <t>91K015</t>
  </si>
  <si>
    <t>91K016</t>
  </si>
  <si>
    <t>92K001</t>
  </si>
  <si>
    <t>92K0021</t>
  </si>
  <si>
    <t>92K0022</t>
  </si>
  <si>
    <t>92K003</t>
  </si>
  <si>
    <t>92K0040</t>
  </si>
  <si>
    <t>92K005</t>
  </si>
  <si>
    <t>92K006</t>
  </si>
  <si>
    <t>92K007</t>
  </si>
  <si>
    <t>92K008</t>
  </si>
  <si>
    <t>92K009</t>
  </si>
  <si>
    <t>92K010</t>
  </si>
  <si>
    <t>92K011</t>
  </si>
  <si>
    <t>92K012</t>
  </si>
  <si>
    <t>92K0121</t>
  </si>
  <si>
    <t>92K013</t>
  </si>
  <si>
    <t>92K014</t>
  </si>
  <si>
    <t>92K015</t>
  </si>
  <si>
    <t>93K001</t>
  </si>
  <si>
    <t>93K002</t>
  </si>
  <si>
    <t>93K003</t>
  </si>
  <si>
    <t>93K004</t>
  </si>
  <si>
    <t>93K005</t>
  </si>
  <si>
    <t>93K006</t>
  </si>
  <si>
    <t>93K007</t>
  </si>
  <si>
    <t>93K008</t>
  </si>
  <si>
    <t>93K009</t>
  </si>
  <si>
    <t>93K010</t>
  </si>
  <si>
    <t>93K011</t>
  </si>
  <si>
    <t>93K012</t>
  </si>
  <si>
    <t>93K013</t>
  </si>
  <si>
    <t>93K014</t>
  </si>
  <si>
    <t>93K015</t>
  </si>
  <si>
    <t>93K016</t>
  </si>
  <si>
    <t>93K0161</t>
  </si>
  <si>
    <t>94K001</t>
  </si>
  <si>
    <t>94K002</t>
  </si>
  <si>
    <t>94K0030</t>
  </si>
  <si>
    <t>CLAY - BENEFITED FIRE</t>
  </si>
  <si>
    <t>94K0031</t>
  </si>
  <si>
    <t>94K0032</t>
  </si>
  <si>
    <t>94K004</t>
  </si>
  <si>
    <t>94K0051</t>
  </si>
  <si>
    <t>94K0052</t>
  </si>
  <si>
    <t>94K0053</t>
  </si>
  <si>
    <t>94K006</t>
  </si>
  <si>
    <t>94K007</t>
  </si>
  <si>
    <t>94K008</t>
  </si>
  <si>
    <t>94K009</t>
  </si>
  <si>
    <t>94K010</t>
  </si>
  <si>
    <t>94K011</t>
  </si>
  <si>
    <t>94K0121</t>
  </si>
  <si>
    <t>94K013</t>
  </si>
  <si>
    <t>94K014</t>
  </si>
  <si>
    <t>94K0150</t>
  </si>
  <si>
    <t>94K016</t>
  </si>
  <si>
    <t>94K017</t>
  </si>
  <si>
    <t>94K018</t>
  </si>
  <si>
    <t>94K019</t>
  </si>
  <si>
    <t>94K020</t>
  </si>
  <si>
    <t>94K021</t>
  </si>
  <si>
    <t>94K022</t>
  </si>
  <si>
    <t>94K0221</t>
  </si>
  <si>
    <t>94K023</t>
  </si>
  <si>
    <t>94K0233</t>
  </si>
  <si>
    <t>95K001</t>
  </si>
  <si>
    <t>95K002</t>
  </si>
  <si>
    <t>95K003</t>
  </si>
  <si>
    <t>95K004</t>
  </si>
  <si>
    <t>95K0051</t>
  </si>
  <si>
    <t>95K0052</t>
  </si>
  <si>
    <t>95K006</t>
  </si>
  <si>
    <t>95K007</t>
  </si>
  <si>
    <t>95K0083</t>
  </si>
  <si>
    <t>95K0084</t>
  </si>
  <si>
    <t>95K0086</t>
  </si>
  <si>
    <t>95K009</t>
  </si>
  <si>
    <t>95K010</t>
  </si>
  <si>
    <t>95K0114</t>
  </si>
  <si>
    <t>95K0115</t>
  </si>
  <si>
    <t>95K0116</t>
  </si>
  <si>
    <t>95K012</t>
  </si>
  <si>
    <t>96K001</t>
  </si>
  <si>
    <t>96K002</t>
  </si>
  <si>
    <t>96K003</t>
  </si>
  <si>
    <t>96K004</t>
  </si>
  <si>
    <t>96K005</t>
  </si>
  <si>
    <t>96K006</t>
  </si>
  <si>
    <t>96K007</t>
  </si>
  <si>
    <t>96K008</t>
  </si>
  <si>
    <t>96K009</t>
  </si>
  <si>
    <t>96K010</t>
  </si>
  <si>
    <t>96K011</t>
  </si>
  <si>
    <t>96K012</t>
  </si>
  <si>
    <t>96K013</t>
  </si>
  <si>
    <t>96K014</t>
  </si>
  <si>
    <t>96K015</t>
  </si>
  <si>
    <t>96K016</t>
  </si>
  <si>
    <t>96K017</t>
  </si>
  <si>
    <t>96K018</t>
  </si>
  <si>
    <t>96K019</t>
  </si>
  <si>
    <t>96K020</t>
  </si>
  <si>
    <t>97K001</t>
  </si>
  <si>
    <t>97K002</t>
  </si>
  <si>
    <t>97K003</t>
  </si>
  <si>
    <t>97K004</t>
  </si>
  <si>
    <t>97K005</t>
  </si>
  <si>
    <t>97K006</t>
  </si>
  <si>
    <t>97K007</t>
  </si>
  <si>
    <t>97K008</t>
  </si>
  <si>
    <t>97K009</t>
  </si>
  <si>
    <t>97K010</t>
  </si>
  <si>
    <t>97K011</t>
  </si>
  <si>
    <t>97K012</t>
  </si>
  <si>
    <t>97K0131</t>
  </si>
  <si>
    <t>97K0132</t>
  </si>
  <si>
    <t>97K0133</t>
  </si>
  <si>
    <t>97K014</t>
  </si>
  <si>
    <t>97K015</t>
  </si>
  <si>
    <t>97K016</t>
  </si>
  <si>
    <t>97K017</t>
  </si>
  <si>
    <t>97K018</t>
  </si>
  <si>
    <t>97K019</t>
  </si>
  <si>
    <t>97K020</t>
  </si>
  <si>
    <t>97K021</t>
  </si>
  <si>
    <t>97K022</t>
  </si>
  <si>
    <t>97K023</t>
  </si>
  <si>
    <t>98K0011</t>
  </si>
  <si>
    <t>98K0012</t>
  </si>
  <si>
    <t>98K0013</t>
  </si>
  <si>
    <t>98K002</t>
  </si>
  <si>
    <t>98K003</t>
  </si>
  <si>
    <t>98K004</t>
  </si>
  <si>
    <t>98K005</t>
  </si>
  <si>
    <t>98K006</t>
  </si>
  <si>
    <t>98K007</t>
  </si>
  <si>
    <t>98K008</t>
  </si>
  <si>
    <t>98K009</t>
  </si>
  <si>
    <t>98K0091</t>
  </si>
  <si>
    <t>98K010</t>
  </si>
  <si>
    <t>98K011</t>
  </si>
  <si>
    <t>98K012</t>
  </si>
  <si>
    <t>99K001</t>
  </si>
  <si>
    <t>99K002</t>
  </si>
  <si>
    <t>99K003</t>
  </si>
  <si>
    <t>99K004</t>
  </si>
  <si>
    <t>99K005</t>
  </si>
  <si>
    <t>99K006</t>
  </si>
  <si>
    <t>99K007</t>
  </si>
  <si>
    <t>99K008</t>
  </si>
  <si>
    <t>99K009</t>
  </si>
  <si>
    <t>99K010</t>
  </si>
  <si>
    <t>99K011</t>
  </si>
  <si>
    <t>99K012</t>
  </si>
  <si>
    <t>99K013</t>
  </si>
  <si>
    <t>99K014</t>
  </si>
  <si>
    <t>99K015</t>
  </si>
  <si>
    <t>99K016</t>
  </si>
  <si>
    <t>01C001</t>
  </si>
  <si>
    <t>01D001</t>
  </si>
  <si>
    <t>01L001</t>
  </si>
  <si>
    <t>ADAIR COUNTY MEMORIAL HOSPIT</t>
  </si>
  <si>
    <t>02C001</t>
  </si>
  <si>
    <t>02D001</t>
  </si>
  <si>
    <t>54S001</t>
  </si>
  <si>
    <t>75S017</t>
  </si>
  <si>
    <t>03C001</t>
  </si>
  <si>
    <t>03D001</t>
  </si>
  <si>
    <t>48N004</t>
  </si>
  <si>
    <t>48W001</t>
  </si>
  <si>
    <t>48M002</t>
  </si>
  <si>
    <t>85E001</t>
  </si>
  <si>
    <t>49N001</t>
  </si>
  <si>
    <t>04C001</t>
  </si>
  <si>
    <t>04D001</t>
  </si>
  <si>
    <t>56M002</t>
  </si>
  <si>
    <t>32N001</t>
  </si>
  <si>
    <t>ARMSTRONG BENEFITTED FIRE DISTRICT</t>
  </si>
  <si>
    <t>05C001</t>
  </si>
  <si>
    <t>05D001</t>
  </si>
  <si>
    <t>05L001</t>
  </si>
  <si>
    <t>61P001</t>
  </si>
  <si>
    <t>64S001</t>
  </si>
  <si>
    <t>11S0011</t>
  </si>
  <si>
    <t>11S0012</t>
  </si>
  <si>
    <t>39S003</t>
  </si>
  <si>
    <t>35M002</t>
  </si>
  <si>
    <t>29M002</t>
  </si>
  <si>
    <t>06N003</t>
  </si>
  <si>
    <t>06C001</t>
  </si>
  <si>
    <t>06D001</t>
  </si>
  <si>
    <t>07C001</t>
  </si>
  <si>
    <t>07D001</t>
  </si>
  <si>
    <t>22S001</t>
  </si>
  <si>
    <t>08C001</t>
  </si>
  <si>
    <t>08D001</t>
  </si>
  <si>
    <t>08L001</t>
  </si>
  <si>
    <t>43S002</t>
  </si>
  <si>
    <t>19S001</t>
  </si>
  <si>
    <t>09C001</t>
  </si>
  <si>
    <t>09D001</t>
  </si>
  <si>
    <t>77L001</t>
  </si>
  <si>
    <t>10C001</t>
  </si>
  <si>
    <t>10D001</t>
  </si>
  <si>
    <t>10L001</t>
  </si>
  <si>
    <t>BUCHANAN PEOPLE'S MEMORIAL H</t>
  </si>
  <si>
    <t>11C001</t>
  </si>
  <si>
    <t>11D001</t>
  </si>
  <si>
    <t>11L001</t>
  </si>
  <si>
    <t>BUENA VISTA REGIONAL MEDICAL</t>
  </si>
  <si>
    <t>22S002</t>
  </si>
  <si>
    <t>10S001</t>
  </si>
  <si>
    <t>12C001</t>
  </si>
  <si>
    <t>12D001</t>
  </si>
  <si>
    <t>13C001</t>
  </si>
  <si>
    <t>13D001</t>
  </si>
  <si>
    <t>77S004</t>
  </si>
  <si>
    <t>14C001</t>
  </si>
  <si>
    <t>14D001</t>
  </si>
  <si>
    <t>15C001</t>
  </si>
  <si>
    <t>15D001</t>
  </si>
  <si>
    <t>15L001</t>
  </si>
  <si>
    <t>39S004</t>
  </si>
  <si>
    <t>22S003</t>
  </si>
  <si>
    <t>34N001</t>
  </si>
  <si>
    <t>16C001</t>
  </si>
  <si>
    <t>16D001</t>
  </si>
  <si>
    <t>57E001</t>
  </si>
  <si>
    <t>30S001</t>
  </si>
  <si>
    <t>17C001</t>
  </si>
  <si>
    <t>17D001</t>
  </si>
  <si>
    <t>18C001</t>
  </si>
  <si>
    <t>18D001</t>
  </si>
  <si>
    <t>19C001</t>
  </si>
  <si>
    <t>19D001</t>
  </si>
  <si>
    <t>20C001</t>
  </si>
  <si>
    <t>20D001</t>
  </si>
  <si>
    <t>20L001</t>
  </si>
  <si>
    <t>21C001</t>
  </si>
  <si>
    <t>21D001</t>
  </si>
  <si>
    <t>22C001</t>
  </si>
  <si>
    <t>22D001</t>
  </si>
  <si>
    <t>22S004</t>
  </si>
  <si>
    <t>52S003</t>
  </si>
  <si>
    <t>17M001</t>
  </si>
  <si>
    <t>23E001</t>
  </si>
  <si>
    <t>CLINTON CITY ASSESSOR</t>
  </si>
  <si>
    <t>23C001</t>
  </si>
  <si>
    <t>23D001</t>
  </si>
  <si>
    <t>94M003</t>
  </si>
  <si>
    <t>58S001</t>
  </si>
  <si>
    <t>94M002</t>
  </si>
  <si>
    <t>94P001</t>
  </si>
  <si>
    <t>58N001</t>
  </si>
  <si>
    <t>28M001</t>
  </si>
  <si>
    <t>58S002</t>
  </si>
  <si>
    <t>58N007</t>
  </si>
  <si>
    <t>50M001</t>
  </si>
  <si>
    <t>92N001</t>
  </si>
  <si>
    <t>24C001</t>
  </si>
  <si>
    <t>24D001</t>
  </si>
  <si>
    <t>24L001</t>
  </si>
  <si>
    <t>CRAWFORD COUNTY MEMORIAL HOS</t>
  </si>
  <si>
    <t>25C001</t>
  </si>
  <si>
    <t>25D001</t>
  </si>
  <si>
    <t>25L001</t>
  </si>
  <si>
    <t>63S002</t>
  </si>
  <si>
    <t>82E001</t>
  </si>
  <si>
    <t>26C001</t>
  </si>
  <si>
    <t>26D001</t>
  </si>
  <si>
    <t>26L001</t>
  </si>
  <si>
    <t>27C001</t>
  </si>
  <si>
    <t>27D001</t>
  </si>
  <si>
    <t>27L001</t>
  </si>
  <si>
    <t>28C001</t>
  </si>
  <si>
    <t>28D001</t>
  </si>
  <si>
    <t>28N001</t>
  </si>
  <si>
    <t>28L001</t>
  </si>
  <si>
    <t>28S005</t>
  </si>
  <si>
    <t>56M001</t>
  </si>
  <si>
    <t>29C001</t>
  </si>
  <si>
    <t>29D001</t>
  </si>
  <si>
    <t>77W712</t>
  </si>
  <si>
    <t>77W713</t>
  </si>
  <si>
    <t>77W714</t>
  </si>
  <si>
    <t>77W715</t>
  </si>
  <si>
    <t>77W870</t>
  </si>
  <si>
    <t>77W716</t>
  </si>
  <si>
    <t>77W717</t>
  </si>
  <si>
    <t>77W718</t>
  </si>
  <si>
    <t>77W234</t>
  </si>
  <si>
    <t>77W719</t>
  </si>
  <si>
    <t>77W720</t>
  </si>
  <si>
    <t>77W721</t>
  </si>
  <si>
    <t>77W722</t>
  </si>
  <si>
    <t>77W723</t>
  </si>
  <si>
    <t>77W077</t>
  </si>
  <si>
    <t>77W724</t>
  </si>
  <si>
    <t>77W725</t>
  </si>
  <si>
    <t>DES MOINES RTA-SHELDAHL</t>
  </si>
  <si>
    <t>77W726</t>
  </si>
  <si>
    <t>77W727</t>
  </si>
  <si>
    <t>77W728</t>
  </si>
  <si>
    <t>39Z002</t>
  </si>
  <si>
    <t>DIAMONDHEAD LAKE RIZ</t>
  </si>
  <si>
    <t>39M002</t>
  </si>
  <si>
    <t>DIAMONDHEAD LAKE SANTARY SEWER</t>
  </si>
  <si>
    <t>30C001</t>
  </si>
  <si>
    <t>30D001</t>
  </si>
  <si>
    <t>30L001</t>
  </si>
  <si>
    <t>38N001</t>
  </si>
  <si>
    <t>39S005</t>
  </si>
  <si>
    <t>82N005</t>
  </si>
  <si>
    <t>31E001</t>
  </si>
  <si>
    <t>31C001</t>
  </si>
  <si>
    <t>31D001</t>
  </si>
  <si>
    <t>64S002</t>
  </si>
  <si>
    <t>86N001</t>
  </si>
  <si>
    <t>58S003</t>
  </si>
  <si>
    <t>23M001</t>
  </si>
  <si>
    <t>32C001</t>
  </si>
  <si>
    <t>32D001</t>
  </si>
  <si>
    <t>54S004</t>
  </si>
  <si>
    <t>48S002</t>
  </si>
  <si>
    <t>17S004</t>
  </si>
  <si>
    <t>33C001</t>
  </si>
  <si>
    <t>33D001</t>
  </si>
  <si>
    <t>74S005</t>
  </si>
  <si>
    <t>57N007</t>
  </si>
  <si>
    <t>34C001</t>
  </si>
  <si>
    <t>34D001</t>
  </si>
  <si>
    <t>34L001</t>
  </si>
  <si>
    <t>34S002</t>
  </si>
  <si>
    <t>25P001</t>
  </si>
  <si>
    <t>35C001</t>
  </si>
  <si>
    <t>35D001</t>
  </si>
  <si>
    <t>35N001</t>
  </si>
  <si>
    <t>35N002</t>
  </si>
  <si>
    <t>35N004</t>
  </si>
  <si>
    <t>35L001</t>
  </si>
  <si>
    <t>19N001</t>
  </si>
  <si>
    <t>21S003</t>
  </si>
  <si>
    <t>16S006</t>
  </si>
  <si>
    <t>36C001</t>
  </si>
  <si>
    <t>36D001</t>
  </si>
  <si>
    <t>21S004</t>
  </si>
  <si>
    <t>22S008</t>
  </si>
  <si>
    <t>91M003</t>
  </si>
  <si>
    <t>GR PL/HILLS OF COVENTRY SAN SEWER</t>
  </si>
  <si>
    <t>74N001</t>
  </si>
  <si>
    <t>58S005</t>
  </si>
  <si>
    <t>35N005</t>
  </si>
  <si>
    <t>30M001</t>
  </si>
  <si>
    <t>64R001</t>
  </si>
  <si>
    <t>GREEN MOUNTAIN STREET LIGHTING DIST</t>
  </si>
  <si>
    <t>37C001</t>
  </si>
  <si>
    <t>37D001</t>
  </si>
  <si>
    <t>37L001</t>
  </si>
  <si>
    <t>91N002</t>
  </si>
  <si>
    <t>91R003</t>
  </si>
  <si>
    <t>91P001</t>
  </si>
  <si>
    <t>01S004</t>
  </si>
  <si>
    <t>38C001</t>
  </si>
  <si>
    <t>38D001</t>
  </si>
  <si>
    <t>39C001</t>
  </si>
  <si>
    <t>39D001</t>
  </si>
  <si>
    <t>39L001</t>
  </si>
  <si>
    <t>40C001</t>
  </si>
  <si>
    <t>40D001</t>
  </si>
  <si>
    <t>40L001</t>
  </si>
  <si>
    <t>77S2</t>
  </si>
  <si>
    <t>HAMILTON DRAIN DEBT SERVICE</t>
  </si>
  <si>
    <t>41C001</t>
  </si>
  <si>
    <t>41D001</t>
  </si>
  <si>
    <t>41L001</t>
  </si>
  <si>
    <t>42C001</t>
  </si>
  <si>
    <t>42D001</t>
  </si>
  <si>
    <t>43C001</t>
  </si>
  <si>
    <t>43D001</t>
  </si>
  <si>
    <t>43S008</t>
  </si>
  <si>
    <t>11S007</t>
  </si>
  <si>
    <t>44C001</t>
  </si>
  <si>
    <t>44D001</t>
  </si>
  <si>
    <t>44L001</t>
  </si>
  <si>
    <t>HENRY COUNTY HEALTH CENTER</t>
  </si>
  <si>
    <t>21N002</t>
  </si>
  <si>
    <t>39S007</t>
  </si>
  <si>
    <t>37S008</t>
  </si>
  <si>
    <t>91R002</t>
  </si>
  <si>
    <t>79Z001</t>
  </si>
  <si>
    <t>48M001</t>
  </si>
  <si>
    <t>45C001</t>
  </si>
  <si>
    <t>45D001</t>
  </si>
  <si>
    <t>45L001</t>
  </si>
  <si>
    <t>46C001</t>
  </si>
  <si>
    <t>46D001</t>
  </si>
  <si>
    <t>46L001</t>
  </si>
  <si>
    <t>HUMBOLDT COUNTY MEMORIAL HOS</t>
  </si>
  <si>
    <t>47C001</t>
  </si>
  <si>
    <t>47D001</t>
  </si>
  <si>
    <t>52E001</t>
  </si>
  <si>
    <t>48C001</t>
  </si>
  <si>
    <t>48D001</t>
  </si>
  <si>
    <t>64S004</t>
  </si>
  <si>
    <t>IOWA-ALBION CEMETERY</t>
  </si>
  <si>
    <t>49C001</t>
  </si>
  <si>
    <t>49D001</t>
  </si>
  <si>
    <t>49L001</t>
  </si>
  <si>
    <t>54S005</t>
  </si>
  <si>
    <t>50C001</t>
  </si>
  <si>
    <t>50D001</t>
  </si>
  <si>
    <t>51C001</t>
  </si>
  <si>
    <t>51D001</t>
  </si>
  <si>
    <t>51L001</t>
  </si>
  <si>
    <t>22S012</t>
  </si>
  <si>
    <t>52S008</t>
  </si>
  <si>
    <t>52C001</t>
  </si>
  <si>
    <t>52D001</t>
  </si>
  <si>
    <t>53C001</t>
  </si>
  <si>
    <t>53D001</t>
  </si>
  <si>
    <t>37S010</t>
  </si>
  <si>
    <t>37S011</t>
  </si>
  <si>
    <t>54C001</t>
  </si>
  <si>
    <t>54D001</t>
  </si>
  <si>
    <t>54L001</t>
  </si>
  <si>
    <t>06N002</t>
  </si>
  <si>
    <t>29M001</t>
  </si>
  <si>
    <t>55C001</t>
  </si>
  <si>
    <t>55D001</t>
  </si>
  <si>
    <t>55L001</t>
  </si>
  <si>
    <t>99M001</t>
  </si>
  <si>
    <t>11M001</t>
  </si>
  <si>
    <t>91W002</t>
  </si>
  <si>
    <t>56C001</t>
  </si>
  <si>
    <t>56D001</t>
  </si>
  <si>
    <t>64S006</t>
  </si>
  <si>
    <t>54S009</t>
  </si>
  <si>
    <t>11N001</t>
  </si>
  <si>
    <t>77S013</t>
  </si>
  <si>
    <t>57C001</t>
  </si>
  <si>
    <t>57D001</t>
  </si>
  <si>
    <t>57N001</t>
  </si>
  <si>
    <t>57N003</t>
  </si>
  <si>
    <t>57N004</t>
  </si>
  <si>
    <t>91S0081</t>
  </si>
  <si>
    <t>91S0082</t>
  </si>
  <si>
    <t>64S008</t>
  </si>
  <si>
    <t>30S005</t>
  </si>
  <si>
    <t>64S009</t>
  </si>
  <si>
    <t>74M001</t>
  </si>
  <si>
    <t>58C001</t>
  </si>
  <si>
    <t>58D001</t>
  </si>
  <si>
    <t>59C001</t>
  </si>
  <si>
    <t>59D001</t>
  </si>
  <si>
    <t>59L001</t>
  </si>
  <si>
    <t>62M001</t>
  </si>
  <si>
    <t>60C001</t>
  </si>
  <si>
    <t>60D001</t>
  </si>
  <si>
    <t>40S011</t>
  </si>
  <si>
    <t>52M001</t>
  </si>
  <si>
    <t>61C001</t>
  </si>
  <si>
    <t>61D001</t>
  </si>
  <si>
    <t>61L001</t>
  </si>
  <si>
    <t>MADISON COUNTY MEMORIAL HOSP</t>
  </si>
  <si>
    <t>77S014</t>
  </si>
  <si>
    <t>62C001</t>
  </si>
  <si>
    <t>62D001</t>
  </si>
  <si>
    <t>62L001</t>
  </si>
  <si>
    <t>63C001</t>
  </si>
  <si>
    <t>63D001</t>
  </si>
  <si>
    <t>64C001</t>
  </si>
  <si>
    <t>64D001</t>
  </si>
  <si>
    <t>17E001</t>
  </si>
  <si>
    <t>82N002</t>
  </si>
  <si>
    <t>48M003</t>
  </si>
  <si>
    <t>49N002</t>
  </si>
  <si>
    <t>30S006</t>
  </si>
  <si>
    <t>65C001</t>
  </si>
  <si>
    <t>65D001</t>
  </si>
  <si>
    <t>78S019</t>
  </si>
  <si>
    <t>66C001</t>
  </si>
  <si>
    <t>66D001</t>
  </si>
  <si>
    <t>66L001</t>
  </si>
  <si>
    <t>67C001</t>
  </si>
  <si>
    <t>67D001</t>
  </si>
  <si>
    <t>22S0181</t>
  </si>
  <si>
    <t>22S0182</t>
  </si>
  <si>
    <t>68C001</t>
  </si>
  <si>
    <t>68D001</t>
  </si>
  <si>
    <t>68L001</t>
  </si>
  <si>
    <t>69C001</t>
  </si>
  <si>
    <t>69D001</t>
  </si>
  <si>
    <t>69L001</t>
  </si>
  <si>
    <t>MONTGOMERY COUNTY MEMORIAL H</t>
  </si>
  <si>
    <t>70M001</t>
  </si>
  <si>
    <t>58S008</t>
  </si>
  <si>
    <t>35M001</t>
  </si>
  <si>
    <t>44N003</t>
  </si>
  <si>
    <t>44N001</t>
  </si>
  <si>
    <t>70C001</t>
  </si>
  <si>
    <t>70D001</t>
  </si>
  <si>
    <t>78S020</t>
  </si>
  <si>
    <t>91M001</t>
  </si>
  <si>
    <t>06N004</t>
  </si>
  <si>
    <t>50N003</t>
  </si>
  <si>
    <t>NEWTON RURAL BENEFITTED FIRE DIST</t>
  </si>
  <si>
    <t>24S012</t>
  </si>
  <si>
    <t>48N002</t>
  </si>
  <si>
    <t>54N001</t>
  </si>
  <si>
    <t>71C001</t>
  </si>
  <si>
    <t>71D001</t>
  </si>
  <si>
    <t>53N001</t>
  </si>
  <si>
    <t>28S012</t>
  </si>
  <si>
    <t>33M001</t>
  </si>
  <si>
    <t>01S011</t>
  </si>
  <si>
    <t>70S009</t>
  </si>
  <si>
    <t>72C001</t>
  </si>
  <si>
    <t>72D001</t>
  </si>
  <si>
    <t>53S010</t>
  </si>
  <si>
    <t>73C001</t>
  </si>
  <si>
    <t>73D001</t>
  </si>
  <si>
    <t>74C001</t>
  </si>
  <si>
    <t>74D001</t>
  </si>
  <si>
    <t>74L001</t>
  </si>
  <si>
    <t>57N006</t>
  </si>
  <si>
    <t>39Z001</t>
  </si>
  <si>
    <t>PANORAMA LAKE RURAL IMPROV ZONE</t>
  </si>
  <si>
    <t>82M001</t>
  </si>
  <si>
    <t>37S012</t>
  </si>
  <si>
    <t>49S011</t>
  </si>
  <si>
    <t>63S008</t>
  </si>
  <si>
    <t>75C001</t>
  </si>
  <si>
    <t>75D001</t>
  </si>
  <si>
    <t>76C001</t>
  </si>
  <si>
    <t>76D001</t>
  </si>
  <si>
    <t>77C001</t>
  </si>
  <si>
    <t>77D001</t>
  </si>
  <si>
    <t>77A001</t>
  </si>
  <si>
    <t>77A002</t>
  </si>
  <si>
    <t>77A005</t>
  </si>
  <si>
    <t>77A006</t>
  </si>
  <si>
    <t>77A008</t>
  </si>
  <si>
    <t>77A009</t>
  </si>
  <si>
    <t>77A010</t>
  </si>
  <si>
    <t>77A011</t>
  </si>
  <si>
    <t>77A012</t>
  </si>
  <si>
    <t>77A013</t>
  </si>
  <si>
    <t>77A014</t>
  </si>
  <si>
    <t>77A016</t>
  </si>
  <si>
    <t>77A018</t>
  </si>
  <si>
    <t>77A019</t>
  </si>
  <si>
    <t>78C001</t>
  </si>
  <si>
    <t>78C002</t>
  </si>
  <si>
    <t>78D001</t>
  </si>
  <si>
    <t>79C001</t>
  </si>
  <si>
    <t>79D001</t>
  </si>
  <si>
    <t>54S011</t>
  </si>
  <si>
    <t>66W001</t>
  </si>
  <si>
    <t>RICEVILLE EMERGENCY MEDICAL SERVICE</t>
  </si>
  <si>
    <t>39S011</t>
  </si>
  <si>
    <t>54S012</t>
  </si>
  <si>
    <t>80C001</t>
  </si>
  <si>
    <t>80D001</t>
  </si>
  <si>
    <t>80L001</t>
  </si>
  <si>
    <t>32N003</t>
  </si>
  <si>
    <t>35R001</t>
  </si>
  <si>
    <t>74S012</t>
  </si>
  <si>
    <t>49N003</t>
  </si>
  <si>
    <t>81C001</t>
  </si>
  <si>
    <t>81D001</t>
  </si>
  <si>
    <t>81S013</t>
  </si>
  <si>
    <t>34S009</t>
  </si>
  <si>
    <t>94M001</t>
  </si>
  <si>
    <t>82C001</t>
  </si>
  <si>
    <t>82D001</t>
  </si>
  <si>
    <t>82N001</t>
  </si>
  <si>
    <t>82N003</t>
  </si>
  <si>
    <t>82N004</t>
  </si>
  <si>
    <t>37S013</t>
  </si>
  <si>
    <t>35W001</t>
  </si>
  <si>
    <t>SHEFFIELD EMERGENCY MEDICAL SERVICE</t>
  </si>
  <si>
    <t>83C001</t>
  </si>
  <si>
    <t>83D001</t>
  </si>
  <si>
    <t>83L001</t>
  </si>
  <si>
    <t>SHELBY COUNTY MYRTUE MEMORIA</t>
  </si>
  <si>
    <t>74S013</t>
  </si>
  <si>
    <t>30S009</t>
  </si>
  <si>
    <t>97E001</t>
  </si>
  <si>
    <t>84C001</t>
  </si>
  <si>
    <t>84D001</t>
  </si>
  <si>
    <t>39M001</t>
  </si>
  <si>
    <t>61S0131</t>
  </si>
  <si>
    <t>11M002</t>
  </si>
  <si>
    <t>64S013</t>
  </si>
  <si>
    <t>54S014</t>
  </si>
  <si>
    <t>85C001</t>
  </si>
  <si>
    <t>85D001</t>
  </si>
  <si>
    <t>85L001</t>
  </si>
  <si>
    <t>01S014</t>
  </si>
  <si>
    <t>80M001</t>
  </si>
  <si>
    <t>04Z001</t>
  </si>
  <si>
    <t>SUNDOWN LAKE RIZ</t>
  </si>
  <si>
    <t>31L001</t>
  </si>
  <si>
    <t>SUNNYCREST MANOR COUNTY HOSP</t>
  </si>
  <si>
    <t>80Z001</t>
  </si>
  <si>
    <t>SUNVALLEY RIZ</t>
  </si>
  <si>
    <t>30S011</t>
  </si>
  <si>
    <t>86C001</t>
  </si>
  <si>
    <t>86D001</t>
  </si>
  <si>
    <t>87C001</t>
  </si>
  <si>
    <t>87D001</t>
  </si>
  <si>
    <t>64S014</t>
  </si>
  <si>
    <t>57M001</t>
  </si>
  <si>
    <t>13M001</t>
  </si>
  <si>
    <t>TWIN LAKES UTILITIES(COMB WTR SWR)</t>
  </si>
  <si>
    <t>88C001</t>
  </si>
  <si>
    <t>88D001</t>
  </si>
  <si>
    <t>88L001</t>
  </si>
  <si>
    <t>UNION COUNTY GREATER COMMUNI</t>
  </si>
  <si>
    <t>77M001</t>
  </si>
  <si>
    <t>77M002</t>
  </si>
  <si>
    <t>URBANDALE/WINDSOR HTS SANITARY SEW</t>
  </si>
  <si>
    <t>89C001</t>
  </si>
  <si>
    <t>89D001</t>
  </si>
  <si>
    <t>89L001</t>
  </si>
  <si>
    <t>49S017</t>
  </si>
  <si>
    <t>06N001</t>
  </si>
  <si>
    <t>82N006</t>
  </si>
  <si>
    <t>81S015</t>
  </si>
  <si>
    <t>25S015</t>
  </si>
  <si>
    <t>50N001</t>
  </si>
  <si>
    <t>90C001</t>
  </si>
  <si>
    <t>90D001</t>
  </si>
  <si>
    <t>91C001</t>
  </si>
  <si>
    <t>91D001</t>
  </si>
  <si>
    <t>54S016</t>
  </si>
  <si>
    <t>92C001</t>
  </si>
  <si>
    <t>92D001</t>
  </si>
  <si>
    <t>92L001</t>
  </si>
  <si>
    <t>37S014</t>
  </si>
  <si>
    <t>11S016</t>
  </si>
  <si>
    <t>54S017</t>
  </si>
  <si>
    <t>93C001</t>
  </si>
  <si>
    <t>93D001</t>
  </si>
  <si>
    <t>93L001</t>
  </si>
  <si>
    <t>21N001</t>
  </si>
  <si>
    <t>94C001</t>
  </si>
  <si>
    <t>94D001</t>
  </si>
  <si>
    <t>94N001</t>
  </si>
  <si>
    <t>94N002</t>
  </si>
  <si>
    <t>94N003</t>
  </si>
  <si>
    <t>74S016</t>
  </si>
  <si>
    <t>57N002</t>
  </si>
  <si>
    <t>35N003</t>
  </si>
  <si>
    <t>48M004</t>
  </si>
  <si>
    <t>54S008</t>
  </si>
  <si>
    <t>50N002</t>
  </si>
  <si>
    <t>84N001</t>
  </si>
  <si>
    <t>44N002</t>
  </si>
  <si>
    <t>95C001</t>
  </si>
  <si>
    <t>95D001</t>
  </si>
  <si>
    <t>96C001</t>
  </si>
  <si>
    <t>96D001</t>
  </si>
  <si>
    <t>96L001</t>
  </si>
  <si>
    <t>WINNESHIEK COUNTY HOSPITAL</t>
  </si>
  <si>
    <t>97C001</t>
  </si>
  <si>
    <t>97D001</t>
  </si>
  <si>
    <t>98C001</t>
  </si>
  <si>
    <t>98D001</t>
  </si>
  <si>
    <t>99C001</t>
  </si>
  <si>
    <t>99D001</t>
  </si>
  <si>
    <t>COUNTY</t>
  </si>
  <si>
    <t>COUNTY ASSESSOR</t>
  </si>
  <si>
    <t>CITY ASSESSOR</t>
  </si>
  <si>
    <t>AG EXTENSION</t>
  </si>
  <si>
    <t>COMM COLLEGE</t>
  </si>
  <si>
    <t>SCHOOL</t>
  </si>
  <si>
    <t>CITY</t>
  </si>
  <si>
    <t>TOWNSHIP</t>
  </si>
  <si>
    <t>OTHER</t>
  </si>
  <si>
    <t>AMOUNT</t>
  </si>
  <si>
    <t>01ZZ</t>
  </si>
  <si>
    <t>02ZZ</t>
  </si>
  <si>
    <t>03ZZ</t>
  </si>
  <si>
    <t>04ZZ</t>
  </si>
  <si>
    <t>05ZZ</t>
  </si>
  <si>
    <t>06ZZ</t>
  </si>
  <si>
    <t>07ZZ</t>
  </si>
  <si>
    <t>08ZZ</t>
  </si>
  <si>
    <t>09ZZ</t>
  </si>
  <si>
    <t>10ZZ</t>
  </si>
  <si>
    <t>11ZZ</t>
  </si>
  <si>
    <t>12ZZ</t>
  </si>
  <si>
    <t>13ZZ</t>
  </si>
  <si>
    <t>14ZZ</t>
  </si>
  <si>
    <t>15ZZ</t>
  </si>
  <si>
    <t>16ZZ</t>
  </si>
  <si>
    <t>17ZZ</t>
  </si>
  <si>
    <t>18ZZ</t>
  </si>
  <si>
    <t>19ZZ</t>
  </si>
  <si>
    <t>20ZZ</t>
  </si>
  <si>
    <t>21ZZ</t>
  </si>
  <si>
    <t>22ZZ</t>
  </si>
  <si>
    <t>23ZZ</t>
  </si>
  <si>
    <t>24ZZ</t>
  </si>
  <si>
    <t>25ZZ</t>
  </si>
  <si>
    <t>26ZZ</t>
  </si>
  <si>
    <t>27ZZ</t>
  </si>
  <si>
    <t>28ZZ</t>
  </si>
  <si>
    <t>29ZZ</t>
  </si>
  <si>
    <t>30ZZ</t>
  </si>
  <si>
    <t>31ZZ</t>
  </si>
  <si>
    <t>32ZZ</t>
  </si>
  <si>
    <t>33ZZ</t>
  </si>
  <si>
    <t>34ZZ</t>
  </si>
  <si>
    <t>35ZZ</t>
  </si>
  <si>
    <t>36ZZ</t>
  </si>
  <si>
    <t>37ZZ</t>
  </si>
  <si>
    <t>38ZZ</t>
  </si>
  <si>
    <t>39ZZ</t>
  </si>
  <si>
    <t>40ZZ</t>
  </si>
  <si>
    <t>41ZZ</t>
  </si>
  <si>
    <t>42ZZ</t>
  </si>
  <si>
    <t>43ZZ</t>
  </si>
  <si>
    <t>44ZZ</t>
  </si>
  <si>
    <t>45ZZ</t>
  </si>
  <si>
    <t>46ZZ</t>
  </si>
  <si>
    <t>47ZZ</t>
  </si>
  <si>
    <t>48ZZ</t>
  </si>
  <si>
    <t>49ZZ</t>
  </si>
  <si>
    <t>50ZZ</t>
  </si>
  <si>
    <t>51ZZ</t>
  </si>
  <si>
    <t>52ZZ</t>
  </si>
  <si>
    <t>53ZZ</t>
  </si>
  <si>
    <t>54ZZ</t>
  </si>
  <si>
    <t>55ZZ</t>
  </si>
  <si>
    <t>56ZZ</t>
  </si>
  <si>
    <t>57ZZ</t>
  </si>
  <si>
    <t>58ZZ</t>
  </si>
  <si>
    <t>59ZZ</t>
  </si>
  <si>
    <t>60ZZ</t>
  </si>
  <si>
    <t>61ZZ</t>
  </si>
  <si>
    <t>62ZZ</t>
  </si>
  <si>
    <t>63ZZ</t>
  </si>
  <si>
    <t>64ZZ</t>
  </si>
  <si>
    <t>65ZZ</t>
  </si>
  <si>
    <t>66ZZ</t>
  </si>
  <si>
    <t>67ZZ</t>
  </si>
  <si>
    <t>68ZZ</t>
  </si>
  <si>
    <t>69ZZ</t>
  </si>
  <si>
    <t>70ZZ</t>
  </si>
  <si>
    <t>71ZZ</t>
  </si>
  <si>
    <t>72ZZ</t>
  </si>
  <si>
    <t>73ZZ</t>
  </si>
  <si>
    <t>74ZZ</t>
  </si>
  <si>
    <t>75ZZ</t>
  </si>
  <si>
    <t>76ZZ</t>
  </si>
  <si>
    <t>77ZZ</t>
  </si>
  <si>
    <t>78ZZ</t>
  </si>
  <si>
    <t>79ZZ</t>
  </si>
  <si>
    <t>80ZZ</t>
  </si>
  <si>
    <t>81ZZ</t>
  </si>
  <si>
    <t>82ZZ</t>
  </si>
  <si>
    <t>83ZZ</t>
  </si>
  <si>
    <t>84ZZ</t>
  </si>
  <si>
    <t>85ZZ</t>
  </si>
  <si>
    <t>86ZZ</t>
  </si>
  <si>
    <t>87ZZ</t>
  </si>
  <si>
    <t>88ZZ</t>
  </si>
  <si>
    <t>89ZZ</t>
  </si>
  <si>
    <t>90ZZ</t>
  </si>
  <si>
    <t>91ZZ</t>
  </si>
  <si>
    <t>92ZZ</t>
  </si>
  <si>
    <t>93ZZ</t>
  </si>
  <si>
    <t>94ZZ</t>
  </si>
  <si>
    <t>95ZZ</t>
  </si>
  <si>
    <t>96ZZ</t>
  </si>
  <si>
    <t>97ZZ</t>
  </si>
  <si>
    <t>98ZZ</t>
  </si>
  <si>
    <t>99ZZ</t>
  </si>
  <si>
    <t>FY2014</t>
  </si>
  <si>
    <t>TAXABLE w/o GE</t>
  </si>
  <si>
    <t>GROWTH %</t>
  </si>
  <si>
    <t>TYPE IDENTIFIER</t>
  </si>
  <si>
    <t>CITIES</t>
  </si>
  <si>
    <t>N/A</t>
  </si>
  <si>
    <t>SSMID</t>
  </si>
  <si>
    <t>*School payments moved to State Foundation Aid formula after FY2022</t>
  </si>
  <si>
    <t>SCHOOL NAME</t>
  </si>
  <si>
    <t>COMMUNITY COLLEGE</t>
  </si>
  <si>
    <t>TOWNSHIPS</t>
  </si>
  <si>
    <t>FY 2022-2023</t>
  </si>
  <si>
    <t>FY 2023-2024</t>
  </si>
  <si>
    <t>FY 2024-2025</t>
  </si>
  <si>
    <t>FY 2025-2026</t>
  </si>
  <si>
    <t>FY 2026-2027</t>
  </si>
  <si>
    <t>FY 2027-2028</t>
  </si>
  <si>
    <t>SCHOOL CODE</t>
  </si>
  <si>
    <t>CO ASSESS CODE</t>
  </si>
  <si>
    <t>CITY ASSESS CODE</t>
  </si>
  <si>
    <t>COMM COLL CODE</t>
  </si>
  <si>
    <t>CITY CODE</t>
  </si>
  <si>
    <t>TOWNSHIP CODE</t>
  </si>
  <si>
    <t>TOTAL PAYMENT AMOUNT:</t>
  </si>
  <si>
    <t>OTHER CODE</t>
  </si>
  <si>
    <t>FISCAL YEAR</t>
  </si>
  <si>
    <t>TYPE</t>
  </si>
  <si>
    <t>K-12 SCHOOLS</t>
  </si>
  <si>
    <t>STATE CATTLE TAX</t>
  </si>
  <si>
    <t>DES MOINES - WOODWARD/MADRID FIRE</t>
  </si>
  <si>
    <t>01K010</t>
  </si>
  <si>
    <t>01K013</t>
  </si>
  <si>
    <t>04K004</t>
  </si>
  <si>
    <t>04K005</t>
  </si>
  <si>
    <t>04K006</t>
  </si>
  <si>
    <t>04K007</t>
  </si>
  <si>
    <t>06K002</t>
  </si>
  <si>
    <t>06K010</t>
  </si>
  <si>
    <t>06K011</t>
  </si>
  <si>
    <t>06K016</t>
  </si>
  <si>
    <t>03K003</t>
  </si>
  <si>
    <t>03K004</t>
  </si>
  <si>
    <t>03K009</t>
  </si>
  <si>
    <t>08K006</t>
  </si>
  <si>
    <t>10K003</t>
  </si>
  <si>
    <t>11K004</t>
  </si>
  <si>
    <t>11K010</t>
  </si>
  <si>
    <t>11K012</t>
  </si>
  <si>
    <t>16K005</t>
  </si>
  <si>
    <t>16K006</t>
  </si>
  <si>
    <t>16K013</t>
  </si>
  <si>
    <t>17K006</t>
  </si>
  <si>
    <t>18K005</t>
  </si>
  <si>
    <t>18K013</t>
  </si>
  <si>
    <t>18K015</t>
  </si>
  <si>
    <t>19K005</t>
  </si>
  <si>
    <t>19K006</t>
  </si>
  <si>
    <t>21K003</t>
  </si>
  <si>
    <t>21K004</t>
  </si>
  <si>
    <t>25K001</t>
  </si>
  <si>
    <t>25K002</t>
  </si>
  <si>
    <t>25K004</t>
  </si>
  <si>
    <t>25K005</t>
  </si>
  <si>
    <t>25K007</t>
  </si>
  <si>
    <t>25K008</t>
  </si>
  <si>
    <t>25K012</t>
  </si>
  <si>
    <t>25K013</t>
  </si>
  <si>
    <t>25K014</t>
  </si>
  <si>
    <t>25K015</t>
  </si>
  <si>
    <t>28K001</t>
  </si>
  <si>
    <t>28K002</t>
  </si>
  <si>
    <t>28K003</t>
  </si>
  <si>
    <t>28K006</t>
  </si>
  <si>
    <t>28K007</t>
  </si>
  <si>
    <t>28K008</t>
  </si>
  <si>
    <t>28K009</t>
  </si>
  <si>
    <t>28K010</t>
  </si>
  <si>
    <t>28K011</t>
  </si>
  <si>
    <t>28K012</t>
  </si>
  <si>
    <t>28K013</t>
  </si>
  <si>
    <t>28K014</t>
  </si>
  <si>
    <t>28K015</t>
  </si>
  <si>
    <t>30K003</t>
  </si>
  <si>
    <t>30K004</t>
  </si>
  <si>
    <t>31K001</t>
  </si>
  <si>
    <t>31K003</t>
  </si>
  <si>
    <t>31K004</t>
  </si>
  <si>
    <t>31K005</t>
  </si>
  <si>
    <t>31K006</t>
  </si>
  <si>
    <t>31K008</t>
  </si>
  <si>
    <t>31K010</t>
  </si>
  <si>
    <t>31K014</t>
  </si>
  <si>
    <t>32K002</t>
  </si>
  <si>
    <t>32K006</t>
  </si>
  <si>
    <t>32K008</t>
  </si>
  <si>
    <t>35K002</t>
  </si>
  <si>
    <t>35K005</t>
  </si>
  <si>
    <t>35K014</t>
  </si>
  <si>
    <t>38K001</t>
  </si>
  <si>
    <t>38K003</t>
  </si>
  <si>
    <t>38K006</t>
  </si>
  <si>
    <t>38K007</t>
  </si>
  <si>
    <t>38K008</t>
  </si>
  <si>
    <t>38K009</t>
  </si>
  <si>
    <t>38K010</t>
  </si>
  <si>
    <t>38K011</t>
  </si>
  <si>
    <t>38K012</t>
  </si>
  <si>
    <t>38K014</t>
  </si>
  <si>
    <t>39K015</t>
  </si>
  <si>
    <t>39K016</t>
  </si>
  <si>
    <t>40K002</t>
  </si>
  <si>
    <t>40K009</t>
  </si>
  <si>
    <t>40K010</t>
  </si>
  <si>
    <t>40K013</t>
  </si>
  <si>
    <t>40K015</t>
  </si>
  <si>
    <t>41K009</t>
  </si>
  <si>
    <t>41K010</t>
  </si>
  <si>
    <t>41K013</t>
  </si>
  <si>
    <t>42K006</t>
  </si>
  <si>
    <t>42K010</t>
  </si>
  <si>
    <t>44K002</t>
  </si>
  <si>
    <t>44K003</t>
  </si>
  <si>
    <t>44K004</t>
  </si>
  <si>
    <t>44K006</t>
  </si>
  <si>
    <t>44K009</t>
  </si>
  <si>
    <t>44K010</t>
  </si>
  <si>
    <t>47K001</t>
  </si>
  <si>
    <t>48K004</t>
  </si>
  <si>
    <t>48K006</t>
  </si>
  <si>
    <t>48K007</t>
  </si>
  <si>
    <t>48K010</t>
  </si>
  <si>
    <t>48K011</t>
  </si>
  <si>
    <t>48K013</t>
  </si>
  <si>
    <t>49K016</t>
  </si>
  <si>
    <t>50K001</t>
  </si>
  <si>
    <t>50K002</t>
  </si>
  <si>
    <t>50K003</t>
  </si>
  <si>
    <t>50K004</t>
  </si>
  <si>
    <t>50K006</t>
  </si>
  <si>
    <t>50K007</t>
  </si>
  <si>
    <t>50K010</t>
  </si>
  <si>
    <t>50K011</t>
  </si>
  <si>
    <t>50K012</t>
  </si>
  <si>
    <t>50K013</t>
  </si>
  <si>
    <t>50K015</t>
  </si>
  <si>
    <t>50K016</t>
  </si>
  <si>
    <t>50K017</t>
  </si>
  <si>
    <t>50K018</t>
  </si>
  <si>
    <t>50K019</t>
  </si>
  <si>
    <t>52K004</t>
  </si>
  <si>
    <t>52K007</t>
  </si>
  <si>
    <t>52K021</t>
  </si>
  <si>
    <t>53K001</t>
  </si>
  <si>
    <t>53K013</t>
  </si>
  <si>
    <t>54K004</t>
  </si>
  <si>
    <t>54K009</t>
  </si>
  <si>
    <t>57K001</t>
  </si>
  <si>
    <t>57K002</t>
  </si>
  <si>
    <t>57K009</t>
  </si>
  <si>
    <t>57K011</t>
  </si>
  <si>
    <t>57K013</t>
  </si>
  <si>
    <t>58K001</t>
  </si>
  <si>
    <t>58K002</t>
  </si>
  <si>
    <t>58K004</t>
  </si>
  <si>
    <t>58K009</t>
  </si>
  <si>
    <t>58K011</t>
  </si>
  <si>
    <t>59K001</t>
  </si>
  <si>
    <t>61K001</t>
  </si>
  <si>
    <t>61K002</t>
  </si>
  <si>
    <t>61K003</t>
  </si>
  <si>
    <t>61K004</t>
  </si>
  <si>
    <t>61K005</t>
  </si>
  <si>
    <t>61K006</t>
  </si>
  <si>
    <t>61K007</t>
  </si>
  <si>
    <t>61K008</t>
  </si>
  <si>
    <t>61K009</t>
  </si>
  <si>
    <t>61K010</t>
  </si>
  <si>
    <t>61K011</t>
  </si>
  <si>
    <t>61K012</t>
  </si>
  <si>
    <t>61K013</t>
  </si>
  <si>
    <t>61K014</t>
  </si>
  <si>
    <t>61K015</t>
  </si>
  <si>
    <t>61K016</t>
  </si>
  <si>
    <t>62K001</t>
  </si>
  <si>
    <t>62K002</t>
  </si>
  <si>
    <t>62K003</t>
  </si>
  <si>
    <t>62K004</t>
  </si>
  <si>
    <t>62K005</t>
  </si>
  <si>
    <t>62K006</t>
  </si>
  <si>
    <t>62K007</t>
  </si>
  <si>
    <t>62K008</t>
  </si>
  <si>
    <t>62K009</t>
  </si>
  <si>
    <t>62K010</t>
  </si>
  <si>
    <t>62K011</t>
  </si>
  <si>
    <t>62K012</t>
  </si>
  <si>
    <t>62K013</t>
  </si>
  <si>
    <t>62K014</t>
  </si>
  <si>
    <t>62K015</t>
  </si>
  <si>
    <t>62K016</t>
  </si>
  <si>
    <t>62K017</t>
  </si>
  <si>
    <t>62K018</t>
  </si>
  <si>
    <t>63K011</t>
  </si>
  <si>
    <t>69K010</t>
  </si>
  <si>
    <t>70K001</t>
  </si>
  <si>
    <t>70K004</t>
  </si>
  <si>
    <t>70K009</t>
  </si>
  <si>
    <t>70K014</t>
  </si>
  <si>
    <t>74K014</t>
  </si>
  <si>
    <t>75K008</t>
  </si>
  <si>
    <t>79K001</t>
  </si>
  <si>
    <t>79K002</t>
  </si>
  <si>
    <t>79K004</t>
  </si>
  <si>
    <t>79K006</t>
  </si>
  <si>
    <t>79K007</t>
  </si>
  <si>
    <t>79K008</t>
  </si>
  <si>
    <t>79K009</t>
  </si>
  <si>
    <t>79K010</t>
  </si>
  <si>
    <t>79K012</t>
  </si>
  <si>
    <t>79K013</t>
  </si>
  <si>
    <t>79K015</t>
  </si>
  <si>
    <t>79K016</t>
  </si>
  <si>
    <t>80K003</t>
  </si>
  <si>
    <t>80K016</t>
  </si>
  <si>
    <t>80K017</t>
  </si>
  <si>
    <t>82K003</t>
  </si>
  <si>
    <t>82K004</t>
  </si>
  <si>
    <t>82K005</t>
  </si>
  <si>
    <t>82K007</t>
  </si>
  <si>
    <t>82K009</t>
  </si>
  <si>
    <t>82K010</t>
  </si>
  <si>
    <t>82K011</t>
  </si>
  <si>
    <t>82K013</t>
  </si>
  <si>
    <t>84K001</t>
  </si>
  <si>
    <t>84K012</t>
  </si>
  <si>
    <t>88K005</t>
  </si>
  <si>
    <t>91K003</t>
  </si>
  <si>
    <t>91K006</t>
  </si>
  <si>
    <t>91K009</t>
  </si>
  <si>
    <t>91K012</t>
  </si>
  <si>
    <t>91K013</t>
  </si>
  <si>
    <t>92K002</t>
  </si>
  <si>
    <t>92K004</t>
  </si>
  <si>
    <t>94K003</t>
  </si>
  <si>
    <t>94K005</t>
  </si>
  <si>
    <t>94K012</t>
  </si>
  <si>
    <t>94K015</t>
  </si>
  <si>
    <t>95K005</t>
  </si>
  <si>
    <t>95K008</t>
  </si>
  <si>
    <t>95K011</t>
  </si>
  <si>
    <t>97K013</t>
  </si>
  <si>
    <t>98K001</t>
  </si>
  <si>
    <t>FRENCH CREEK</t>
  </si>
  <si>
    <t/>
  </si>
  <si>
    <t>JOHNS</t>
  </si>
  <si>
    <t>CONO</t>
  </si>
  <si>
    <t>MAPLE VALLEY</t>
  </si>
  <si>
    <t>NOKOMIS</t>
  </si>
  <si>
    <t>DIAMOND</t>
  </si>
  <si>
    <t>SILVER</t>
  </si>
  <si>
    <t>TILDEN</t>
  </si>
  <si>
    <t>DRESDEN</t>
  </si>
  <si>
    <t>FREEMAN</t>
  </si>
  <si>
    <t>SUGAR GROVE</t>
  </si>
  <si>
    <t>BREMEN</t>
  </si>
  <si>
    <t>COFFINS GROVE</t>
  </si>
  <si>
    <t>HAZEL GREEN</t>
  </si>
  <si>
    <t>HONEY CREEK</t>
  </si>
  <si>
    <t>NORTH FORK</t>
  </si>
  <si>
    <t>EXCELSIOR</t>
  </si>
  <si>
    <t>LAKEVILLE</t>
  </si>
  <si>
    <t>NEW WINE</t>
  </si>
  <si>
    <t>ARMSTRONG GROVE</t>
  </si>
  <si>
    <t>IOWA LAKE</t>
  </si>
  <si>
    <t>FELIX</t>
  </si>
  <si>
    <t>PALERMO</t>
  </si>
  <si>
    <t>SHILOH</t>
  </si>
  <si>
    <t>ROSE GROVE</t>
  </si>
  <si>
    <t>ERIN</t>
  </si>
  <si>
    <t>ELLIS</t>
  </si>
  <si>
    <t>CANAAN</t>
  </si>
  <si>
    <t>TIPPECANOE</t>
  </si>
  <si>
    <t>BATTLE</t>
  </si>
  <si>
    <t>HILTON</t>
  </si>
  <si>
    <t>ELK CREEK</t>
  </si>
  <si>
    <t>HICKORY GROVE</t>
  </si>
  <si>
    <t>MALAKA</t>
  </si>
  <si>
    <t>MARIPOSA</t>
  </si>
  <si>
    <t>MOUND PRAIRIE</t>
  </si>
  <si>
    <t>ROCK CREEK</t>
  </si>
  <si>
    <t>EAST LUCAS</t>
  </si>
  <si>
    <t>WEST LUCAS</t>
  </si>
  <si>
    <t>SCOTCH GROVE</t>
  </si>
  <si>
    <t>BOULDER</t>
  </si>
  <si>
    <t>MAINE</t>
  </si>
  <si>
    <t>OHIO</t>
  </si>
  <si>
    <t>SOUTH</t>
  </si>
  <si>
    <t>BLACK OAK</t>
  </si>
  <si>
    <t>EAST DES MOINES</t>
  </si>
  <si>
    <t>GOSHEN</t>
  </si>
  <si>
    <t>MOSCOW</t>
  </si>
  <si>
    <t>ORONO</t>
  </si>
  <si>
    <t>PIKE</t>
  </si>
  <si>
    <t>SWEETLAND</t>
  </si>
  <si>
    <t>BEAR CREEK</t>
  </si>
  <si>
    <t>WAUBONSIE</t>
  </si>
  <si>
    <t>CLEONA</t>
  </si>
  <si>
    <t>BUNCOMBE</t>
  </si>
  <si>
    <t>BELMONT</t>
  </si>
  <si>
    <t>OTTER</t>
  </si>
  <si>
    <t>SQUAW CREEK</t>
  </si>
  <si>
    <t>LOST GROVE</t>
  </si>
  <si>
    <t>BARTON</t>
  </si>
  <si>
    <t>FY 2028-2029</t>
  </si>
  <si>
    <t>FALL PYMT</t>
  </si>
  <si>
    <t>SPRING PYMT</t>
  </si>
  <si>
    <t>S</t>
  </si>
  <si>
    <t>G</t>
  </si>
  <si>
    <t>046</t>
  </si>
  <si>
    <t>1</t>
  </si>
  <si>
    <t>2</t>
  </si>
  <si>
    <t>054</t>
  </si>
  <si>
    <t>180</t>
  </si>
  <si>
    <t>205</t>
  </si>
  <si>
    <t>207</t>
  </si>
  <si>
    <t>267</t>
  </si>
  <si>
    <t>378</t>
  </si>
  <si>
    <t>469</t>
  </si>
  <si>
    <t>483</t>
  </si>
  <si>
    <t>539</t>
  </si>
  <si>
    <t>3</t>
  </si>
  <si>
    <t>597</t>
  </si>
  <si>
    <t>717</t>
  </si>
  <si>
    <t>4</t>
  </si>
  <si>
    <t>5</t>
  </si>
  <si>
    <t>6</t>
  </si>
  <si>
    <t>7</t>
  </si>
  <si>
    <t>8</t>
  </si>
  <si>
    <t>9</t>
  </si>
  <si>
    <t>732</t>
  </si>
  <si>
    <t>770</t>
  </si>
  <si>
    <t>773</t>
  </si>
  <si>
    <t>810</t>
  </si>
  <si>
    <t>868</t>
  </si>
  <si>
    <t>904</t>
  </si>
  <si>
    <t>920</t>
  </si>
  <si>
    <t>938</t>
  </si>
  <si>
    <t>948</t>
  </si>
  <si>
    <t>388</t>
  </si>
  <si>
    <t>869</t>
  </si>
  <si>
    <t>001</t>
  </si>
  <si>
    <t>228</t>
  </si>
  <si>
    <t>846</t>
  </si>
  <si>
    <t>862</t>
  </si>
  <si>
    <t>882</t>
  </si>
  <si>
    <t>692</t>
  </si>
  <si>
    <t>083</t>
  </si>
  <si>
    <t>641</t>
  </si>
  <si>
    <t>603</t>
  </si>
  <si>
    <t>537</t>
  </si>
  <si>
    <t>389</t>
  </si>
  <si>
    <t>330</t>
  </si>
  <si>
    <t>517</t>
  </si>
  <si>
    <t>712</t>
  </si>
  <si>
    <t>890</t>
  </si>
  <si>
    <t>093</t>
  </si>
  <si>
    <t>084</t>
  </si>
  <si>
    <t>161</t>
  </si>
  <si>
    <t>798</t>
  </si>
  <si>
    <t>713</t>
  </si>
  <si>
    <t>568</t>
  </si>
  <si>
    <t>811</t>
  </si>
  <si>
    <t>492</t>
  </si>
  <si>
    <t>201</t>
  </si>
  <si>
    <t>448</t>
  </si>
  <si>
    <t>127</t>
  </si>
  <si>
    <t>714</t>
  </si>
  <si>
    <t>926</t>
  </si>
  <si>
    <t>094</t>
  </si>
  <si>
    <t>114</t>
  </si>
  <si>
    <t>658</t>
  </si>
  <si>
    <t>095</t>
  </si>
  <si>
    <t>215</t>
  </si>
  <si>
    <t>847</t>
  </si>
  <si>
    <t>309</t>
  </si>
  <si>
    <t>303</t>
  </si>
  <si>
    <t>272</t>
  </si>
  <si>
    <t>436</t>
  </si>
  <si>
    <t>282</t>
  </si>
  <si>
    <t>667</t>
  </si>
  <si>
    <t>216</t>
  </si>
  <si>
    <t>650</t>
  </si>
  <si>
    <t>032</t>
  </si>
  <si>
    <t>128</t>
  </si>
  <si>
    <t>761</t>
  </si>
  <si>
    <t>027</t>
  </si>
  <si>
    <t>153</t>
  </si>
  <si>
    <t>072</t>
  </si>
  <si>
    <t>729</t>
  </si>
  <si>
    <t>683</t>
  </si>
  <si>
    <t>898</t>
  </si>
  <si>
    <t>362</t>
  </si>
  <si>
    <t>449</t>
  </si>
  <si>
    <t>283</t>
  </si>
  <si>
    <t>518</t>
  </si>
  <si>
    <t>284</t>
  </si>
  <si>
    <t>584</t>
  </si>
  <si>
    <t>899</t>
  </si>
  <si>
    <t>162</t>
  </si>
  <si>
    <t>475</t>
  </si>
  <si>
    <t>437</t>
  </si>
  <si>
    <t>462</t>
  </si>
  <si>
    <t>363</t>
  </si>
  <si>
    <t>585</t>
  </si>
  <si>
    <t>751</t>
  </si>
  <si>
    <t>353</t>
  </si>
  <si>
    <t>055</t>
  </si>
  <si>
    <t>838</t>
  </si>
  <si>
    <t>033</t>
  </si>
  <si>
    <t>450</t>
  </si>
  <si>
    <t>135</t>
  </si>
  <si>
    <t>752</t>
  </si>
  <si>
    <t>056</t>
  </si>
  <si>
    <t>285</t>
  </si>
  <si>
    <t>538</t>
  </si>
  <si>
    <t>576</t>
  </si>
  <si>
    <t>854</t>
  </si>
  <si>
    <t>371</t>
  </si>
  <si>
    <t>034</t>
  </si>
  <si>
    <t>863</t>
  </si>
  <si>
    <t>672</t>
  </si>
  <si>
    <t>631</t>
  </si>
  <si>
    <t>839</t>
  </si>
  <si>
    <t>242</t>
  </si>
  <si>
    <t>771</t>
  </si>
  <si>
    <t>425</t>
  </si>
  <si>
    <t>855</t>
  </si>
  <si>
    <t>715</t>
  </si>
  <si>
    <t>057</t>
  </si>
  <si>
    <t>229</t>
  </si>
  <si>
    <t>058</t>
  </si>
  <si>
    <t>799</t>
  </si>
  <si>
    <t>673</t>
  </si>
  <si>
    <t>426</t>
  </si>
  <si>
    <t>073</t>
  </si>
  <si>
    <t>028</t>
  </si>
  <si>
    <t>115</t>
  </si>
  <si>
    <t>002</t>
  </si>
  <si>
    <t>883</t>
  </si>
  <si>
    <t>096</t>
  </si>
  <si>
    <t>380</t>
  </si>
  <si>
    <t>927</t>
  </si>
  <si>
    <t>743</t>
  </si>
  <si>
    <t>693</t>
  </si>
  <si>
    <t>217</t>
  </si>
  <si>
    <t>390</t>
  </si>
  <si>
    <t>772</t>
  </si>
  <si>
    <t>911</t>
  </si>
  <si>
    <t>519</t>
  </si>
  <si>
    <t>593</t>
  </si>
  <si>
    <t>202</t>
  </si>
  <si>
    <t>900</t>
  </si>
  <si>
    <t>918</t>
  </si>
  <si>
    <t>659</t>
  </si>
  <si>
    <t>203</t>
  </si>
  <si>
    <t>812</t>
  </si>
  <si>
    <t>856</t>
  </si>
  <si>
    <t>006</t>
  </si>
  <si>
    <t>870</t>
  </si>
  <si>
    <t>623</t>
  </si>
  <si>
    <t>116</t>
  </si>
  <si>
    <t>730</t>
  </si>
  <si>
    <t>731</t>
  </si>
  <si>
    <t>286</t>
  </si>
  <si>
    <t>364</t>
  </si>
  <si>
    <t>919</t>
  </si>
  <si>
    <t>632</t>
  </si>
  <si>
    <t>493</t>
  </si>
  <si>
    <t>540</t>
  </si>
  <si>
    <t>016</t>
  </si>
  <si>
    <t>541</t>
  </si>
  <si>
    <t>287</t>
  </si>
  <si>
    <t>563</t>
  </si>
  <si>
    <t>323</t>
  </si>
  <si>
    <t>204</t>
  </si>
  <si>
    <t>218</t>
  </si>
  <si>
    <t>800</t>
  </si>
  <si>
    <t>825</t>
  </si>
  <si>
    <t>154</t>
  </si>
  <si>
    <t>420</t>
  </si>
  <si>
    <t>864</t>
  </si>
  <si>
    <t>346</t>
  </si>
  <si>
    <t>017</t>
  </si>
  <si>
    <t>901</t>
  </si>
  <si>
    <t>136</t>
  </si>
  <si>
    <t>674</t>
  </si>
  <si>
    <t>949</t>
  </si>
  <si>
    <t>097</t>
  </si>
  <si>
    <t>182</t>
  </si>
  <si>
    <t>143</t>
  </si>
  <si>
    <t>840</t>
  </si>
  <si>
    <t>155</t>
  </si>
  <si>
    <t>604</t>
  </si>
  <si>
    <t>310</t>
  </si>
  <si>
    <t>891</t>
  </si>
  <si>
    <t>716</t>
  </si>
  <si>
    <t>826</t>
  </si>
  <si>
    <t>644</t>
  </si>
  <si>
    <t>542</t>
  </si>
  <si>
    <t>675</t>
  </si>
  <si>
    <t>256</t>
  </si>
  <si>
    <t>463</t>
  </si>
  <si>
    <t>676</t>
  </si>
  <si>
    <t>813</t>
  </si>
  <si>
    <t>814</t>
  </si>
  <si>
    <t>554</t>
  </si>
  <si>
    <t>555</t>
  </si>
  <si>
    <t>324</t>
  </si>
  <si>
    <t>651</t>
  </si>
  <si>
    <t>354</t>
  </si>
  <si>
    <t>841</t>
  </si>
  <si>
    <t>117</t>
  </si>
  <si>
    <t>410</t>
  </si>
  <si>
    <t>481</t>
  </si>
  <si>
    <t>007</t>
  </si>
  <si>
    <t>928</t>
  </si>
  <si>
    <t>381</t>
  </si>
  <si>
    <t>892</t>
  </si>
  <si>
    <t>556</t>
  </si>
  <si>
    <t>331</t>
  </si>
  <si>
    <t>694</t>
  </si>
  <si>
    <t>884</t>
  </si>
  <si>
    <t>733</t>
  </si>
  <si>
    <t>421</t>
  </si>
  <si>
    <t>848</t>
  </si>
  <si>
    <t>849</t>
  </si>
  <si>
    <t>382</t>
  </si>
  <si>
    <t>129</t>
  </si>
  <si>
    <t>871</t>
  </si>
  <si>
    <t>684</t>
  </si>
  <si>
    <t>929</t>
  </si>
  <si>
    <t>685</t>
  </si>
  <si>
    <t>427</t>
  </si>
  <si>
    <t>230</t>
  </si>
  <si>
    <t>347</t>
  </si>
  <si>
    <t>930</t>
  </si>
  <si>
    <t>268</t>
  </si>
  <si>
    <t>246</t>
  </si>
  <si>
    <t>231</t>
  </si>
  <si>
    <t>902</t>
  </si>
  <si>
    <t>232</t>
  </si>
  <si>
    <t>247</t>
  </si>
  <si>
    <t>118</t>
  </si>
  <si>
    <t>744</t>
  </si>
  <si>
    <t>787</t>
  </si>
  <si>
    <t>257</t>
  </si>
  <si>
    <t>258</t>
  </si>
  <si>
    <t>206</t>
  </si>
  <si>
    <t>219</t>
  </si>
  <si>
    <t>753</t>
  </si>
  <si>
    <t>501</t>
  </si>
  <si>
    <t>220</t>
  </si>
  <si>
    <t>064</t>
  </si>
  <si>
    <t>564</t>
  </si>
  <si>
    <t>233</t>
  </si>
  <si>
    <t>754</t>
  </si>
  <si>
    <t>172</t>
  </si>
  <si>
    <t>355</t>
  </si>
  <si>
    <t>774</t>
  </si>
  <si>
    <t>304</t>
  </si>
  <si>
    <t>775</t>
  </si>
  <si>
    <t>529</t>
  </si>
  <si>
    <t>569</t>
  </si>
  <si>
    <t>144</t>
  </si>
  <si>
    <t>221</t>
  </si>
  <si>
    <t>950</t>
  </si>
  <si>
    <t>243</t>
  </si>
  <si>
    <t>288</t>
  </si>
  <si>
    <t>098</t>
  </si>
  <si>
    <t>903</t>
  </si>
  <si>
    <t>259</t>
  </si>
  <si>
    <t>047</t>
  </si>
  <si>
    <t>400</t>
  </si>
  <si>
    <t>289</t>
  </si>
  <si>
    <t>137</t>
  </si>
  <si>
    <t>290</t>
  </si>
  <si>
    <t>827</t>
  </si>
  <si>
    <t>951</t>
  </si>
  <si>
    <t>577</t>
  </si>
  <si>
    <t>788</t>
  </si>
  <si>
    <t>260</t>
  </si>
  <si>
    <t>762</t>
  </si>
  <si>
    <t>578</t>
  </si>
  <si>
    <t>865</t>
  </si>
  <si>
    <t>183</t>
  </si>
  <si>
    <t>828</t>
  </si>
  <si>
    <t>866</t>
  </si>
  <si>
    <t>391</t>
  </si>
  <si>
    <t>776</t>
  </si>
  <si>
    <t>312</t>
  </si>
  <si>
    <t>789</t>
  </si>
  <si>
    <t>048</t>
  </si>
  <si>
    <t>184</t>
  </si>
  <si>
    <t>718</t>
  </si>
  <si>
    <t>185</t>
  </si>
  <si>
    <t>645</t>
  </si>
  <si>
    <t>755</t>
  </si>
  <si>
    <t>372</t>
  </si>
  <si>
    <t>422</t>
  </si>
  <si>
    <t>543</t>
  </si>
  <si>
    <t>616</t>
  </si>
  <si>
    <t>686</t>
  </si>
  <si>
    <t>291</t>
  </si>
  <si>
    <t>677</t>
  </si>
  <si>
    <t>305</t>
  </si>
  <si>
    <t>049</t>
  </si>
  <si>
    <t>173</t>
  </si>
  <si>
    <t>029</t>
  </si>
  <si>
    <t>018</t>
  </si>
  <si>
    <t>074</t>
  </si>
  <si>
    <t>544</t>
  </si>
  <si>
    <t>476</t>
  </si>
  <si>
    <t>292</t>
  </si>
  <si>
    <t>186</t>
  </si>
  <si>
    <t>857</t>
  </si>
  <si>
    <t>103</t>
  </si>
  <si>
    <t>338</t>
  </si>
  <si>
    <t>313</t>
  </si>
  <si>
    <t>520</t>
  </si>
  <si>
    <t>605</t>
  </si>
  <si>
    <t>941</t>
  </si>
  <si>
    <t>244</t>
  </si>
  <si>
    <t>325</t>
  </si>
  <si>
    <t>703</t>
  </si>
  <si>
    <t>003</t>
  </si>
  <si>
    <t>912</t>
  </si>
  <si>
    <t>921</t>
  </si>
  <si>
    <t>530</t>
  </si>
  <si>
    <t>174</t>
  </si>
  <si>
    <t>531</t>
  </si>
  <si>
    <t>059</t>
  </si>
  <si>
    <t>163</t>
  </si>
  <si>
    <t>065</t>
  </si>
  <si>
    <t>557</t>
  </si>
  <si>
    <t>586</t>
  </si>
  <si>
    <t>652</t>
  </si>
  <si>
    <t>952</t>
  </si>
  <si>
    <t>438</t>
  </si>
  <si>
    <t>187</t>
  </si>
  <si>
    <t>248</t>
  </si>
  <si>
    <t>188</t>
  </si>
  <si>
    <t>383</t>
  </si>
  <si>
    <t>035</t>
  </si>
  <si>
    <t>829</t>
  </si>
  <si>
    <t>332</t>
  </si>
  <si>
    <t>570</t>
  </si>
  <si>
    <t>502</t>
  </si>
  <si>
    <t>815</t>
  </si>
  <si>
    <t>050</t>
  </si>
  <si>
    <t>175</t>
  </si>
  <si>
    <t>606</t>
  </si>
  <si>
    <t>704</t>
  </si>
  <si>
    <t>830</t>
  </si>
  <si>
    <t>617</t>
  </si>
  <si>
    <t>119</t>
  </si>
  <si>
    <t>953</t>
  </si>
  <si>
    <t>384</t>
  </si>
  <si>
    <t>208</t>
  </si>
  <si>
    <t>905</t>
  </si>
  <si>
    <t>687</t>
  </si>
  <si>
    <t>293</t>
  </si>
  <si>
    <t>942</t>
  </si>
  <si>
    <t>348</t>
  </si>
  <si>
    <t>209</t>
  </si>
  <si>
    <t>249</t>
  </si>
  <si>
    <t>558</t>
  </si>
  <si>
    <t>234</t>
  </si>
  <si>
    <t>646</t>
  </si>
  <si>
    <t>801</t>
  </si>
  <si>
    <t>842</t>
  </si>
  <si>
    <t>030</t>
  </si>
  <si>
    <t>261</t>
  </si>
  <si>
    <t>099</t>
  </si>
  <si>
    <t>004</t>
  </si>
  <si>
    <t>176</t>
  </si>
  <si>
    <t>719</t>
  </si>
  <si>
    <t>745</t>
  </si>
  <si>
    <t>130</t>
  </si>
  <si>
    <t>356</t>
  </si>
  <si>
    <t>306</t>
  </si>
  <si>
    <t>746</t>
  </si>
  <si>
    <t>365</t>
  </si>
  <si>
    <t>189</t>
  </si>
  <si>
    <t>120</t>
  </si>
  <si>
    <t>339</t>
  </si>
  <si>
    <t>595</t>
  </si>
  <si>
    <t>333</t>
  </si>
  <si>
    <t>734</t>
  </si>
  <si>
    <t>943</t>
  </si>
  <si>
    <t>334</t>
  </si>
  <si>
    <t>906</t>
  </si>
  <si>
    <t>428</t>
  </si>
  <si>
    <t>790</t>
  </si>
  <si>
    <t>503</t>
  </si>
  <si>
    <t>010</t>
  </si>
  <si>
    <t>668</t>
  </si>
  <si>
    <t>872</t>
  </si>
  <si>
    <t>660</t>
  </si>
  <si>
    <t>747</t>
  </si>
  <si>
    <t>596</t>
  </si>
  <si>
    <t>618</t>
  </si>
  <si>
    <t>705</t>
  </si>
  <si>
    <t>607</t>
  </si>
  <si>
    <t>802</t>
  </si>
  <si>
    <t>314</t>
  </si>
  <si>
    <t>504</t>
  </si>
  <si>
    <t>075</t>
  </si>
  <si>
    <t>505</t>
  </si>
  <si>
    <t>619</t>
  </si>
  <si>
    <t>678</t>
  </si>
  <si>
    <t>545</t>
  </si>
  <si>
    <t>482</t>
  </si>
  <si>
    <t>411</t>
  </si>
  <si>
    <t>695</t>
  </si>
  <si>
    <t>357</t>
  </si>
  <si>
    <t>439</t>
  </si>
  <si>
    <t>294</t>
  </si>
  <si>
    <t>262</t>
  </si>
  <si>
    <t>931</t>
  </si>
  <si>
    <t>803</t>
  </si>
  <si>
    <t>532</t>
  </si>
  <si>
    <t>392</t>
  </si>
  <si>
    <t>051</t>
  </si>
  <si>
    <t>804</t>
  </si>
  <si>
    <t>429</t>
  </si>
  <si>
    <t>893</t>
  </si>
  <si>
    <t>816</t>
  </si>
  <si>
    <t>440</t>
  </si>
  <si>
    <t>340</t>
  </si>
  <si>
    <t>076</t>
  </si>
  <si>
    <t>873</t>
  </si>
  <si>
    <t>571</t>
  </si>
  <si>
    <t>164</t>
  </si>
  <si>
    <t>393</t>
  </si>
  <si>
    <t>805</t>
  </si>
  <si>
    <t>791</t>
  </si>
  <si>
    <t>922</t>
  </si>
  <si>
    <t>366</t>
  </si>
  <si>
    <t>066</t>
  </si>
  <si>
    <t>349</t>
  </si>
  <si>
    <t>077</t>
  </si>
  <si>
    <t>373</t>
  </si>
  <si>
    <t>720</t>
  </si>
  <si>
    <t>944</t>
  </si>
  <si>
    <t>104</t>
  </si>
  <si>
    <t>885</t>
  </si>
  <si>
    <t>374</t>
  </si>
  <si>
    <t>385</t>
  </si>
  <si>
    <t>756</t>
  </si>
  <si>
    <t>817</t>
  </si>
  <si>
    <t>464</t>
  </si>
  <si>
    <t>945</t>
  </si>
  <si>
    <t>533</t>
  </si>
  <si>
    <t>587</t>
  </si>
  <si>
    <t>858</t>
  </si>
  <si>
    <t>506</t>
  </si>
  <si>
    <t>507</t>
  </si>
  <si>
    <t>036</t>
  </si>
  <si>
    <t>031</t>
  </si>
  <si>
    <t>696</t>
  </si>
  <si>
    <t>508</t>
  </si>
  <si>
    <t>792</t>
  </si>
  <si>
    <t>867</t>
  </si>
  <si>
    <t>222</t>
  </si>
  <si>
    <t>386</t>
  </si>
  <si>
    <t>105</t>
  </si>
  <si>
    <t>453</t>
  </si>
  <si>
    <t>052</t>
  </si>
  <si>
    <t>874</t>
  </si>
  <si>
    <t>441</t>
  </si>
  <si>
    <t>106</t>
  </si>
  <si>
    <t>913</t>
  </si>
  <si>
    <t>273</t>
  </si>
  <si>
    <t>763</t>
  </si>
  <si>
    <t>085</t>
  </si>
  <si>
    <t>521</t>
  </si>
  <si>
    <t>465</t>
  </si>
  <si>
    <t>250</t>
  </si>
  <si>
    <t>078</t>
  </si>
  <si>
    <t>121</t>
  </si>
  <si>
    <t>011</t>
  </si>
  <si>
    <t>572</t>
  </si>
  <si>
    <t>156</t>
  </si>
  <si>
    <t>335</t>
  </si>
  <si>
    <t>608</t>
  </si>
  <si>
    <t>706</t>
  </si>
  <si>
    <t>165</t>
  </si>
  <si>
    <t>932</t>
  </si>
  <si>
    <t>777</t>
  </si>
  <si>
    <t>697</t>
  </si>
  <si>
    <t>252</t>
  </si>
  <si>
    <t>522</t>
  </si>
  <si>
    <t>609</t>
  </si>
  <si>
    <t>907</t>
  </si>
  <si>
    <t>588</t>
  </si>
  <si>
    <t>914</t>
  </si>
  <si>
    <t>843</t>
  </si>
  <si>
    <t>251</t>
  </si>
  <si>
    <t>573</t>
  </si>
  <si>
    <t>559</t>
  </si>
  <si>
    <t>131</t>
  </si>
  <si>
    <t>477</t>
  </si>
  <si>
    <t>122</t>
  </si>
  <si>
    <t>423</t>
  </si>
  <si>
    <t>831</t>
  </si>
  <si>
    <t>235</t>
  </si>
  <si>
    <t>894</t>
  </si>
  <si>
    <t>086</t>
  </si>
  <si>
    <t>546</t>
  </si>
  <si>
    <t>610</t>
  </si>
  <si>
    <t>574</t>
  </si>
  <si>
    <t>401</t>
  </si>
  <si>
    <t>430</t>
  </si>
  <si>
    <t>478</t>
  </si>
  <si>
    <t>402</t>
  </si>
  <si>
    <t>107</t>
  </si>
  <si>
    <t>523</t>
  </si>
  <si>
    <t>484</t>
  </si>
  <si>
    <t>778</t>
  </si>
  <si>
    <t>851</t>
  </si>
  <si>
    <t>210</t>
  </si>
  <si>
    <t>642</t>
  </si>
  <si>
    <t>211</t>
  </si>
  <si>
    <t>138</t>
  </si>
  <si>
    <t>191</t>
  </si>
  <si>
    <t>565</t>
  </si>
  <si>
    <t>060</t>
  </si>
  <si>
    <t>524</t>
  </si>
  <si>
    <t>295</t>
  </si>
  <si>
    <t>037</t>
  </si>
  <si>
    <t>466</t>
  </si>
  <si>
    <t>764</t>
  </si>
  <si>
    <t>735</t>
  </si>
  <si>
    <t>579</t>
  </si>
  <si>
    <t>061</t>
  </si>
  <si>
    <t>403</t>
  </si>
  <si>
    <t>957</t>
  </si>
  <si>
    <t>748</t>
  </si>
  <si>
    <t>688</t>
  </si>
  <si>
    <t>757</t>
  </si>
  <si>
    <t>620</t>
  </si>
  <si>
    <t>263</t>
  </si>
  <si>
    <t>223</t>
  </si>
  <si>
    <t>946</t>
  </si>
  <si>
    <t>123</t>
  </si>
  <si>
    <t>108</t>
  </si>
  <si>
    <t>633</t>
  </si>
  <si>
    <t>454</t>
  </si>
  <si>
    <t>087</t>
  </si>
  <si>
    <t>326</t>
  </si>
  <si>
    <t>157</t>
  </si>
  <si>
    <t>442</t>
  </si>
  <si>
    <t>547</t>
  </si>
  <si>
    <t>132</t>
  </si>
  <si>
    <t>193</t>
  </si>
  <si>
    <t>611</t>
  </si>
  <si>
    <t>494</t>
  </si>
  <si>
    <t>875</t>
  </si>
  <si>
    <t>509</t>
  </si>
  <si>
    <t>598</t>
  </si>
  <si>
    <t>145</t>
  </si>
  <si>
    <t>264</t>
  </si>
  <si>
    <t>133</t>
  </si>
  <si>
    <t>806</t>
  </si>
  <si>
    <t>807</t>
  </si>
  <si>
    <t>818</t>
  </si>
  <si>
    <t>315</t>
  </si>
  <si>
    <t>779</t>
  </si>
  <si>
    <t>819</t>
  </si>
  <si>
    <t>780</t>
  </si>
  <si>
    <t>736</t>
  </si>
  <si>
    <t>192</t>
  </si>
  <si>
    <t>624</t>
  </si>
  <si>
    <t>139</t>
  </si>
  <si>
    <t>269</t>
  </si>
  <si>
    <t>612</t>
  </si>
  <si>
    <t>599</t>
  </si>
  <si>
    <t>643</t>
  </si>
  <si>
    <t>669</t>
  </si>
  <si>
    <t>367</t>
  </si>
  <si>
    <t>158</t>
  </si>
  <si>
    <t>698</t>
  </si>
  <si>
    <t>146</t>
  </si>
  <si>
    <t>270</t>
  </si>
  <si>
    <t>455</t>
  </si>
  <si>
    <t>274</t>
  </si>
  <si>
    <t>443</t>
  </si>
  <si>
    <t>895</t>
  </si>
  <si>
    <t>194</t>
  </si>
  <si>
    <t>876</t>
  </si>
  <si>
    <t>859</t>
  </si>
  <si>
    <t>236</t>
  </si>
  <si>
    <t>737</t>
  </si>
  <si>
    <t>467</t>
  </si>
  <si>
    <t>404</t>
  </si>
  <si>
    <t>625</t>
  </si>
  <si>
    <t>721</t>
  </si>
  <si>
    <t>405</t>
  </si>
  <si>
    <t>406</t>
  </si>
  <si>
    <t>456</t>
  </si>
  <si>
    <t>195</t>
  </si>
  <si>
    <t>468</t>
  </si>
  <si>
    <t>749</t>
  </si>
  <si>
    <t>495</t>
  </si>
  <si>
    <t>832</t>
  </si>
  <si>
    <t>534</t>
  </si>
  <si>
    <t>634</t>
  </si>
  <si>
    <t>908</t>
  </si>
  <si>
    <t>019</t>
  </si>
  <si>
    <t>496</t>
  </si>
  <si>
    <t>560</t>
  </si>
  <si>
    <t>358</t>
  </si>
  <si>
    <t>020</t>
  </si>
  <si>
    <t>038</t>
  </si>
  <si>
    <t>758</t>
  </si>
  <si>
    <t>412</t>
  </si>
  <si>
    <t>413</t>
  </si>
  <si>
    <t>548</t>
  </si>
  <si>
    <t>933</t>
  </si>
  <si>
    <t>169</t>
  </si>
  <si>
    <t>653</t>
  </si>
  <si>
    <t>021</t>
  </si>
  <si>
    <t>166</t>
  </si>
  <si>
    <t>765</t>
  </si>
  <si>
    <t>738</t>
  </si>
  <si>
    <t>820</t>
  </si>
  <si>
    <t>012</t>
  </si>
  <si>
    <t>167</t>
  </si>
  <si>
    <t>100</t>
  </si>
  <si>
    <t>781</t>
  </si>
  <si>
    <t>414</t>
  </si>
  <si>
    <t>844</t>
  </si>
  <si>
    <t>394</t>
  </si>
  <si>
    <t>589</t>
  </si>
  <si>
    <t>296</t>
  </si>
  <si>
    <t>877</t>
  </si>
  <si>
    <t>088</t>
  </si>
  <si>
    <t>039</t>
  </si>
  <si>
    <t>654</t>
  </si>
  <si>
    <t>008</t>
  </si>
  <si>
    <t>327</t>
  </si>
  <si>
    <t>196</t>
  </si>
  <si>
    <t>444</t>
  </si>
  <si>
    <t>485</t>
  </si>
  <si>
    <t>168</t>
  </si>
  <si>
    <t>679</t>
  </si>
  <si>
    <t>947</t>
  </si>
  <si>
    <t>878</t>
  </si>
  <si>
    <t>040</t>
  </si>
  <si>
    <t>022</t>
  </si>
  <si>
    <t>739</t>
  </si>
  <si>
    <t>470</t>
  </si>
  <si>
    <t>561</t>
  </si>
  <si>
    <t>670</t>
  </si>
  <si>
    <t>766</t>
  </si>
  <si>
    <t>316</t>
  </si>
  <si>
    <t>062</t>
  </si>
  <si>
    <t>275</t>
  </si>
  <si>
    <t>415</t>
  </si>
  <si>
    <t>497</t>
  </si>
  <si>
    <t>510</t>
  </si>
  <si>
    <t>635</t>
  </si>
  <si>
    <t>498</t>
  </si>
  <si>
    <t>808</t>
  </si>
  <si>
    <t>626</t>
  </si>
  <si>
    <t>005</t>
  </si>
  <si>
    <t>276</t>
  </si>
  <si>
    <t>627</t>
  </si>
  <si>
    <t>170</t>
  </si>
  <si>
    <t>590</t>
  </si>
  <si>
    <t>923</t>
  </si>
  <si>
    <t>197</t>
  </si>
  <si>
    <t>909</t>
  </si>
  <si>
    <t>934</t>
  </si>
  <si>
    <t>431</t>
  </si>
  <si>
    <t>395</t>
  </si>
  <si>
    <t>486</t>
  </si>
  <si>
    <t>499</t>
  </si>
  <si>
    <t>699</t>
  </si>
  <si>
    <t>621</t>
  </si>
  <si>
    <t>479</t>
  </si>
  <si>
    <t>707</t>
  </si>
  <si>
    <t>549</t>
  </si>
  <si>
    <t>793</t>
  </si>
  <si>
    <t>368</t>
  </si>
  <si>
    <t>782</t>
  </si>
  <si>
    <t>101</t>
  </si>
  <si>
    <t>445</t>
  </si>
  <si>
    <t>350</t>
  </si>
  <si>
    <t>580</t>
  </si>
  <si>
    <t>662</t>
  </si>
  <si>
    <t>600</t>
  </si>
  <si>
    <t>297</t>
  </si>
  <si>
    <t>237</t>
  </si>
  <si>
    <t>407</t>
  </si>
  <si>
    <t>177</t>
  </si>
  <si>
    <t>935</t>
  </si>
  <si>
    <t>063</t>
  </si>
  <si>
    <t>432</t>
  </si>
  <si>
    <t>408</t>
  </si>
  <si>
    <t>067</t>
  </si>
  <si>
    <t>023</t>
  </si>
  <si>
    <t>722</t>
  </si>
  <si>
    <t>480</t>
  </si>
  <si>
    <t>253</t>
  </si>
  <si>
    <t>601</t>
  </si>
  <si>
    <t>708</t>
  </si>
  <si>
    <t>147</t>
  </si>
  <si>
    <t>709</t>
  </si>
  <si>
    <t>723</t>
  </si>
  <si>
    <t>109</t>
  </si>
  <si>
    <t>336</t>
  </si>
  <si>
    <t>794</t>
  </si>
  <si>
    <t>013</t>
  </si>
  <si>
    <t>471</t>
  </si>
  <si>
    <t>550</t>
  </si>
  <si>
    <t>009</t>
  </si>
  <si>
    <t>457</t>
  </si>
  <si>
    <t>663</t>
  </si>
  <si>
    <t>784</t>
  </si>
  <si>
    <t>896</t>
  </si>
  <si>
    <t>424</t>
  </si>
  <si>
    <t>245</t>
  </si>
  <si>
    <t>079</t>
  </si>
  <si>
    <t>159</t>
  </si>
  <si>
    <t>396</t>
  </si>
  <si>
    <t>915</t>
  </si>
  <si>
    <t>124</t>
  </si>
  <si>
    <t>317</t>
  </si>
  <si>
    <t>375</t>
  </si>
  <si>
    <t>341</t>
  </si>
  <si>
    <t>024</t>
  </si>
  <si>
    <t>053</t>
  </si>
  <si>
    <t>068</t>
  </si>
  <si>
    <t>472</t>
  </si>
  <si>
    <t>647</t>
  </si>
  <si>
    <t>759</t>
  </si>
  <si>
    <t>238</t>
  </si>
  <si>
    <t>359</t>
  </si>
  <si>
    <t>089</t>
  </si>
  <si>
    <t>700</t>
  </si>
  <si>
    <t>433</t>
  </si>
  <si>
    <t>613</t>
  </si>
  <si>
    <t>628</t>
  </si>
  <si>
    <t>511</t>
  </si>
  <si>
    <t>298</t>
  </si>
  <si>
    <t>224</t>
  </si>
  <si>
    <t>924</t>
  </si>
  <si>
    <t>110</t>
  </si>
  <si>
    <t>307</t>
  </si>
  <si>
    <t>351</t>
  </si>
  <si>
    <t>785</t>
  </si>
  <si>
    <t>886</t>
  </si>
  <si>
    <t>342</t>
  </si>
  <si>
    <t>551</t>
  </si>
  <si>
    <t>148</t>
  </si>
  <si>
    <t>575</t>
  </si>
  <si>
    <t>809</t>
  </si>
  <si>
    <t>328</t>
  </si>
  <si>
    <t>149</t>
  </si>
  <si>
    <t>111</t>
  </si>
  <si>
    <t>689</t>
  </si>
  <si>
    <t>636</t>
  </si>
  <si>
    <t>821</t>
  </si>
  <si>
    <t>710</t>
  </si>
  <si>
    <t>416</t>
  </si>
  <si>
    <t>591</t>
  </si>
  <si>
    <t>178</t>
  </si>
  <si>
    <t>954</t>
  </si>
  <si>
    <t>080</t>
  </si>
  <si>
    <t>179</t>
  </si>
  <si>
    <t>329</t>
  </si>
  <si>
    <t>724</t>
  </si>
  <si>
    <t>566</t>
  </si>
  <si>
    <t>690</t>
  </si>
  <si>
    <t>434</t>
  </si>
  <si>
    <t>266</t>
  </si>
  <si>
    <t>458</t>
  </si>
  <si>
    <t>767</t>
  </si>
  <si>
    <t>299</t>
  </si>
  <si>
    <t>614</t>
  </si>
  <si>
    <t>581</t>
  </si>
  <si>
    <t>417</t>
  </si>
  <si>
    <t>936</t>
  </si>
  <si>
    <t>664</t>
  </si>
  <si>
    <t>880</t>
  </si>
  <si>
    <t>916</t>
  </si>
  <si>
    <t>768</t>
  </si>
  <si>
    <t>225</t>
  </si>
  <si>
    <t>352</t>
  </si>
  <si>
    <t>750</t>
  </si>
  <si>
    <t>937</t>
  </si>
  <si>
    <t>897</t>
  </si>
  <si>
    <t>680</t>
  </si>
  <si>
    <t>852</t>
  </si>
  <si>
    <t>845</t>
  </si>
  <si>
    <t>337</t>
  </si>
  <si>
    <t>795</t>
  </si>
  <si>
    <t>725</t>
  </si>
  <si>
    <t>665</t>
  </si>
  <si>
    <t>102</t>
  </si>
  <si>
    <t>041</t>
  </si>
  <si>
    <t>681</t>
  </si>
  <si>
    <t>300</t>
  </si>
  <si>
    <t>487</t>
  </si>
  <si>
    <t>671</t>
  </si>
  <si>
    <t>343</t>
  </si>
  <si>
    <t>512</t>
  </si>
  <si>
    <t>622</t>
  </si>
  <si>
    <t>090</t>
  </si>
  <si>
    <t>822</t>
  </si>
  <si>
    <t>939</t>
  </si>
  <si>
    <t>940</t>
  </si>
  <si>
    <t>637</t>
  </si>
  <si>
    <t>488</t>
  </si>
  <si>
    <t>112</t>
  </si>
  <si>
    <t>513</t>
  </si>
  <si>
    <t>925</t>
  </si>
  <si>
    <t>277</t>
  </si>
  <si>
    <t>460</t>
  </si>
  <si>
    <t>881</t>
  </si>
  <si>
    <t>461</t>
  </si>
  <si>
    <t>552</t>
  </si>
  <si>
    <t>629</t>
  </si>
  <si>
    <t>459</t>
  </si>
  <si>
    <t>318</t>
  </si>
  <si>
    <t>879</t>
  </si>
  <si>
    <t>198</t>
  </si>
  <si>
    <t>535</t>
  </si>
  <si>
    <t>630</t>
  </si>
  <si>
    <t>376</t>
  </si>
  <si>
    <t>081</t>
  </si>
  <si>
    <t>648</t>
  </si>
  <si>
    <t>140</t>
  </si>
  <si>
    <t>615</t>
  </si>
  <si>
    <t>397</t>
  </si>
  <si>
    <t>861</t>
  </si>
  <si>
    <t>655</t>
  </si>
  <si>
    <t>091</t>
  </si>
  <si>
    <t>823</t>
  </si>
  <si>
    <t>360</t>
  </si>
  <si>
    <t>377</t>
  </si>
  <si>
    <t>199</t>
  </si>
  <si>
    <t>701</t>
  </si>
  <si>
    <t>369</t>
  </si>
  <si>
    <t>473</t>
  </si>
  <si>
    <t>069</t>
  </si>
  <si>
    <t>278</t>
  </si>
  <si>
    <t>666</t>
  </si>
  <si>
    <t>150</t>
  </si>
  <si>
    <t>602</t>
  </si>
  <si>
    <t>525</t>
  </si>
  <si>
    <t>489</t>
  </si>
  <si>
    <t>344</t>
  </si>
  <si>
    <t>833</t>
  </si>
  <si>
    <t>125</t>
  </si>
  <si>
    <t>796</t>
  </si>
  <si>
    <t>279</t>
  </si>
  <si>
    <t>853</t>
  </si>
  <si>
    <t>917</t>
  </si>
  <si>
    <t>435</t>
  </si>
  <si>
    <t>514</t>
  </si>
  <si>
    <t>151</t>
  </si>
  <si>
    <t>345</t>
  </si>
  <si>
    <t>490</t>
  </si>
  <si>
    <t>760</t>
  </si>
  <si>
    <t>141</t>
  </si>
  <si>
    <t>526</t>
  </si>
  <si>
    <t>834</t>
  </si>
  <si>
    <t>212</t>
  </si>
  <si>
    <t>835</t>
  </si>
  <si>
    <t>740</t>
  </si>
  <si>
    <t>070</t>
  </si>
  <si>
    <t>092</t>
  </si>
  <si>
    <t>582</t>
  </si>
  <si>
    <t>638</t>
  </si>
  <si>
    <t>025</t>
  </si>
  <si>
    <t>741</t>
  </si>
  <si>
    <t>398</t>
  </si>
  <si>
    <t>026</t>
  </si>
  <si>
    <t>491</t>
  </si>
  <si>
    <t>592</t>
  </si>
  <si>
    <t>042</t>
  </si>
  <si>
    <t>726</t>
  </si>
  <si>
    <t>639</t>
  </si>
  <si>
    <t>226</t>
  </si>
  <si>
    <t>474</t>
  </si>
  <si>
    <t>043</t>
  </si>
  <si>
    <t>239</t>
  </si>
  <si>
    <t>254</t>
  </si>
  <si>
    <t>711</t>
  </si>
  <si>
    <t>152</t>
  </si>
  <si>
    <t>446</t>
  </si>
  <si>
    <t>649</t>
  </si>
  <si>
    <t>910</t>
  </si>
  <si>
    <t>836</t>
  </si>
  <si>
    <t>044</t>
  </si>
  <si>
    <t>200</t>
  </si>
  <si>
    <t>319</t>
  </si>
  <si>
    <t>280</t>
  </si>
  <si>
    <t>786</t>
  </si>
  <si>
    <t>045</t>
  </si>
  <si>
    <t>553</t>
  </si>
  <si>
    <t>769</t>
  </si>
  <si>
    <t>308</t>
  </si>
  <si>
    <t>742</t>
  </si>
  <si>
    <t>562</t>
  </si>
  <si>
    <t>887</t>
  </si>
  <si>
    <t>160</t>
  </si>
  <si>
    <t>014</t>
  </si>
  <si>
    <t>320</t>
  </si>
  <si>
    <t>240</t>
  </si>
  <si>
    <t>015</t>
  </si>
  <si>
    <t>071</t>
  </si>
  <si>
    <t>418</t>
  </si>
  <si>
    <t>181</t>
  </si>
  <si>
    <t>515</t>
  </si>
  <si>
    <t>255</t>
  </si>
  <si>
    <t>888</t>
  </si>
  <si>
    <t>361</t>
  </si>
  <si>
    <t>213</t>
  </si>
  <si>
    <t>527</t>
  </si>
  <si>
    <t>691</t>
  </si>
  <si>
    <t>142</t>
  </si>
  <si>
    <t>271</t>
  </si>
  <si>
    <t>889</t>
  </si>
  <si>
    <t>727</t>
  </si>
  <si>
    <t>656</t>
  </si>
  <si>
    <t>281</t>
  </si>
  <si>
    <t>536</t>
  </si>
  <si>
    <t>322</t>
  </si>
  <si>
    <t>702</t>
  </si>
  <si>
    <t>321</t>
  </si>
  <si>
    <t>797</t>
  </si>
  <si>
    <t>227</t>
  </si>
  <si>
    <t>956</t>
  </si>
  <si>
    <t>516</t>
  </si>
  <si>
    <t>214</t>
  </si>
  <si>
    <t>640</t>
  </si>
  <si>
    <t>528</t>
  </si>
  <si>
    <t>399</t>
  </si>
  <si>
    <t>126</t>
  </si>
  <si>
    <t>379</t>
  </si>
  <si>
    <t>447</t>
  </si>
  <si>
    <t>567</t>
  </si>
  <si>
    <t>657</t>
  </si>
  <si>
    <t>728</t>
  </si>
  <si>
    <t>419</t>
  </si>
  <si>
    <t>583</t>
  </si>
  <si>
    <t>082</t>
  </si>
  <si>
    <t>134</t>
  </si>
  <si>
    <t>387</t>
  </si>
  <si>
    <t>409</t>
  </si>
  <si>
    <t>171</t>
  </si>
  <si>
    <t>241</t>
  </si>
  <si>
    <t>955</t>
  </si>
  <si>
    <t>301</t>
  </si>
  <si>
    <t>500</t>
  </si>
  <si>
    <t>370</t>
  </si>
  <si>
    <t>113</t>
  </si>
  <si>
    <t>682</t>
  </si>
  <si>
    <t>824</t>
  </si>
  <si>
    <t>302</t>
  </si>
  <si>
    <t>TOTAL</t>
  </si>
  <si>
    <t>MISCELLANEOUS</t>
  </si>
  <si>
    <t>64K004</t>
  </si>
  <si>
    <t>WARRANT</t>
  </si>
  <si>
    <t>CO CODE</t>
  </si>
  <si>
    <t>CO NAME</t>
  </si>
  <si>
    <t>MISC</t>
  </si>
  <si>
    <t>07G046S1</t>
  </si>
  <si>
    <t>07G046S2</t>
  </si>
  <si>
    <t>07G054S1</t>
  </si>
  <si>
    <t>21G180S1</t>
  </si>
  <si>
    <t>21G180S2</t>
  </si>
  <si>
    <t>23G205S1</t>
  </si>
  <si>
    <t>23G207S1</t>
  </si>
  <si>
    <t>29G267S1</t>
  </si>
  <si>
    <t>40G378S1</t>
  </si>
  <si>
    <t>50G469S1</t>
  </si>
  <si>
    <t>52G483S1</t>
  </si>
  <si>
    <t>57G539S1</t>
  </si>
  <si>
    <t>57G539S2</t>
  </si>
  <si>
    <t>57G539S3</t>
  </si>
  <si>
    <t>63G597S1</t>
  </si>
  <si>
    <t>77G717S1</t>
  </si>
  <si>
    <t>77G717S2</t>
  </si>
  <si>
    <t>77G717S3</t>
  </si>
  <si>
    <t>77G717S4</t>
  </si>
  <si>
    <t>77G717S5</t>
  </si>
  <si>
    <t>77G717S6</t>
  </si>
  <si>
    <t>77G717S7</t>
  </si>
  <si>
    <t>77G717S8</t>
  </si>
  <si>
    <t>77G717S9</t>
  </si>
  <si>
    <t>78G732S1</t>
  </si>
  <si>
    <t>82G770S1</t>
  </si>
  <si>
    <t>82G773S1</t>
  </si>
  <si>
    <t>82G773S2</t>
  </si>
  <si>
    <t>82G773S3</t>
  </si>
  <si>
    <t>82G773S4</t>
  </si>
  <si>
    <t>82G773S5</t>
  </si>
  <si>
    <t>82G773S6</t>
  </si>
  <si>
    <t>82G773S7</t>
  </si>
  <si>
    <t>84G810S1</t>
  </si>
  <si>
    <t>90G868S1</t>
  </si>
  <si>
    <t>90G868S2</t>
  </si>
  <si>
    <t>90G868S3</t>
  </si>
  <si>
    <t>94G904S1</t>
  </si>
  <si>
    <t>94G904S2</t>
  </si>
  <si>
    <t>94G904S3</t>
  </si>
  <si>
    <t>94G904S4</t>
  </si>
  <si>
    <t>96G920S1</t>
  </si>
  <si>
    <t>97G938S3</t>
  </si>
  <si>
    <t>97G938S4</t>
  </si>
  <si>
    <t>99G948S1</t>
  </si>
  <si>
    <t>SEPTEMBER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</si>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</sst>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000%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8" fontId="0" fillId="0" borderId="10" xfId="0" applyNumberFormat="1" applyBorder="1"/>
    <xf numFmtId="38" fontId="0" fillId="0" borderId="0" xfId="0" applyNumberFormat="1"/>
    <xf numFmtId="0" fontId="16" fillId="0" borderId="11" xfId="0" applyFont="1" applyBorder="1"/>
    <xf numFmtId="8" fontId="0" fillId="0" borderId="0" xfId="0" applyNumberFormat="1"/>
    <xf numFmtId="164" fontId="0" fillId="0" borderId="0" xfId="0" applyNumberFormat="1"/>
    <xf numFmtId="0" fontId="16" fillId="0" borderId="0" xfId="0" applyFont="1"/>
    <xf numFmtId="3" fontId="16" fillId="0" borderId="11" xfId="0" applyNumberFormat="1" applyFont="1" applyBorder="1"/>
    <xf numFmtId="164" fontId="16" fillId="0" borderId="11" xfId="0" applyNumberFormat="1" applyFont="1" applyBorder="1"/>
    <xf numFmtId="0" fontId="16" fillId="0" borderId="12" xfId="0" applyFont="1" applyBorder="1"/>
    <xf numFmtId="3" fontId="16" fillId="0" borderId="12" xfId="0" applyNumberFormat="1" applyFont="1" applyBorder="1"/>
    <xf numFmtId="164" fontId="16" fillId="0" borderId="12" xfId="0" applyNumberFormat="1" applyFont="1" applyBorder="1"/>
    <xf numFmtId="0" fontId="16" fillId="0" borderId="0" xfId="0" applyFont="1" applyBorder="1"/>
    <xf numFmtId="8" fontId="0" fillId="0" borderId="0" xfId="0" applyNumberFormat="1" applyBorder="1"/>
    <xf numFmtId="0" fontId="18" fillId="0" borderId="0" xfId="0" applyFont="1" applyFill="1" applyBorder="1"/>
    <xf numFmtId="0" fontId="19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1" fontId="0" fillId="0" borderId="0" xfId="0" quotePrefix="1" applyNumberFormat="1"/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8" fontId="20" fillId="0" borderId="0" xfId="0" applyNumberFormat="1" applyFont="1" applyBorder="1" applyAlignment="1">
      <alignment vertical="center"/>
    </xf>
    <xf numFmtId="0" fontId="16" fillId="0" borderId="19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9" xfId="0" applyFont="1" applyFill="1" applyBorder="1" applyAlignment="1">
      <alignment horizontal="left"/>
    </xf>
    <xf numFmtId="0" fontId="16" fillId="0" borderId="16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8" fontId="16" fillId="0" borderId="19" xfId="0" applyNumberFormat="1" applyFont="1" applyBorder="1" applyAlignment="1" applyProtection="1">
      <alignment horizontal="right"/>
      <protection hidden="1"/>
    </xf>
    <xf numFmtId="8" fontId="16" fillId="0" borderId="19" xfId="0" applyNumberFormat="1" applyFont="1" applyFill="1" applyBorder="1" applyAlignment="1" applyProtection="1">
      <alignment horizontal="right"/>
      <protection hidden="1"/>
    </xf>
    <xf numFmtId="8" fontId="16" fillId="0" borderId="18" xfId="0" applyNumberFormat="1" applyFont="1" applyFill="1" applyBorder="1" applyAlignment="1" applyProtection="1">
      <alignment horizontal="right"/>
      <protection hidden="1"/>
    </xf>
    <xf numFmtId="8" fontId="16" fillId="0" borderId="20" xfId="0" applyNumberFormat="1" applyFont="1" applyFill="1" applyBorder="1" applyAlignment="1" applyProtection="1">
      <alignment horizontal="right"/>
      <protection hidden="1"/>
    </xf>
    <xf numFmtId="8" fontId="16" fillId="0" borderId="21" xfId="0" applyNumberFormat="1" applyFont="1" applyFill="1" applyBorder="1" applyAlignment="1" applyProtection="1">
      <alignment horizontal="right"/>
      <protection hidden="1"/>
    </xf>
    <xf numFmtId="8" fontId="16" fillId="0" borderId="22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6" fillId="0" borderId="0" xfId="0" applyFont="1" applyAlignment="1">
      <alignment horizontal="center"/>
    </xf>
    <xf numFmtId="0" fontId="20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/>
    </xf>
    <xf numFmtId="8" fontId="16" fillId="0" borderId="0" xfId="0" applyNumberFormat="1" applyFont="1"/>
    <xf numFmtId="8" fontId="0" fillId="0" borderId="23" xfId="0" applyNumberFormat="1" applyBorder="1"/>
    <xf numFmtId="8" fontId="0" fillId="0" borderId="24" xfId="0" applyNumberFormat="1" applyBorder="1"/>
    <xf numFmtId="8" fontId="0" fillId="0" borderId="25" xfId="0" applyNumberFormat="1" applyBorder="1"/>
    <xf numFmtId="165" fontId="0" fillId="0" borderId="0" xfId="0" applyNumberFormat="1"/>
    <xf numFmtId="0" fontId="16" fillId="0" borderId="0" xfId="0" applyNumberFormat="1" applyFont="1"/>
    <xf numFmtId="8" fontId="22" fillId="0" borderId="0" xfId="0" applyNumberFormat="1" applyFont="1" applyBorder="1" applyAlignment="1"/>
    <xf numFmtId="0" fontId="16" fillId="0" borderId="19" xfId="0" applyFont="1" applyBorder="1" applyAlignment="1" applyProtection="1">
      <alignment horizontal="left"/>
      <protection hidden="1"/>
    </xf>
    <xf numFmtId="0" fontId="16" fillId="0" borderId="16" xfId="0" applyFont="1" applyBorder="1" applyAlignment="1" applyProtection="1">
      <alignment horizontal="left"/>
      <protection hidden="1"/>
    </xf>
    <xf numFmtId="8" fontId="16" fillId="0" borderId="16" xfId="0" applyNumberFormat="1" applyFont="1" applyBorder="1" applyAlignment="1" applyProtection="1">
      <alignment horizontal="right"/>
      <protection hidden="1"/>
    </xf>
    <xf numFmtId="0" fontId="16" fillId="0" borderId="19" xfId="0" applyFont="1" applyFill="1" applyBorder="1" applyAlignment="1" applyProtection="1">
      <alignment horizontal="left"/>
      <protection hidden="1"/>
    </xf>
    <xf numFmtId="0" fontId="16" fillId="0" borderId="16" xfId="0" applyFont="1" applyFill="1" applyBorder="1" applyAlignment="1" applyProtection="1">
      <alignment horizontal="left"/>
      <protection hidden="1"/>
    </xf>
    <xf numFmtId="8" fontId="16" fillId="0" borderId="16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8" fontId="16" fillId="0" borderId="0" xfId="0" applyNumberFormat="1" applyFont="1" applyFill="1" applyBorder="1" applyAlignment="1" applyProtection="1">
      <alignment horizontal="right"/>
      <protection hidden="1"/>
    </xf>
    <xf numFmtId="0" fontId="16" fillId="0" borderId="18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16" fillId="0" borderId="21" xfId="0" applyFont="1" applyFill="1" applyBorder="1" applyAlignment="1" applyProtection="1">
      <alignment horizontal="left"/>
      <protection hidden="1"/>
    </xf>
    <xf numFmtId="0" fontId="16" fillId="0" borderId="22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4" fillId="0" borderId="0" xfId="0" applyNumberFormat="1" applyFont="1" applyAlignment="1" applyProtection="1">
      <alignment horizontal="center"/>
      <protection hidden="1"/>
    </xf>
    <xf numFmtId="8" fontId="14" fillId="0" borderId="0" xfId="0" applyNumberFormat="1" applyFont="1" applyAlignment="1" applyProtection="1">
      <alignment horizontal="center"/>
      <protection hidden="1"/>
    </xf>
    <xf numFmtId="0" fontId="21" fillId="0" borderId="0" xfId="0" applyFont="1" applyBorder="1" applyAlignment="1">
      <alignment horizontal="center" vertical="center" wrapText="1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4" xfId="0" applyFont="1" applyFill="1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top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PERTY%20TAX%20BACKFILL%20INFORMATION\FY2018\Comm_Ind_Backfill_Breakdown_by_Indiv_Authority_CORRECTED_03-06-2018_CAL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. &amp; INDUSTRIAL BACKFILL"/>
      <sheetName val="Summary"/>
      <sheetName val="Sheet3"/>
      <sheetName val="RATES"/>
      <sheetName val="TD Lookup"/>
      <sheetName val="TIF Lookup"/>
      <sheetName val="DATA_REVISED"/>
      <sheetName val="BACKFILL_PYMTS_2017"/>
      <sheetName val="Sheet1"/>
      <sheetName val="Sheet2"/>
    </sheetNames>
    <sheetDataSet>
      <sheetData sheetId="0"/>
      <sheetData sheetId="1"/>
      <sheetData sheetId="2">
        <row r="2">
          <cell r="B2">
            <v>1</v>
          </cell>
          <cell r="C2" t="str">
            <v>ADAIR</v>
          </cell>
        </row>
        <row r="3">
          <cell r="B3">
            <v>2</v>
          </cell>
          <cell r="C3" t="str">
            <v>ADAMS</v>
          </cell>
        </row>
        <row r="4">
          <cell r="B4">
            <v>3</v>
          </cell>
          <cell r="C4" t="str">
            <v>ALLAMAKEE</v>
          </cell>
        </row>
        <row r="5">
          <cell r="B5">
            <v>4</v>
          </cell>
          <cell r="C5" t="str">
            <v>APPANOOSE</v>
          </cell>
        </row>
        <row r="6">
          <cell r="B6">
            <v>5</v>
          </cell>
          <cell r="C6" t="str">
            <v>AUDUBON</v>
          </cell>
        </row>
        <row r="7">
          <cell r="B7">
            <v>6</v>
          </cell>
          <cell r="C7" t="str">
            <v>BENTON</v>
          </cell>
        </row>
        <row r="8">
          <cell r="B8">
            <v>7</v>
          </cell>
          <cell r="C8" t="str">
            <v>BLACK HAWK</v>
          </cell>
        </row>
        <row r="9">
          <cell r="B9">
            <v>8</v>
          </cell>
          <cell r="C9" t="str">
            <v>BOONE</v>
          </cell>
        </row>
        <row r="10">
          <cell r="B10">
            <v>9</v>
          </cell>
          <cell r="C10" t="str">
            <v>BREMER</v>
          </cell>
        </row>
        <row r="11">
          <cell r="B11">
            <v>10</v>
          </cell>
          <cell r="C11" t="str">
            <v>BUCHANAN</v>
          </cell>
        </row>
        <row r="12">
          <cell r="B12">
            <v>11</v>
          </cell>
          <cell r="C12" t="str">
            <v>BUENA VISTA</v>
          </cell>
        </row>
        <row r="13">
          <cell r="B13">
            <v>12</v>
          </cell>
          <cell r="C13" t="str">
            <v>BUTLER</v>
          </cell>
        </row>
        <row r="14">
          <cell r="B14">
            <v>13</v>
          </cell>
          <cell r="C14" t="str">
            <v>CALHOUN</v>
          </cell>
        </row>
        <row r="15">
          <cell r="B15">
            <v>14</v>
          </cell>
          <cell r="C15" t="str">
            <v>CARROLL</v>
          </cell>
        </row>
        <row r="16">
          <cell r="B16">
            <v>15</v>
          </cell>
          <cell r="C16" t="str">
            <v>CASS</v>
          </cell>
        </row>
        <row r="17">
          <cell r="B17">
            <v>16</v>
          </cell>
          <cell r="C17" t="str">
            <v>CEDAR</v>
          </cell>
        </row>
        <row r="18">
          <cell r="B18">
            <v>17</v>
          </cell>
          <cell r="C18" t="str">
            <v>CERRO GORDO</v>
          </cell>
        </row>
        <row r="19">
          <cell r="B19">
            <v>18</v>
          </cell>
          <cell r="C19" t="str">
            <v>CHEROKEE</v>
          </cell>
        </row>
        <row r="20">
          <cell r="B20">
            <v>19</v>
          </cell>
          <cell r="C20" t="str">
            <v>CHICKASAW</v>
          </cell>
        </row>
        <row r="21">
          <cell r="B21">
            <v>20</v>
          </cell>
          <cell r="C21" t="str">
            <v>CLARKE</v>
          </cell>
        </row>
        <row r="22">
          <cell r="B22">
            <v>21</v>
          </cell>
          <cell r="C22" t="str">
            <v>CLAY</v>
          </cell>
        </row>
        <row r="23">
          <cell r="B23">
            <v>22</v>
          </cell>
          <cell r="C23" t="str">
            <v>CLAYTON</v>
          </cell>
        </row>
        <row r="24">
          <cell r="B24">
            <v>23</v>
          </cell>
          <cell r="C24" t="str">
            <v>CLINTON</v>
          </cell>
        </row>
        <row r="25">
          <cell r="B25">
            <v>24</v>
          </cell>
          <cell r="C25" t="str">
            <v>CRAWFORD</v>
          </cell>
        </row>
        <row r="26">
          <cell r="B26">
            <v>25</v>
          </cell>
          <cell r="C26" t="str">
            <v>DALLAS</v>
          </cell>
        </row>
        <row r="27">
          <cell r="B27">
            <v>26</v>
          </cell>
          <cell r="C27" t="str">
            <v>DAVIS</v>
          </cell>
        </row>
        <row r="28">
          <cell r="B28">
            <v>27</v>
          </cell>
          <cell r="C28" t="str">
            <v>DECATUR</v>
          </cell>
        </row>
        <row r="29">
          <cell r="B29">
            <v>28</v>
          </cell>
          <cell r="C29" t="str">
            <v>DELAWARE</v>
          </cell>
        </row>
        <row r="30">
          <cell r="B30">
            <v>29</v>
          </cell>
          <cell r="C30" t="str">
            <v>DES MOINES</v>
          </cell>
        </row>
        <row r="31">
          <cell r="B31">
            <v>30</v>
          </cell>
          <cell r="C31" t="str">
            <v>DICKINSON</v>
          </cell>
        </row>
        <row r="32">
          <cell r="B32">
            <v>31</v>
          </cell>
          <cell r="C32" t="str">
            <v>DUBUQUE</v>
          </cell>
        </row>
        <row r="33">
          <cell r="B33">
            <v>32</v>
          </cell>
          <cell r="C33" t="str">
            <v>EMMET</v>
          </cell>
        </row>
        <row r="34">
          <cell r="B34">
            <v>33</v>
          </cell>
          <cell r="C34" t="str">
            <v>FAYETTE</v>
          </cell>
        </row>
        <row r="35">
          <cell r="B35">
            <v>34</v>
          </cell>
          <cell r="C35" t="str">
            <v>FLOYD</v>
          </cell>
        </row>
        <row r="36">
          <cell r="B36">
            <v>35</v>
          </cell>
          <cell r="C36" t="str">
            <v>FRANKLIN</v>
          </cell>
        </row>
        <row r="37">
          <cell r="B37">
            <v>36</v>
          </cell>
          <cell r="C37" t="str">
            <v>FREMONT</v>
          </cell>
        </row>
        <row r="38">
          <cell r="B38">
            <v>37</v>
          </cell>
          <cell r="C38" t="str">
            <v>GREENE</v>
          </cell>
        </row>
        <row r="39">
          <cell r="B39">
            <v>38</v>
          </cell>
          <cell r="C39" t="str">
            <v>GRUNDY</v>
          </cell>
        </row>
        <row r="40">
          <cell r="B40">
            <v>39</v>
          </cell>
          <cell r="C40" t="str">
            <v>GUTHRIE</v>
          </cell>
        </row>
        <row r="41">
          <cell r="B41">
            <v>40</v>
          </cell>
          <cell r="C41" t="str">
            <v>HAMILTON</v>
          </cell>
        </row>
        <row r="42">
          <cell r="B42">
            <v>41</v>
          </cell>
          <cell r="C42" t="str">
            <v>HANCOCK</v>
          </cell>
        </row>
        <row r="43">
          <cell r="B43">
            <v>42</v>
          </cell>
          <cell r="C43" t="str">
            <v>HARDIN</v>
          </cell>
        </row>
        <row r="44">
          <cell r="B44">
            <v>43</v>
          </cell>
          <cell r="C44" t="str">
            <v>HARRISON</v>
          </cell>
        </row>
        <row r="45">
          <cell r="B45">
            <v>44</v>
          </cell>
          <cell r="C45" t="str">
            <v>HENRY</v>
          </cell>
        </row>
        <row r="46">
          <cell r="B46">
            <v>45</v>
          </cell>
          <cell r="C46" t="str">
            <v>HOWARD</v>
          </cell>
        </row>
        <row r="47">
          <cell r="B47">
            <v>46</v>
          </cell>
          <cell r="C47" t="str">
            <v>HUMBOLDT</v>
          </cell>
        </row>
        <row r="48">
          <cell r="B48">
            <v>47</v>
          </cell>
          <cell r="C48" t="str">
            <v>IDA</v>
          </cell>
        </row>
        <row r="49">
          <cell r="B49">
            <v>48</v>
          </cell>
          <cell r="C49" t="str">
            <v>IOWA</v>
          </cell>
        </row>
        <row r="50">
          <cell r="B50">
            <v>49</v>
          </cell>
          <cell r="C50" t="str">
            <v>JACKSON</v>
          </cell>
        </row>
        <row r="51">
          <cell r="B51">
            <v>50</v>
          </cell>
          <cell r="C51" t="str">
            <v>JASPER</v>
          </cell>
        </row>
        <row r="52">
          <cell r="B52">
            <v>51</v>
          </cell>
          <cell r="C52" t="str">
            <v>JEFFERSON</v>
          </cell>
        </row>
        <row r="53">
          <cell r="B53">
            <v>52</v>
          </cell>
          <cell r="C53" t="str">
            <v>JOHNSON</v>
          </cell>
        </row>
        <row r="54">
          <cell r="B54">
            <v>53</v>
          </cell>
          <cell r="C54" t="str">
            <v>JONES</v>
          </cell>
        </row>
        <row r="55">
          <cell r="B55">
            <v>54</v>
          </cell>
          <cell r="C55" t="str">
            <v>KEOKUK</v>
          </cell>
        </row>
        <row r="56">
          <cell r="B56">
            <v>55</v>
          </cell>
          <cell r="C56" t="str">
            <v>KOSSUTH</v>
          </cell>
        </row>
        <row r="57">
          <cell r="B57">
            <v>56</v>
          </cell>
          <cell r="C57" t="str">
            <v>LEE</v>
          </cell>
        </row>
        <row r="58">
          <cell r="B58">
            <v>57</v>
          </cell>
          <cell r="C58" t="str">
            <v>LINN</v>
          </cell>
        </row>
        <row r="59">
          <cell r="B59">
            <v>58</v>
          </cell>
          <cell r="C59" t="str">
            <v>LOUISA</v>
          </cell>
        </row>
        <row r="60">
          <cell r="B60">
            <v>59</v>
          </cell>
          <cell r="C60" t="str">
            <v>LUCAS</v>
          </cell>
        </row>
        <row r="61">
          <cell r="B61">
            <v>60</v>
          </cell>
          <cell r="C61" t="str">
            <v>LYON</v>
          </cell>
        </row>
        <row r="62">
          <cell r="B62">
            <v>61</v>
          </cell>
          <cell r="C62" t="str">
            <v>MADISON</v>
          </cell>
        </row>
        <row r="63">
          <cell r="B63">
            <v>62</v>
          </cell>
          <cell r="C63" t="str">
            <v>MAHASKA</v>
          </cell>
        </row>
        <row r="64">
          <cell r="B64">
            <v>63</v>
          </cell>
          <cell r="C64" t="str">
            <v>MARION</v>
          </cell>
        </row>
        <row r="65">
          <cell r="B65">
            <v>64</v>
          </cell>
          <cell r="C65" t="str">
            <v>MARSHALL</v>
          </cell>
        </row>
        <row r="66">
          <cell r="B66">
            <v>65</v>
          </cell>
          <cell r="C66" t="str">
            <v>MILLS</v>
          </cell>
        </row>
        <row r="67">
          <cell r="B67">
            <v>66</v>
          </cell>
          <cell r="C67" t="str">
            <v>MITCHELL</v>
          </cell>
        </row>
        <row r="68">
          <cell r="B68">
            <v>67</v>
          </cell>
          <cell r="C68" t="str">
            <v>MONONA</v>
          </cell>
        </row>
        <row r="69">
          <cell r="B69">
            <v>68</v>
          </cell>
          <cell r="C69" t="str">
            <v>MONROE</v>
          </cell>
        </row>
        <row r="70">
          <cell r="B70">
            <v>69</v>
          </cell>
          <cell r="C70" t="str">
            <v>MONTGOMERY</v>
          </cell>
        </row>
        <row r="71">
          <cell r="B71">
            <v>70</v>
          </cell>
          <cell r="C71" t="str">
            <v>MUSCATINE</v>
          </cell>
        </row>
        <row r="72">
          <cell r="B72">
            <v>71</v>
          </cell>
          <cell r="C72" t="str">
            <v>O'BRIEN</v>
          </cell>
        </row>
        <row r="73">
          <cell r="B73">
            <v>72</v>
          </cell>
          <cell r="C73" t="str">
            <v>OSCEOLA</v>
          </cell>
        </row>
        <row r="74">
          <cell r="B74">
            <v>73</v>
          </cell>
          <cell r="C74" t="str">
            <v>PAGE</v>
          </cell>
        </row>
        <row r="75">
          <cell r="B75">
            <v>74</v>
          </cell>
          <cell r="C75" t="str">
            <v>PALO ALTO</v>
          </cell>
        </row>
        <row r="76">
          <cell r="B76">
            <v>75</v>
          </cell>
          <cell r="C76" t="str">
            <v>PLYMOUTH</v>
          </cell>
        </row>
        <row r="77">
          <cell r="B77">
            <v>76</v>
          </cell>
          <cell r="C77" t="str">
            <v>POCAHONTAS</v>
          </cell>
        </row>
        <row r="78">
          <cell r="B78">
            <v>77</v>
          </cell>
          <cell r="C78" t="str">
            <v>POLK</v>
          </cell>
        </row>
        <row r="79">
          <cell r="B79">
            <v>78</v>
          </cell>
          <cell r="C79" t="str">
            <v>POTTAWATTAMIE</v>
          </cell>
        </row>
        <row r="80">
          <cell r="B80">
            <v>79</v>
          </cell>
          <cell r="C80" t="str">
            <v>POWESHIEK</v>
          </cell>
        </row>
        <row r="81">
          <cell r="B81">
            <v>80</v>
          </cell>
          <cell r="C81" t="str">
            <v>RINGGOLD</v>
          </cell>
        </row>
        <row r="82">
          <cell r="B82">
            <v>81</v>
          </cell>
          <cell r="C82" t="str">
            <v>SAC</v>
          </cell>
        </row>
        <row r="83">
          <cell r="B83">
            <v>82</v>
          </cell>
          <cell r="C83" t="str">
            <v>SCOTT</v>
          </cell>
        </row>
        <row r="84">
          <cell r="B84">
            <v>83</v>
          </cell>
          <cell r="C84" t="str">
            <v>SHELBY</v>
          </cell>
        </row>
        <row r="85">
          <cell r="B85">
            <v>84</v>
          </cell>
          <cell r="C85" t="str">
            <v>SIOUX</v>
          </cell>
        </row>
        <row r="86">
          <cell r="B86">
            <v>85</v>
          </cell>
          <cell r="C86" t="str">
            <v>STORY</v>
          </cell>
        </row>
        <row r="87">
          <cell r="B87">
            <v>86</v>
          </cell>
          <cell r="C87" t="str">
            <v>TAMA</v>
          </cell>
        </row>
        <row r="88">
          <cell r="B88">
            <v>87</v>
          </cell>
          <cell r="C88" t="str">
            <v>TAYLOR</v>
          </cell>
        </row>
        <row r="89">
          <cell r="B89">
            <v>88</v>
          </cell>
          <cell r="C89" t="str">
            <v>UNION</v>
          </cell>
        </row>
        <row r="90">
          <cell r="B90">
            <v>89</v>
          </cell>
          <cell r="C90" t="str">
            <v>VAN BUREN</v>
          </cell>
        </row>
        <row r="91">
          <cell r="B91">
            <v>90</v>
          </cell>
          <cell r="C91" t="str">
            <v>WAPELLO</v>
          </cell>
        </row>
        <row r="92">
          <cell r="B92">
            <v>91</v>
          </cell>
          <cell r="C92" t="str">
            <v>WARREN</v>
          </cell>
        </row>
        <row r="93">
          <cell r="B93">
            <v>92</v>
          </cell>
          <cell r="C93" t="str">
            <v>WASHINGTON</v>
          </cell>
        </row>
        <row r="94">
          <cell r="B94">
            <v>93</v>
          </cell>
          <cell r="C94" t="str">
            <v>WAYNE</v>
          </cell>
        </row>
        <row r="95">
          <cell r="B95">
            <v>94</v>
          </cell>
          <cell r="C95" t="str">
            <v>WEBSTER</v>
          </cell>
        </row>
        <row r="96">
          <cell r="B96">
            <v>95</v>
          </cell>
          <cell r="C96" t="str">
            <v>WINNEBAGO</v>
          </cell>
        </row>
        <row r="97">
          <cell r="B97">
            <v>96</v>
          </cell>
          <cell r="C97" t="str">
            <v>WINNESHIEK</v>
          </cell>
        </row>
        <row r="98">
          <cell r="B98">
            <v>97</v>
          </cell>
          <cell r="C98" t="str">
            <v>WOODBURY</v>
          </cell>
        </row>
        <row r="99">
          <cell r="B99">
            <v>98</v>
          </cell>
          <cell r="C99" t="str">
            <v>WORTH</v>
          </cell>
        </row>
        <row r="100">
          <cell r="B100">
            <v>99</v>
          </cell>
          <cell r="C100" t="str">
            <v>WRIGHT</v>
          </cell>
        </row>
        <row r="101">
          <cell r="B101" t="str">
            <v>17E001</v>
          </cell>
          <cell r="C101" t="str">
            <v>MASON CITY CITY ASSESSOR</v>
          </cell>
        </row>
        <row r="102">
          <cell r="B102">
            <v>170</v>
          </cell>
          <cell r="C102" t="str">
            <v>MASON CITY CITY ASSESSOR</v>
          </cell>
        </row>
        <row r="103">
          <cell r="B103" t="str">
            <v>17E001</v>
          </cell>
          <cell r="C103" t="str">
            <v>MASON CITY CITY ASSESSOR</v>
          </cell>
        </row>
        <row r="104">
          <cell r="B104" t="str">
            <v>23E001</v>
          </cell>
          <cell r="C104" t="str">
            <v>CLINTON CITY ASSESSOR</v>
          </cell>
        </row>
        <row r="105">
          <cell r="B105">
            <v>230</v>
          </cell>
          <cell r="C105" t="str">
            <v>CLINTON CITY ASSESSOR</v>
          </cell>
        </row>
        <row r="106">
          <cell r="B106" t="str">
            <v>23E001</v>
          </cell>
          <cell r="C106" t="str">
            <v>CLINTON CITY ASSESSOR</v>
          </cell>
        </row>
        <row r="107">
          <cell r="B107" t="str">
            <v>31E001</v>
          </cell>
          <cell r="C107" t="str">
            <v>DUBUQUE CITY ASSESSOR</v>
          </cell>
        </row>
        <row r="108">
          <cell r="B108">
            <v>310</v>
          </cell>
          <cell r="C108" t="str">
            <v>DUBUQUE CITY ASSESSOR</v>
          </cell>
        </row>
        <row r="109">
          <cell r="B109" t="str">
            <v>31E001</v>
          </cell>
          <cell r="C109" t="str">
            <v>DUBUQUE CITY ASSESSOR</v>
          </cell>
        </row>
        <row r="110">
          <cell r="B110" t="str">
            <v>52E001</v>
          </cell>
          <cell r="C110" t="str">
            <v>IOWA CITY CITY ASSESSOR</v>
          </cell>
        </row>
        <row r="111">
          <cell r="B111">
            <v>520</v>
          </cell>
          <cell r="C111" t="str">
            <v>IOWA CITY CITY ASSESSOR</v>
          </cell>
        </row>
        <row r="112">
          <cell r="B112" t="str">
            <v>52E001</v>
          </cell>
          <cell r="C112" t="str">
            <v>IOWA CITY CITY ASSESSOR</v>
          </cell>
        </row>
        <row r="113">
          <cell r="B113" t="str">
            <v>57E001</v>
          </cell>
          <cell r="C113" t="str">
            <v>CEDAR RAPIDS CITY ASSESSOR</v>
          </cell>
        </row>
        <row r="114">
          <cell r="B114">
            <v>570</v>
          </cell>
          <cell r="C114" t="str">
            <v>CEDAR RAPIDS CITY ASSESSOR</v>
          </cell>
        </row>
        <row r="115">
          <cell r="B115" t="str">
            <v>57E001</v>
          </cell>
          <cell r="C115" t="str">
            <v>CEDAR RAPIDS CITY ASSESSOR</v>
          </cell>
        </row>
        <row r="116">
          <cell r="B116" t="str">
            <v>82E001</v>
          </cell>
          <cell r="C116" t="str">
            <v>DAVENPORT CITY ASSESSOR</v>
          </cell>
        </row>
        <row r="117">
          <cell r="B117">
            <v>820</v>
          </cell>
          <cell r="C117" t="str">
            <v>DAVENPORT CITY ASSESSOR</v>
          </cell>
        </row>
        <row r="118">
          <cell r="B118" t="str">
            <v>82E001</v>
          </cell>
          <cell r="C118" t="str">
            <v>DAVENPORT CITY ASSESSOR</v>
          </cell>
        </row>
        <row r="119">
          <cell r="B119" t="str">
            <v>85E001</v>
          </cell>
          <cell r="C119" t="str">
            <v>AMES CITY ASSESSOR</v>
          </cell>
        </row>
        <row r="120">
          <cell r="B120">
            <v>850</v>
          </cell>
          <cell r="C120" t="str">
            <v>AMES CITY ASSESSOR</v>
          </cell>
        </row>
        <row r="121">
          <cell r="B121" t="str">
            <v>85E001</v>
          </cell>
          <cell r="C121" t="str">
            <v>AMES CITY ASSESSOR</v>
          </cell>
        </row>
        <row r="122">
          <cell r="B122" t="str">
            <v>97E001</v>
          </cell>
          <cell r="C122" t="str">
            <v>SIOUX CITY CITY ASSESSOR</v>
          </cell>
        </row>
        <row r="123">
          <cell r="B123">
            <v>970</v>
          </cell>
          <cell r="C123" t="str">
            <v>SIOUX CITY CITY ASSESSOR</v>
          </cell>
        </row>
        <row r="124">
          <cell r="B124" t="str">
            <v>97E001</v>
          </cell>
          <cell r="C124" t="str">
            <v>SIOUX CITY CITY ASSESSOR</v>
          </cell>
        </row>
        <row r="125">
          <cell r="B125">
            <v>10792</v>
          </cell>
          <cell r="C125" t="str">
            <v>NODAWAY VALLEY (B-F)</v>
          </cell>
        </row>
        <row r="126">
          <cell r="B126">
            <v>12673</v>
          </cell>
          <cell r="C126" t="str">
            <v>NODAWAY VALLEY (GREENFIELD)</v>
          </cell>
        </row>
        <row r="127">
          <cell r="B127">
            <v>14978</v>
          </cell>
          <cell r="C127" t="str">
            <v>ORIENT-MACKSBURG</v>
          </cell>
        </row>
        <row r="128">
          <cell r="B128">
            <v>21431</v>
          </cell>
          <cell r="C128" t="str">
            <v>CORNING</v>
          </cell>
        </row>
        <row r="129">
          <cell r="B129">
            <v>25328</v>
          </cell>
          <cell r="C129" t="str">
            <v>PRESCOTT</v>
          </cell>
        </row>
        <row r="130">
          <cell r="B130">
            <v>30135</v>
          </cell>
          <cell r="C130" t="str">
            <v>ALLAMAKEE</v>
          </cell>
        </row>
        <row r="131">
          <cell r="B131">
            <v>31972</v>
          </cell>
          <cell r="C131" t="str">
            <v>EASTERN ALLAMAKEE</v>
          </cell>
        </row>
        <row r="132">
          <cell r="B132">
            <v>35310</v>
          </cell>
          <cell r="C132" t="str">
            <v>POSTVILLE</v>
          </cell>
        </row>
        <row r="133">
          <cell r="B133">
            <v>41071</v>
          </cell>
          <cell r="C133" t="str">
            <v>CENTERVILLE</v>
          </cell>
        </row>
        <row r="134">
          <cell r="B134">
            <v>44491</v>
          </cell>
          <cell r="C134" t="str">
            <v>MORAVIA</v>
          </cell>
        </row>
        <row r="135">
          <cell r="B135">
            <v>44518</v>
          </cell>
          <cell r="C135" t="str">
            <v>MOULTON-UDELL</v>
          </cell>
        </row>
        <row r="136">
          <cell r="B136">
            <v>50414</v>
          </cell>
          <cell r="C136" t="str">
            <v>AUDUBON</v>
          </cell>
        </row>
        <row r="137">
          <cell r="B137">
            <v>52151</v>
          </cell>
          <cell r="C137" t="str">
            <v>EXIRA-ELK HORN-KIMBALLTON</v>
          </cell>
        </row>
        <row r="138">
          <cell r="B138">
            <v>60576</v>
          </cell>
          <cell r="C138" t="str">
            <v>BELLE PLAINE</v>
          </cell>
        </row>
        <row r="139">
          <cell r="B139">
            <v>60609</v>
          </cell>
          <cell r="C139" t="str">
            <v>BENTON</v>
          </cell>
        </row>
        <row r="140">
          <cell r="B140">
            <v>66660</v>
          </cell>
          <cell r="C140" t="str">
            <v>VINTON-SHELLSBURG</v>
          </cell>
        </row>
        <row r="141">
          <cell r="B141">
            <v>71044</v>
          </cell>
          <cell r="C141" t="str">
            <v>CEDAR FALLS</v>
          </cell>
        </row>
        <row r="142">
          <cell r="B142">
            <v>71908</v>
          </cell>
          <cell r="C142" t="str">
            <v>DUNKERTON</v>
          </cell>
        </row>
        <row r="143">
          <cell r="B143">
            <v>73042</v>
          </cell>
          <cell r="C143" t="str">
            <v>HUDSON</v>
          </cell>
        </row>
        <row r="144">
          <cell r="B144">
            <v>76795</v>
          </cell>
          <cell r="C144" t="str">
            <v>WATERLOO</v>
          </cell>
        </row>
        <row r="145">
          <cell r="B145">
            <v>80729</v>
          </cell>
          <cell r="C145" t="str">
            <v>BOONE</v>
          </cell>
        </row>
        <row r="146">
          <cell r="B146">
            <v>83942</v>
          </cell>
          <cell r="C146" t="str">
            <v>MADRID</v>
          </cell>
        </row>
        <row r="147">
          <cell r="B147">
            <v>84878</v>
          </cell>
          <cell r="C147" t="str">
            <v>OGDEN</v>
          </cell>
        </row>
        <row r="148">
          <cell r="B148">
            <v>86561</v>
          </cell>
          <cell r="C148" t="str">
            <v>UNITED</v>
          </cell>
        </row>
        <row r="149">
          <cell r="B149">
            <v>91719</v>
          </cell>
          <cell r="C149" t="str">
            <v>DENVER</v>
          </cell>
        </row>
        <row r="150">
          <cell r="B150">
            <v>93186</v>
          </cell>
          <cell r="C150" t="str">
            <v>JANESVILLE</v>
          </cell>
        </row>
        <row r="151">
          <cell r="B151">
            <v>96273</v>
          </cell>
          <cell r="C151" t="str">
            <v>SUMNER-FREDERICKSBURG</v>
          </cell>
        </row>
        <row r="152">
          <cell r="B152">
            <v>96471</v>
          </cell>
          <cell r="C152" t="str">
            <v>TRIPOLI</v>
          </cell>
        </row>
        <row r="153">
          <cell r="B153">
            <v>96762</v>
          </cell>
          <cell r="C153" t="str">
            <v>WAPSIE VALLEY</v>
          </cell>
        </row>
        <row r="154">
          <cell r="B154">
            <v>96840</v>
          </cell>
          <cell r="C154" t="str">
            <v>WAVERLY-SHELL ROCK</v>
          </cell>
        </row>
        <row r="155">
          <cell r="B155">
            <v>101963</v>
          </cell>
          <cell r="C155" t="str">
            <v>EAST BUCHANAN</v>
          </cell>
        </row>
        <row r="156">
          <cell r="B156">
            <v>103105</v>
          </cell>
          <cell r="C156" t="str">
            <v>INDEPENDENCE</v>
          </cell>
        </row>
        <row r="157">
          <cell r="B157">
            <v>103204</v>
          </cell>
          <cell r="C157" t="str">
            <v>JESUP</v>
          </cell>
        </row>
        <row r="158">
          <cell r="B158">
            <v>110072</v>
          </cell>
          <cell r="C158" t="str">
            <v>ALBERT CITY-TRUESDALE</v>
          </cell>
        </row>
        <row r="159">
          <cell r="B159">
            <v>110171</v>
          </cell>
          <cell r="C159" t="str">
            <v>ALTA</v>
          </cell>
        </row>
        <row r="160">
          <cell r="B160">
            <v>114644</v>
          </cell>
          <cell r="C160" t="str">
            <v>NEWELL-FONDA</v>
          </cell>
        </row>
        <row r="161">
          <cell r="B161">
            <v>116048</v>
          </cell>
          <cell r="C161" t="str">
            <v>SIOUX CENTRAL</v>
          </cell>
        </row>
        <row r="162">
          <cell r="B162">
            <v>116219</v>
          </cell>
          <cell r="C162" t="str">
            <v>STORM LAKE</v>
          </cell>
        </row>
        <row r="163">
          <cell r="B163">
            <v>120153</v>
          </cell>
          <cell r="C163" t="str">
            <v>NORTH BUTLER (ALLISON BRISTOW)</v>
          </cell>
        </row>
        <row r="164">
          <cell r="B164">
            <v>120279</v>
          </cell>
          <cell r="C164" t="str">
            <v>APLINGTON-PARKERSBURG</v>
          </cell>
        </row>
        <row r="165">
          <cell r="B165">
            <v>121215</v>
          </cell>
          <cell r="C165" t="str">
            <v>CLARKSVILLE</v>
          </cell>
        </row>
        <row r="166">
          <cell r="B166">
            <v>122664</v>
          </cell>
          <cell r="C166" t="str">
            <v>NORTH BUTLER (GREENE)</v>
          </cell>
        </row>
        <row r="167">
          <cell r="B167">
            <v>134023</v>
          </cell>
          <cell r="C167" t="str">
            <v>MANSON-NORTHWEST WEBSTER</v>
          </cell>
        </row>
        <row r="168">
          <cell r="B168">
            <v>135301</v>
          </cell>
          <cell r="C168" t="str">
            <v>POCAHONTAS AREA (POMEROY-PALMER)</v>
          </cell>
        </row>
        <row r="169">
          <cell r="B169">
            <v>136091</v>
          </cell>
          <cell r="C169" t="str">
            <v>SOUTH CENTRAL CALHOUN</v>
          </cell>
        </row>
        <row r="170">
          <cell r="B170">
            <v>140999</v>
          </cell>
          <cell r="C170" t="str">
            <v>CARROLL</v>
          </cell>
        </row>
        <row r="171">
          <cell r="B171">
            <v>141413</v>
          </cell>
          <cell r="C171" t="str">
            <v>COON RAPIDS-BAYARD</v>
          </cell>
        </row>
        <row r="172">
          <cell r="B172">
            <v>142520</v>
          </cell>
          <cell r="C172" t="str">
            <v>GLIDDEN-RALSTON</v>
          </cell>
        </row>
        <row r="173">
          <cell r="B173">
            <v>150387</v>
          </cell>
          <cell r="C173" t="str">
            <v>ATLANTIC</v>
          </cell>
        </row>
        <row r="174">
          <cell r="B174">
            <v>150914</v>
          </cell>
          <cell r="C174" t="str">
            <v>CAM</v>
          </cell>
        </row>
        <row r="175">
          <cell r="B175">
            <v>152718</v>
          </cell>
          <cell r="C175" t="str">
            <v>GRISWOLD</v>
          </cell>
        </row>
        <row r="176">
          <cell r="B176">
            <v>160603</v>
          </cell>
          <cell r="C176" t="str">
            <v>BENNETT</v>
          </cell>
        </row>
        <row r="177">
          <cell r="B177">
            <v>161926</v>
          </cell>
          <cell r="C177" t="str">
            <v>DURANT</v>
          </cell>
        </row>
        <row r="178">
          <cell r="B178">
            <v>163691</v>
          </cell>
          <cell r="C178" t="str">
            <v>NORTH CEDAR</v>
          </cell>
        </row>
        <row r="179">
          <cell r="B179">
            <v>166408</v>
          </cell>
          <cell r="C179" t="str">
            <v>TIPTON</v>
          </cell>
        </row>
        <row r="180">
          <cell r="B180">
            <v>166930</v>
          </cell>
          <cell r="C180" t="str">
            <v>WEST BRANCH</v>
          </cell>
        </row>
        <row r="181">
          <cell r="B181">
            <v>171233</v>
          </cell>
          <cell r="C181" t="str">
            <v>CLEAR LAKE</v>
          </cell>
        </row>
        <row r="182">
          <cell r="B182">
            <v>174131</v>
          </cell>
          <cell r="C182" t="str">
            <v>MASON CITY</v>
          </cell>
        </row>
        <row r="183">
          <cell r="B183">
            <v>176633</v>
          </cell>
          <cell r="C183" t="str">
            <v>GARNER-HAYFIELD-VENTURA (VENTURA)</v>
          </cell>
        </row>
        <row r="184">
          <cell r="B184">
            <v>176633</v>
          </cell>
          <cell r="C184" t="str">
            <v>VENTURA</v>
          </cell>
        </row>
        <row r="185">
          <cell r="B185">
            <v>180423</v>
          </cell>
          <cell r="C185" t="str">
            <v>AURELIA</v>
          </cell>
        </row>
        <row r="186">
          <cell r="B186">
            <v>181152</v>
          </cell>
          <cell r="C186" t="str">
            <v>CHEROKEE</v>
          </cell>
        </row>
        <row r="187">
          <cell r="B187">
            <v>184068</v>
          </cell>
          <cell r="C187" t="str">
            <v>MARCUS-MERIDEN CLEGHORN</v>
          </cell>
        </row>
        <row r="188">
          <cell r="B188">
            <v>194599</v>
          </cell>
          <cell r="C188" t="str">
            <v>NASHUA-PLAINFIELD</v>
          </cell>
        </row>
        <row r="189">
          <cell r="B189">
            <v>194662</v>
          </cell>
          <cell r="C189" t="str">
            <v>NEW HAMPTON</v>
          </cell>
        </row>
        <row r="190">
          <cell r="B190">
            <v>201211</v>
          </cell>
          <cell r="C190" t="str">
            <v>CLARKE</v>
          </cell>
        </row>
        <row r="191">
          <cell r="B191">
            <v>204572</v>
          </cell>
          <cell r="C191" t="str">
            <v>MURRAY</v>
          </cell>
        </row>
        <row r="192">
          <cell r="B192">
            <v>211218</v>
          </cell>
          <cell r="C192" t="str">
            <v>CLAY CENTRAL-EVERLY</v>
          </cell>
        </row>
        <row r="193">
          <cell r="B193">
            <v>216102</v>
          </cell>
          <cell r="C193" t="str">
            <v>SPENCER</v>
          </cell>
        </row>
        <row r="194">
          <cell r="B194">
            <v>221080</v>
          </cell>
          <cell r="C194" t="str">
            <v>CENTRAL CLAYTON</v>
          </cell>
        </row>
        <row r="195">
          <cell r="B195">
            <v>222763</v>
          </cell>
          <cell r="C195" t="str">
            <v>CLAYTON RIDGE</v>
          </cell>
        </row>
        <row r="196">
          <cell r="B196">
            <v>224419</v>
          </cell>
          <cell r="C196" t="str">
            <v>MFL MAR MAC</v>
          </cell>
        </row>
        <row r="197">
          <cell r="B197">
            <v>226175</v>
          </cell>
          <cell r="C197" t="str">
            <v>STARMONT</v>
          </cell>
        </row>
        <row r="198">
          <cell r="B198">
            <v>230918</v>
          </cell>
          <cell r="C198" t="str">
            <v>CALAMUS/WHEATLAND</v>
          </cell>
        </row>
        <row r="199">
          <cell r="B199">
            <v>230936</v>
          </cell>
          <cell r="C199" t="str">
            <v>CAMANCHE</v>
          </cell>
        </row>
        <row r="200">
          <cell r="B200">
            <v>231082</v>
          </cell>
          <cell r="C200" t="str">
            <v>CENTRAL CLINTON</v>
          </cell>
        </row>
        <row r="201">
          <cell r="B201">
            <v>231278</v>
          </cell>
          <cell r="C201" t="str">
            <v>CLINTON</v>
          </cell>
        </row>
        <row r="202">
          <cell r="B202">
            <v>231675</v>
          </cell>
          <cell r="C202" t="str">
            <v>DELWOOD</v>
          </cell>
        </row>
        <row r="203">
          <cell r="B203">
            <v>234773</v>
          </cell>
          <cell r="C203" t="str">
            <v>NORTHEAST</v>
          </cell>
        </row>
        <row r="204">
          <cell r="B204">
            <v>240355</v>
          </cell>
          <cell r="C204" t="str">
            <v>AR-WE-VA</v>
          </cell>
        </row>
        <row r="205">
          <cell r="B205">
            <v>241134</v>
          </cell>
          <cell r="C205" t="str">
            <v>CHARTER OAK-UTE</v>
          </cell>
        </row>
        <row r="206">
          <cell r="B206">
            <v>241701</v>
          </cell>
          <cell r="C206" t="str">
            <v>DENISON</v>
          </cell>
        </row>
        <row r="207">
          <cell r="B207">
            <v>245832</v>
          </cell>
          <cell r="C207" t="str">
            <v>SCHLESWIG</v>
          </cell>
        </row>
        <row r="208">
          <cell r="B208">
            <v>250027</v>
          </cell>
          <cell r="C208" t="str">
            <v>ADEL-DESOTO-MINBURN</v>
          </cell>
        </row>
        <row r="209">
          <cell r="B209">
            <v>251576</v>
          </cell>
          <cell r="C209" t="str">
            <v>DALLAS CENTER-GRIMES</v>
          </cell>
        </row>
        <row r="210">
          <cell r="B210">
            <v>255184</v>
          </cell>
          <cell r="C210" t="str">
            <v>PERRY</v>
          </cell>
        </row>
        <row r="211">
          <cell r="B211">
            <v>256264</v>
          </cell>
          <cell r="C211" t="str">
            <v>WEST CENTRAL VALLEY</v>
          </cell>
        </row>
        <row r="212">
          <cell r="B212">
            <v>256615</v>
          </cell>
          <cell r="C212" t="str">
            <v>VAN METER</v>
          </cell>
        </row>
        <row r="213">
          <cell r="B213">
            <v>256822</v>
          </cell>
          <cell r="C213" t="str">
            <v>WAUKEE</v>
          </cell>
        </row>
        <row r="214">
          <cell r="B214">
            <v>257110</v>
          </cell>
          <cell r="C214" t="str">
            <v>WOODWARD-GRANGER</v>
          </cell>
        </row>
        <row r="215">
          <cell r="B215">
            <v>259007</v>
          </cell>
          <cell r="C215" t="str">
            <v>DALLAS CENTER-GRIMES DEBT</v>
          </cell>
        </row>
        <row r="216">
          <cell r="B216">
            <v>261619</v>
          </cell>
          <cell r="C216" t="str">
            <v>DAVIS COUNTY</v>
          </cell>
        </row>
        <row r="217">
          <cell r="B217">
            <v>271093</v>
          </cell>
          <cell r="C217" t="str">
            <v>CENTRAL DECATUR</v>
          </cell>
        </row>
        <row r="218">
          <cell r="B218">
            <v>273465</v>
          </cell>
          <cell r="C218" t="str">
            <v>LAMONI</v>
          </cell>
        </row>
        <row r="219">
          <cell r="B219">
            <v>281989</v>
          </cell>
          <cell r="C219" t="str">
            <v>EDGEWOOD-COLESBURG</v>
          </cell>
        </row>
        <row r="220">
          <cell r="B220">
            <v>284043</v>
          </cell>
          <cell r="C220" t="str">
            <v>MAQUOKETA VALLEY</v>
          </cell>
        </row>
        <row r="221">
          <cell r="B221">
            <v>286950</v>
          </cell>
          <cell r="C221" t="str">
            <v>WEST DELAWARE CO</v>
          </cell>
        </row>
        <row r="222">
          <cell r="B222">
            <v>290882</v>
          </cell>
          <cell r="C222" t="str">
            <v>BURLINGTON</v>
          </cell>
        </row>
        <row r="223">
          <cell r="B223">
            <v>291602</v>
          </cell>
          <cell r="C223" t="str">
            <v>DANVILLE</v>
          </cell>
        </row>
        <row r="224">
          <cell r="B224">
            <v>294203</v>
          </cell>
          <cell r="C224" t="str">
            <v>MEDIAPOLIS</v>
          </cell>
        </row>
        <row r="225">
          <cell r="B225">
            <v>296937</v>
          </cell>
          <cell r="C225" t="str">
            <v>WEST BURLINGTON</v>
          </cell>
        </row>
        <row r="226">
          <cell r="B226">
            <v>302846</v>
          </cell>
          <cell r="C226" t="str">
            <v>HARRIS-LAKE PARK</v>
          </cell>
        </row>
        <row r="227">
          <cell r="B227">
            <v>304890</v>
          </cell>
          <cell r="C227" t="str">
            <v>OKOBOJI</v>
          </cell>
        </row>
        <row r="228">
          <cell r="B228">
            <v>306120</v>
          </cell>
          <cell r="C228" t="str">
            <v>SPIRIT LAKE</v>
          </cell>
        </row>
        <row r="229">
          <cell r="B229">
            <v>311863</v>
          </cell>
          <cell r="C229" t="str">
            <v>DUBUQUE</v>
          </cell>
        </row>
        <row r="230">
          <cell r="B230">
            <v>316961</v>
          </cell>
          <cell r="C230" t="str">
            <v>WESTERN DUBUQUE CO</v>
          </cell>
        </row>
        <row r="231">
          <cell r="B231">
            <v>320333</v>
          </cell>
          <cell r="C231" t="str">
            <v>NORTH UNION (ARMSTRONG-RINGSTED)</v>
          </cell>
        </row>
        <row r="232">
          <cell r="B232">
            <v>322124</v>
          </cell>
          <cell r="C232" t="str">
            <v>ESTHERVILLE-LINCOLN CENTRAL</v>
          </cell>
        </row>
        <row r="233">
          <cell r="B233">
            <v>334774</v>
          </cell>
          <cell r="C233" t="str">
            <v>NORTH FAYETTE</v>
          </cell>
        </row>
        <row r="234">
          <cell r="B234">
            <v>334869</v>
          </cell>
          <cell r="C234" t="str">
            <v>OELWEIN</v>
          </cell>
        </row>
        <row r="235">
          <cell r="B235">
            <v>336509</v>
          </cell>
          <cell r="C235" t="str">
            <v>TURKEY VALLEY</v>
          </cell>
        </row>
        <row r="236">
          <cell r="B236">
            <v>336591</v>
          </cell>
          <cell r="C236" t="str">
            <v>VALLEY</v>
          </cell>
        </row>
        <row r="237">
          <cell r="B237">
            <v>336943</v>
          </cell>
          <cell r="C237" t="str">
            <v>WEST CENTRAL</v>
          </cell>
        </row>
        <row r="238">
          <cell r="B238">
            <v>341116</v>
          </cell>
          <cell r="C238" t="str">
            <v>CHARLES CITY</v>
          </cell>
        </row>
        <row r="239">
          <cell r="B239">
            <v>344761</v>
          </cell>
          <cell r="C239" t="str">
            <v>CENTRAL SPRINGS (NSRF)</v>
          </cell>
        </row>
        <row r="240">
          <cell r="B240">
            <v>345697</v>
          </cell>
          <cell r="C240" t="str">
            <v>RUDD-ROCKFORD-MARBLE ROCK</v>
          </cell>
        </row>
        <row r="241">
          <cell r="B241">
            <v>350916</v>
          </cell>
          <cell r="C241" t="str">
            <v>CAL</v>
          </cell>
        </row>
        <row r="242">
          <cell r="B242">
            <v>352781</v>
          </cell>
          <cell r="C242" t="str">
            <v>HAMPTON-DUMONT</v>
          </cell>
        </row>
        <row r="243">
          <cell r="B243">
            <v>355922</v>
          </cell>
          <cell r="C243" t="str">
            <v>WEST FORK</v>
          </cell>
        </row>
        <row r="244">
          <cell r="B244">
            <v>362205</v>
          </cell>
          <cell r="C244" t="str">
            <v>FARRAGUT</v>
          </cell>
        </row>
        <row r="245">
          <cell r="B245">
            <v>362369</v>
          </cell>
          <cell r="C245" t="str">
            <v>FREMONT-MILLS</v>
          </cell>
        </row>
        <row r="246">
          <cell r="B246">
            <v>362772</v>
          </cell>
          <cell r="C246" t="str">
            <v>HAMBURG</v>
          </cell>
        </row>
        <row r="247">
          <cell r="B247">
            <v>366003</v>
          </cell>
          <cell r="C247" t="str">
            <v>SIDNEY</v>
          </cell>
        </row>
        <row r="248">
          <cell r="B248">
            <v>367934</v>
          </cell>
          <cell r="C248" t="str">
            <v>FREMONT-MILLS FROM FARRAGUT</v>
          </cell>
        </row>
        <row r="249">
          <cell r="B249">
            <v>367935</v>
          </cell>
          <cell r="C249" t="str">
            <v>HAMBURG FROM FARRAGUT</v>
          </cell>
        </row>
        <row r="250">
          <cell r="B250">
            <v>367936</v>
          </cell>
          <cell r="C250" t="str">
            <v>SHENANDOAH FROM FARRAGUT</v>
          </cell>
        </row>
        <row r="251">
          <cell r="B251">
            <v>367937</v>
          </cell>
          <cell r="C251" t="str">
            <v>SIDNEY FROM FARRAGUT</v>
          </cell>
        </row>
        <row r="252">
          <cell r="B252">
            <v>371967</v>
          </cell>
          <cell r="C252" t="str">
            <v>GREENE COUNTY (EAST GREENE)</v>
          </cell>
        </row>
        <row r="253">
          <cell r="B253">
            <v>373195</v>
          </cell>
          <cell r="C253" t="str">
            <v>GREENE COUNTY (JEFFERSON-SCRANTON)</v>
          </cell>
        </row>
        <row r="254">
          <cell r="B254">
            <v>375139</v>
          </cell>
          <cell r="C254" t="str">
            <v>PATON-CHURDAN</v>
          </cell>
        </row>
        <row r="255">
          <cell r="B255">
            <v>380009</v>
          </cell>
          <cell r="C255" t="str">
            <v>AGWSR</v>
          </cell>
        </row>
        <row r="256">
          <cell r="B256">
            <v>380540</v>
          </cell>
          <cell r="C256" t="str">
            <v>BCLUW</v>
          </cell>
        </row>
        <row r="257">
          <cell r="B257">
            <v>381791</v>
          </cell>
          <cell r="C257" t="str">
            <v>DIKE-NEW HARTFORD</v>
          </cell>
        </row>
        <row r="258">
          <cell r="B258">
            <v>382727</v>
          </cell>
          <cell r="C258" t="str">
            <v>GRUNDY CENTER</v>
          </cell>
        </row>
        <row r="259">
          <cell r="B259">
            <v>390018</v>
          </cell>
          <cell r="C259" t="str">
            <v>ADAIR-CASEY</v>
          </cell>
        </row>
        <row r="260">
          <cell r="B260">
            <v>392754</v>
          </cell>
          <cell r="C260" t="str">
            <v>GUTHRIE CENTER</v>
          </cell>
        </row>
        <row r="261">
          <cell r="B261">
            <v>395121</v>
          </cell>
          <cell r="C261" t="str">
            <v>PANORAMA</v>
          </cell>
        </row>
        <row r="262">
          <cell r="B262">
            <v>404775</v>
          </cell>
          <cell r="C262" t="str">
            <v>NORTHEAST HAMILTON</v>
          </cell>
        </row>
        <row r="263">
          <cell r="B263">
            <v>406095</v>
          </cell>
          <cell r="C263" t="str">
            <v>SOUTH HAMILTON</v>
          </cell>
        </row>
        <row r="264">
          <cell r="B264">
            <v>406246</v>
          </cell>
          <cell r="C264" t="str">
            <v>STRATFORD</v>
          </cell>
        </row>
        <row r="265">
          <cell r="B265">
            <v>406867</v>
          </cell>
          <cell r="C265" t="str">
            <v>WEBSTER CITY</v>
          </cell>
        </row>
        <row r="266">
          <cell r="B266">
            <v>410819</v>
          </cell>
          <cell r="C266" t="str">
            <v>WEST HANCOCK</v>
          </cell>
        </row>
        <row r="267">
          <cell r="B267">
            <v>411449</v>
          </cell>
          <cell r="C267" t="str">
            <v>CORWITH-WESLEY</v>
          </cell>
        </row>
        <row r="268">
          <cell r="B268">
            <v>412403</v>
          </cell>
          <cell r="C268" t="str">
            <v>GARNER-HAYFIELD</v>
          </cell>
        </row>
        <row r="269">
          <cell r="B269">
            <v>417083</v>
          </cell>
          <cell r="C269" t="str">
            <v>FOREST CTY (WODEN-CRYSTAL LK)</v>
          </cell>
        </row>
        <row r="270">
          <cell r="B270">
            <v>417930</v>
          </cell>
          <cell r="C270" t="str">
            <v>ALGONA FROM CORWITH-WESLEY</v>
          </cell>
        </row>
        <row r="271">
          <cell r="B271">
            <v>417931</v>
          </cell>
          <cell r="C271" t="str">
            <v>CLARION-GOLDFIELD-DOWS FROM COR-WES</v>
          </cell>
        </row>
        <row r="272">
          <cell r="B272">
            <v>417932</v>
          </cell>
          <cell r="C272" t="str">
            <v>LU VERNE FROM CORWITH-WESLEY</v>
          </cell>
        </row>
        <row r="273">
          <cell r="B273">
            <v>417933</v>
          </cell>
          <cell r="C273" t="str">
            <v>WEST HANCOCK FROM CORWITH-WESLEY</v>
          </cell>
        </row>
        <row r="274">
          <cell r="B274">
            <v>420108</v>
          </cell>
          <cell r="C274" t="str">
            <v>ALDEN</v>
          </cell>
        </row>
        <row r="275">
          <cell r="B275">
            <v>422007</v>
          </cell>
          <cell r="C275" t="str">
            <v>ELDORA-NEW PROVIDENCE</v>
          </cell>
        </row>
        <row r="276">
          <cell r="B276">
            <v>423033</v>
          </cell>
          <cell r="C276" t="str">
            <v>HUBBARD-RADCLIFFE</v>
          </cell>
        </row>
        <row r="277">
          <cell r="B277">
            <v>423150</v>
          </cell>
          <cell r="C277" t="str">
            <v>IOWA FALLS</v>
          </cell>
        </row>
        <row r="278">
          <cell r="B278">
            <v>431917</v>
          </cell>
          <cell r="C278" t="str">
            <v>BOYER VALLEY</v>
          </cell>
        </row>
        <row r="279">
          <cell r="B279">
            <v>433798</v>
          </cell>
          <cell r="C279" t="str">
            <v>LOGAN-MAGNOLIA</v>
          </cell>
        </row>
        <row r="280">
          <cell r="B280">
            <v>434356</v>
          </cell>
          <cell r="C280" t="str">
            <v>MISSOURI VALLEY</v>
          </cell>
        </row>
        <row r="281">
          <cell r="B281">
            <v>436969</v>
          </cell>
          <cell r="C281" t="str">
            <v>WEST HARRISON</v>
          </cell>
        </row>
        <row r="282">
          <cell r="B282">
            <v>437092</v>
          </cell>
          <cell r="C282" t="str">
            <v>WOODBINE</v>
          </cell>
        </row>
        <row r="283">
          <cell r="B283">
            <v>444536</v>
          </cell>
          <cell r="C283" t="str">
            <v>MOUNT PLEASANT</v>
          </cell>
        </row>
        <row r="284">
          <cell r="B284">
            <v>444689</v>
          </cell>
          <cell r="C284" t="str">
            <v>NEW LONDON</v>
          </cell>
        </row>
        <row r="285">
          <cell r="B285">
            <v>446700</v>
          </cell>
          <cell r="C285" t="str">
            <v>WACO</v>
          </cell>
        </row>
        <row r="286">
          <cell r="B286">
            <v>447047</v>
          </cell>
          <cell r="C286" t="str">
            <v>WINFIELD-MT UNION</v>
          </cell>
        </row>
        <row r="287">
          <cell r="B287">
            <v>453029</v>
          </cell>
          <cell r="C287" t="str">
            <v>HOWARD-WINNESHIEK</v>
          </cell>
        </row>
        <row r="288">
          <cell r="B288">
            <v>455508</v>
          </cell>
          <cell r="C288" t="str">
            <v>RICEVILLE</v>
          </cell>
        </row>
        <row r="289">
          <cell r="B289">
            <v>462493</v>
          </cell>
          <cell r="C289" t="str">
            <v>GILMORE CITY-BRADGATE</v>
          </cell>
        </row>
        <row r="290">
          <cell r="B290">
            <v>463060</v>
          </cell>
          <cell r="C290" t="str">
            <v>HUMBOLDT</v>
          </cell>
        </row>
        <row r="291">
          <cell r="B291">
            <v>466516</v>
          </cell>
          <cell r="C291" t="str">
            <v>TWIN RIVERS</v>
          </cell>
        </row>
        <row r="292">
          <cell r="B292">
            <v>470504</v>
          </cell>
          <cell r="C292" t="str">
            <v>BATTLE CREEK-IDA GROVE</v>
          </cell>
        </row>
        <row r="293">
          <cell r="B293">
            <v>472376</v>
          </cell>
          <cell r="C293" t="str">
            <v>GALVA-HOLSTEIN</v>
          </cell>
        </row>
        <row r="294">
          <cell r="B294">
            <v>480216</v>
          </cell>
          <cell r="C294" t="str">
            <v>CLEAR CREEK-AMANA (AMANA)</v>
          </cell>
        </row>
        <row r="295">
          <cell r="B295">
            <v>481647</v>
          </cell>
          <cell r="C295" t="str">
            <v>ENGLISH VALLEYS (DEEP RIV-MILLERSB)</v>
          </cell>
        </row>
        <row r="296">
          <cell r="B296">
            <v>482097</v>
          </cell>
          <cell r="C296" t="str">
            <v>ENGLISH VALLEYS (ENGLISH VALLEYS)</v>
          </cell>
        </row>
        <row r="297">
          <cell r="B297">
            <v>482766</v>
          </cell>
          <cell r="C297" t="str">
            <v>HLV</v>
          </cell>
        </row>
        <row r="298">
          <cell r="B298">
            <v>483154</v>
          </cell>
          <cell r="C298" t="str">
            <v>IOWA VALLEY</v>
          </cell>
        </row>
        <row r="299">
          <cell r="B299">
            <v>487029</v>
          </cell>
          <cell r="C299" t="str">
            <v>WILLIAMSBURG</v>
          </cell>
        </row>
        <row r="300">
          <cell r="B300">
            <v>490243</v>
          </cell>
          <cell r="C300" t="str">
            <v>ANDREW</v>
          </cell>
        </row>
        <row r="301">
          <cell r="B301">
            <v>490585</v>
          </cell>
          <cell r="C301" t="str">
            <v>BELLEVUE</v>
          </cell>
        </row>
        <row r="302">
          <cell r="B302">
            <v>491965</v>
          </cell>
          <cell r="C302" t="str">
            <v>EASTON VALLEY</v>
          </cell>
        </row>
        <row r="303">
          <cell r="B303">
            <v>494041</v>
          </cell>
          <cell r="C303" t="str">
            <v>MAQUOKETA</v>
          </cell>
        </row>
        <row r="304">
          <cell r="B304">
            <v>500513</v>
          </cell>
          <cell r="C304" t="str">
            <v>BAXTER</v>
          </cell>
        </row>
        <row r="305">
          <cell r="B305">
            <v>501332</v>
          </cell>
          <cell r="C305" t="str">
            <v>COLFAX-MINGO</v>
          </cell>
        </row>
        <row r="306">
          <cell r="B306">
            <v>503906</v>
          </cell>
          <cell r="C306" t="str">
            <v>LYNNVILLE-SULLY</v>
          </cell>
        </row>
        <row r="307">
          <cell r="B307">
            <v>504725</v>
          </cell>
          <cell r="C307" t="str">
            <v>NEWTON</v>
          </cell>
        </row>
        <row r="308">
          <cell r="B308">
            <v>505319</v>
          </cell>
          <cell r="C308" t="str">
            <v>PCM</v>
          </cell>
        </row>
        <row r="309">
          <cell r="B309">
            <v>512169</v>
          </cell>
          <cell r="C309" t="str">
            <v>FAIRFIELD</v>
          </cell>
        </row>
        <row r="310">
          <cell r="B310">
            <v>521221</v>
          </cell>
          <cell r="C310" t="str">
            <v>CLEAR CREEK-AMANA (CLEAR CREEK)</v>
          </cell>
        </row>
        <row r="311">
          <cell r="B311">
            <v>523141</v>
          </cell>
          <cell r="C311" t="str">
            <v>IOWA CITY</v>
          </cell>
        </row>
        <row r="312">
          <cell r="B312">
            <v>523816</v>
          </cell>
          <cell r="C312" t="str">
            <v>LONE TREE</v>
          </cell>
        </row>
        <row r="313">
          <cell r="B313">
            <v>526093</v>
          </cell>
          <cell r="C313" t="str">
            <v>SOLON</v>
          </cell>
        </row>
        <row r="314">
          <cell r="B314">
            <v>530234</v>
          </cell>
          <cell r="C314" t="str">
            <v>ANAMOSA</v>
          </cell>
        </row>
        <row r="315">
          <cell r="B315">
            <v>534269</v>
          </cell>
          <cell r="C315" t="str">
            <v>MIDLAND</v>
          </cell>
        </row>
        <row r="316">
          <cell r="B316">
            <v>534446</v>
          </cell>
          <cell r="C316" t="str">
            <v>MONTICELLO</v>
          </cell>
        </row>
        <row r="317">
          <cell r="B317">
            <v>534905</v>
          </cell>
          <cell r="C317" t="str">
            <v>OLIN</v>
          </cell>
        </row>
        <row r="318">
          <cell r="B318">
            <v>543330</v>
          </cell>
          <cell r="C318" t="str">
            <v>KEOTA</v>
          </cell>
        </row>
        <row r="319">
          <cell r="B319">
            <v>545163</v>
          </cell>
          <cell r="C319" t="str">
            <v>PEKIN</v>
          </cell>
        </row>
        <row r="320">
          <cell r="B320">
            <v>546012</v>
          </cell>
          <cell r="C320" t="str">
            <v>SIGOURNEY</v>
          </cell>
        </row>
        <row r="321">
          <cell r="B321">
            <v>546462</v>
          </cell>
          <cell r="C321" t="str">
            <v>TRI-COUNTY</v>
          </cell>
        </row>
        <row r="322">
          <cell r="B322">
            <v>550126</v>
          </cell>
          <cell r="C322" t="str">
            <v>ALGONA (ALGONA)</v>
          </cell>
        </row>
        <row r="323">
          <cell r="B323">
            <v>553897</v>
          </cell>
          <cell r="C323" t="str">
            <v>LU VERNE</v>
          </cell>
        </row>
        <row r="324">
          <cell r="B324">
            <v>554778</v>
          </cell>
          <cell r="C324" t="str">
            <v>NORTH KOSSUTH</v>
          </cell>
        </row>
        <row r="325">
          <cell r="B325">
            <v>555868</v>
          </cell>
          <cell r="C325" t="str">
            <v>NORTH UNION (SENTRAL)</v>
          </cell>
        </row>
        <row r="326">
          <cell r="B326">
            <v>556417</v>
          </cell>
          <cell r="C326" t="str">
            <v>ALGONA (TITONKA)</v>
          </cell>
        </row>
        <row r="327">
          <cell r="B327">
            <v>561079</v>
          </cell>
          <cell r="C327" t="str">
            <v>CENTRAL LEE</v>
          </cell>
        </row>
        <row r="328">
          <cell r="B328">
            <v>562322</v>
          </cell>
          <cell r="C328" t="str">
            <v>FORT MADISON</v>
          </cell>
        </row>
        <row r="329">
          <cell r="B329">
            <v>563312</v>
          </cell>
          <cell r="C329" t="str">
            <v>KEOKUK</v>
          </cell>
        </row>
        <row r="330">
          <cell r="B330">
            <v>570099</v>
          </cell>
          <cell r="C330" t="str">
            <v>ALBURNETT</v>
          </cell>
        </row>
        <row r="331">
          <cell r="B331">
            <v>571053</v>
          </cell>
          <cell r="C331" t="str">
            <v>CEDAR RAPIDS</v>
          </cell>
        </row>
        <row r="332">
          <cell r="B332">
            <v>571062</v>
          </cell>
          <cell r="C332" t="str">
            <v>CENTER POINT-URBANA</v>
          </cell>
        </row>
        <row r="333">
          <cell r="B333">
            <v>571089</v>
          </cell>
          <cell r="C333" t="str">
            <v>CENTRAL CITY</v>
          </cell>
        </row>
        <row r="334">
          <cell r="B334">
            <v>571337</v>
          </cell>
          <cell r="C334" t="str">
            <v>COLLEGE</v>
          </cell>
        </row>
        <row r="335">
          <cell r="B335">
            <v>573715</v>
          </cell>
          <cell r="C335" t="str">
            <v>LINN-MAR</v>
          </cell>
        </row>
        <row r="336">
          <cell r="B336">
            <v>573744</v>
          </cell>
          <cell r="C336" t="str">
            <v>LISBON</v>
          </cell>
        </row>
        <row r="337">
          <cell r="B337">
            <v>574086</v>
          </cell>
          <cell r="C337" t="str">
            <v>MARION</v>
          </cell>
        </row>
        <row r="338">
          <cell r="B338">
            <v>574554</v>
          </cell>
          <cell r="C338" t="str">
            <v>MOUNT VERNON</v>
          </cell>
        </row>
        <row r="339">
          <cell r="B339">
            <v>574777</v>
          </cell>
          <cell r="C339" t="str">
            <v>NORTH LINN</v>
          </cell>
        </row>
        <row r="340">
          <cell r="B340">
            <v>576138</v>
          </cell>
          <cell r="C340" t="str">
            <v>SPRINGVILLE</v>
          </cell>
        </row>
        <row r="341">
          <cell r="B341">
            <v>581368</v>
          </cell>
          <cell r="C341" t="str">
            <v>COLUMBUS</v>
          </cell>
        </row>
        <row r="342">
          <cell r="B342">
            <v>583841</v>
          </cell>
          <cell r="C342" t="str">
            <v>LOUISA-MUSCATINE</v>
          </cell>
        </row>
        <row r="343">
          <cell r="B343">
            <v>584509</v>
          </cell>
          <cell r="C343" t="str">
            <v>MORNING SUN</v>
          </cell>
        </row>
        <row r="344">
          <cell r="B344">
            <v>586759</v>
          </cell>
          <cell r="C344" t="str">
            <v>WAPELLO</v>
          </cell>
        </row>
        <row r="345">
          <cell r="B345">
            <v>591107</v>
          </cell>
          <cell r="C345" t="str">
            <v>CHARITON</v>
          </cell>
        </row>
        <row r="346">
          <cell r="B346">
            <v>601095</v>
          </cell>
          <cell r="C346" t="str">
            <v>CENTRAL LYON</v>
          </cell>
        </row>
        <row r="347">
          <cell r="B347">
            <v>602457</v>
          </cell>
          <cell r="C347" t="str">
            <v>GEORGE-LITTLE ROCK</v>
          </cell>
        </row>
        <row r="348">
          <cell r="B348">
            <v>606983</v>
          </cell>
          <cell r="C348" t="str">
            <v>WEST LYON</v>
          </cell>
        </row>
        <row r="349">
          <cell r="B349">
            <v>611953</v>
          </cell>
          <cell r="C349" t="str">
            <v>EARLHAM</v>
          </cell>
        </row>
        <row r="350">
          <cell r="B350">
            <v>613119</v>
          </cell>
          <cell r="C350" t="str">
            <v>INTERSTATE 35</v>
          </cell>
        </row>
        <row r="351">
          <cell r="B351">
            <v>617056</v>
          </cell>
          <cell r="C351" t="str">
            <v>WINTERSET</v>
          </cell>
        </row>
        <row r="352">
          <cell r="B352">
            <v>622367</v>
          </cell>
          <cell r="C352" t="str">
            <v>EDDYVILLE-BLAKESBURG-FREMONT(FREMT)</v>
          </cell>
        </row>
        <row r="353">
          <cell r="B353">
            <v>624776</v>
          </cell>
          <cell r="C353" t="str">
            <v>NORTH MAHASKA</v>
          </cell>
        </row>
        <row r="354">
          <cell r="B354">
            <v>625013</v>
          </cell>
          <cell r="C354" t="str">
            <v>OSKALOOSA</v>
          </cell>
        </row>
        <row r="355">
          <cell r="B355">
            <v>633375</v>
          </cell>
          <cell r="C355" t="str">
            <v>KNOXVILLE</v>
          </cell>
        </row>
        <row r="356">
          <cell r="B356">
            <v>634212</v>
          </cell>
          <cell r="C356" t="str">
            <v>MELCHER-DALLAS</v>
          </cell>
        </row>
        <row r="357">
          <cell r="B357">
            <v>635166</v>
          </cell>
          <cell r="C357" t="str">
            <v>PELLA</v>
          </cell>
        </row>
        <row r="358">
          <cell r="B358">
            <v>635256</v>
          </cell>
          <cell r="C358" t="str">
            <v>PLEASANTVILLE</v>
          </cell>
        </row>
        <row r="359">
          <cell r="B359">
            <v>636512</v>
          </cell>
          <cell r="C359" t="str">
            <v>TWIN CEDARS</v>
          </cell>
        </row>
        <row r="360">
          <cell r="B360">
            <v>642682</v>
          </cell>
          <cell r="C360" t="str">
            <v>GMG</v>
          </cell>
        </row>
        <row r="361">
          <cell r="B361">
            <v>643582</v>
          </cell>
          <cell r="C361" t="str">
            <v>EAST MARSHALL</v>
          </cell>
        </row>
        <row r="362">
          <cell r="B362">
            <v>644104</v>
          </cell>
          <cell r="C362" t="str">
            <v>MARSHALLTOWN</v>
          </cell>
        </row>
        <row r="363">
          <cell r="B363">
            <v>646985</v>
          </cell>
          <cell r="C363" t="str">
            <v>WEST MARSHALL</v>
          </cell>
        </row>
        <row r="364">
          <cell r="B364">
            <v>652511</v>
          </cell>
          <cell r="C364" t="str">
            <v>GLENWOOD</v>
          </cell>
        </row>
        <row r="365">
          <cell r="B365">
            <v>653978</v>
          </cell>
          <cell r="C365" t="str">
            <v>EAST MILLS (MALVERN)</v>
          </cell>
        </row>
        <row r="366">
          <cell r="B366">
            <v>654751</v>
          </cell>
          <cell r="C366" t="str">
            <v>EAST MILLS (NISHNA VALLEY)</v>
          </cell>
        </row>
        <row r="367">
          <cell r="B367">
            <v>664995</v>
          </cell>
          <cell r="C367" t="str">
            <v>OSAGE</v>
          </cell>
        </row>
        <row r="368">
          <cell r="B368">
            <v>665751</v>
          </cell>
          <cell r="C368" t="str">
            <v>ST ANSGAR</v>
          </cell>
        </row>
        <row r="369">
          <cell r="B369">
            <v>674033</v>
          </cell>
          <cell r="C369" t="str">
            <v>MAPLE VALLEY-ANTHON OTO (MV)</v>
          </cell>
        </row>
        <row r="370">
          <cell r="B370">
            <v>676987</v>
          </cell>
          <cell r="C370" t="str">
            <v>WEST MONONA</v>
          </cell>
        </row>
        <row r="371">
          <cell r="B371">
            <v>677002</v>
          </cell>
          <cell r="C371" t="str">
            <v>WHITING</v>
          </cell>
        </row>
        <row r="372">
          <cell r="B372">
            <v>680081</v>
          </cell>
          <cell r="C372" t="str">
            <v>ALBIA</v>
          </cell>
        </row>
        <row r="373">
          <cell r="B373">
            <v>695463</v>
          </cell>
          <cell r="C373" t="str">
            <v>RED OAK</v>
          </cell>
        </row>
        <row r="374">
          <cell r="B374">
            <v>696165</v>
          </cell>
          <cell r="C374" t="str">
            <v>STANTON</v>
          </cell>
        </row>
        <row r="375">
          <cell r="B375">
            <v>696651</v>
          </cell>
          <cell r="C375" t="str">
            <v>VILLISCA</v>
          </cell>
        </row>
        <row r="376">
          <cell r="B376">
            <v>704581</v>
          </cell>
          <cell r="C376" t="str">
            <v>MUSCATINE</v>
          </cell>
        </row>
        <row r="377">
          <cell r="B377">
            <v>706975</v>
          </cell>
          <cell r="C377" t="str">
            <v>WEST LIBERTY</v>
          </cell>
        </row>
        <row r="378">
          <cell r="B378">
            <v>707038</v>
          </cell>
          <cell r="C378" t="str">
            <v>WILTON</v>
          </cell>
        </row>
        <row r="379">
          <cell r="B379">
            <v>712862</v>
          </cell>
          <cell r="C379" t="str">
            <v>HARTLEY-MELVIN-SANBORN</v>
          </cell>
        </row>
        <row r="380">
          <cell r="B380">
            <v>715157</v>
          </cell>
          <cell r="C380" t="str">
            <v>SOUTH O'BRIEN</v>
          </cell>
        </row>
        <row r="381">
          <cell r="B381">
            <v>715949</v>
          </cell>
          <cell r="C381" t="str">
            <v>SHELDON</v>
          </cell>
        </row>
        <row r="382">
          <cell r="B382">
            <v>725994</v>
          </cell>
          <cell r="C382" t="str">
            <v>SIBLEY-OCHEYEDAN</v>
          </cell>
        </row>
        <row r="383">
          <cell r="B383">
            <v>731197</v>
          </cell>
          <cell r="C383" t="str">
            <v>CLARINDA</v>
          </cell>
        </row>
        <row r="384">
          <cell r="B384">
            <v>732113</v>
          </cell>
          <cell r="C384" t="str">
            <v>ESSEX</v>
          </cell>
        </row>
        <row r="385">
          <cell r="B385">
            <v>735976</v>
          </cell>
          <cell r="C385" t="str">
            <v>SHENANDOAH</v>
          </cell>
        </row>
        <row r="386">
          <cell r="B386">
            <v>736097</v>
          </cell>
          <cell r="C386" t="str">
            <v>SOUTH PAGE</v>
          </cell>
        </row>
        <row r="387">
          <cell r="B387">
            <v>742088</v>
          </cell>
          <cell r="C387" t="str">
            <v>EMMETSBURG</v>
          </cell>
        </row>
        <row r="388">
          <cell r="B388">
            <v>742556</v>
          </cell>
          <cell r="C388" t="str">
            <v>GRAETTINGER-TERRIL</v>
          </cell>
        </row>
        <row r="389">
          <cell r="B389">
            <v>745724</v>
          </cell>
          <cell r="C389" t="str">
            <v>RUTHVEN-AYRSHIRE</v>
          </cell>
        </row>
        <row r="390">
          <cell r="B390">
            <v>746921</v>
          </cell>
          <cell r="C390" t="str">
            <v>WEST BEND-MALLARD</v>
          </cell>
        </row>
        <row r="391">
          <cell r="B391">
            <v>750063</v>
          </cell>
          <cell r="C391" t="str">
            <v>AKRON-WESTFIELD</v>
          </cell>
        </row>
        <row r="392">
          <cell r="B392">
            <v>752988</v>
          </cell>
          <cell r="C392" t="str">
            <v>HINTON</v>
          </cell>
        </row>
        <row r="393">
          <cell r="B393">
            <v>753348</v>
          </cell>
          <cell r="C393" t="str">
            <v>KINGSLEY-PIERSON</v>
          </cell>
        </row>
        <row r="394">
          <cell r="B394">
            <v>753600</v>
          </cell>
          <cell r="C394" t="str">
            <v>LE MARS</v>
          </cell>
        </row>
        <row r="395">
          <cell r="B395">
            <v>755486</v>
          </cell>
          <cell r="C395" t="str">
            <v>REMSEN-UNION</v>
          </cell>
        </row>
        <row r="396">
          <cell r="B396">
            <v>763537</v>
          </cell>
          <cell r="C396" t="str">
            <v>LAURENS-MARATHON</v>
          </cell>
        </row>
        <row r="397">
          <cell r="B397">
            <v>765283</v>
          </cell>
          <cell r="C397" t="str">
            <v>POCAHONTAS AREA (POCAHONTAS AREA)</v>
          </cell>
        </row>
        <row r="398">
          <cell r="B398">
            <v>770261</v>
          </cell>
          <cell r="C398" t="str">
            <v>ANKENY</v>
          </cell>
        </row>
        <row r="399">
          <cell r="B399">
            <v>770720</v>
          </cell>
          <cell r="C399" t="str">
            <v>BONDURANT-FARRAR</v>
          </cell>
        </row>
        <row r="400">
          <cell r="B400">
            <v>771737</v>
          </cell>
          <cell r="C400" t="str">
            <v>DES MOINES</v>
          </cell>
        </row>
        <row r="401">
          <cell r="B401">
            <v>773231</v>
          </cell>
          <cell r="C401" t="str">
            <v>JOHNSTON</v>
          </cell>
        </row>
        <row r="402">
          <cell r="B402">
            <v>774779</v>
          </cell>
          <cell r="C402" t="str">
            <v>NORTH POLK</v>
          </cell>
        </row>
        <row r="403">
          <cell r="B403">
            <v>775805</v>
          </cell>
          <cell r="C403" t="str">
            <v>SAYDEL</v>
          </cell>
        </row>
        <row r="404">
          <cell r="B404">
            <v>776101</v>
          </cell>
          <cell r="C404" t="str">
            <v>SOUTHEAST POLK</v>
          </cell>
        </row>
        <row r="405">
          <cell r="B405">
            <v>776579</v>
          </cell>
          <cell r="C405" t="str">
            <v>URBANDALE</v>
          </cell>
        </row>
        <row r="406">
          <cell r="B406">
            <v>776957</v>
          </cell>
          <cell r="C406" t="str">
            <v>WEST DES MOINES</v>
          </cell>
        </row>
        <row r="407">
          <cell r="B407">
            <v>780441</v>
          </cell>
          <cell r="C407" t="str">
            <v>A-H-S-T</v>
          </cell>
        </row>
        <row r="408">
          <cell r="B408">
            <v>781476</v>
          </cell>
          <cell r="C408" t="str">
            <v>COUNCIL BLUFFS</v>
          </cell>
        </row>
        <row r="409">
          <cell r="B409">
            <v>783645</v>
          </cell>
          <cell r="C409" t="str">
            <v>LEWIS CENTRAL</v>
          </cell>
        </row>
        <row r="410">
          <cell r="B410">
            <v>784824</v>
          </cell>
          <cell r="C410" t="str">
            <v>RIVERSIDE</v>
          </cell>
        </row>
        <row r="411">
          <cell r="B411">
            <v>786453</v>
          </cell>
          <cell r="C411" t="str">
            <v>TREYNOR</v>
          </cell>
        </row>
        <row r="412">
          <cell r="B412">
            <v>786460</v>
          </cell>
          <cell r="C412" t="str">
            <v>TRI-CENTER</v>
          </cell>
        </row>
        <row r="413">
          <cell r="B413">
            <v>786534</v>
          </cell>
          <cell r="C413" t="str">
            <v>UNDERWOOD</v>
          </cell>
        </row>
        <row r="414">
          <cell r="B414">
            <v>786750</v>
          </cell>
          <cell r="C414" t="str">
            <v>WALNUT</v>
          </cell>
        </row>
        <row r="415">
          <cell r="B415">
            <v>790846</v>
          </cell>
          <cell r="C415" t="str">
            <v>BROOKLYN-GUERNSEY-MALCOM</v>
          </cell>
        </row>
        <row r="416">
          <cell r="B416">
            <v>792709</v>
          </cell>
          <cell r="C416" t="str">
            <v>GRINNELL-NEWBURG</v>
          </cell>
        </row>
        <row r="417">
          <cell r="B417">
            <v>794437</v>
          </cell>
          <cell r="C417" t="str">
            <v>MONTEZUMA</v>
          </cell>
        </row>
        <row r="418">
          <cell r="B418">
            <v>801782</v>
          </cell>
          <cell r="C418" t="str">
            <v>DIAGONAL</v>
          </cell>
        </row>
        <row r="419">
          <cell r="B419">
            <v>804527</v>
          </cell>
          <cell r="C419" t="str">
            <v>MOUNT AYR</v>
          </cell>
        </row>
        <row r="420">
          <cell r="B420">
            <v>814860</v>
          </cell>
          <cell r="C420" t="str">
            <v>ODEBOLT-ARTHUR</v>
          </cell>
        </row>
        <row r="421">
          <cell r="B421">
            <v>815823</v>
          </cell>
          <cell r="C421" t="str">
            <v>SCHALLER-CRESTLAND</v>
          </cell>
        </row>
        <row r="422">
          <cell r="B422">
            <v>816741</v>
          </cell>
          <cell r="C422" t="str">
            <v>EAST SAC COUNTY</v>
          </cell>
        </row>
        <row r="423">
          <cell r="B423">
            <v>820621</v>
          </cell>
          <cell r="C423" t="str">
            <v>BETTENDORF</v>
          </cell>
        </row>
        <row r="424">
          <cell r="B424">
            <v>821611</v>
          </cell>
          <cell r="C424" t="str">
            <v>DAVENPORT</v>
          </cell>
        </row>
        <row r="425">
          <cell r="B425">
            <v>824784</v>
          </cell>
          <cell r="C425" t="str">
            <v>NORTH SCOTT</v>
          </cell>
        </row>
        <row r="426">
          <cell r="B426">
            <v>825250</v>
          </cell>
          <cell r="C426" t="str">
            <v>PLEASANT VALLEY</v>
          </cell>
        </row>
        <row r="427">
          <cell r="B427">
            <v>832826</v>
          </cell>
          <cell r="C427" t="str">
            <v>HARLAN</v>
          </cell>
        </row>
        <row r="428">
          <cell r="B428">
            <v>833168</v>
          </cell>
          <cell r="C428" t="str">
            <v>IKM-MANNING</v>
          </cell>
        </row>
        <row r="429">
          <cell r="B429">
            <v>840747</v>
          </cell>
          <cell r="C429" t="str">
            <v>BOYDEN-HULL</v>
          </cell>
        </row>
        <row r="430">
          <cell r="B430">
            <v>844149</v>
          </cell>
          <cell r="C430" t="str">
            <v>MOC-FLOYD VALLEY</v>
          </cell>
        </row>
        <row r="431">
          <cell r="B431">
            <v>845607</v>
          </cell>
          <cell r="C431" t="str">
            <v>ROCK VALLEY</v>
          </cell>
        </row>
        <row r="432">
          <cell r="B432">
            <v>846030</v>
          </cell>
          <cell r="C432" t="str">
            <v>SIOUX CENTER</v>
          </cell>
        </row>
        <row r="433">
          <cell r="B433">
            <v>846990</v>
          </cell>
          <cell r="C433" t="str">
            <v>WEST SIOUX</v>
          </cell>
        </row>
        <row r="434">
          <cell r="B434">
            <v>850225</v>
          </cell>
          <cell r="C434" t="str">
            <v>AMES</v>
          </cell>
        </row>
        <row r="435">
          <cell r="B435">
            <v>850472</v>
          </cell>
          <cell r="C435" t="str">
            <v>BALLARD</v>
          </cell>
        </row>
        <row r="436">
          <cell r="B436">
            <v>851350</v>
          </cell>
          <cell r="C436" t="str">
            <v>COLLINS-MAXWELL</v>
          </cell>
        </row>
        <row r="437">
          <cell r="B437">
            <v>851359</v>
          </cell>
          <cell r="C437" t="str">
            <v>COLO-NESCO</v>
          </cell>
        </row>
        <row r="438">
          <cell r="B438">
            <v>852466</v>
          </cell>
          <cell r="C438" t="str">
            <v>GILBERT</v>
          </cell>
        </row>
        <row r="439">
          <cell r="B439">
            <v>854617</v>
          </cell>
          <cell r="C439" t="str">
            <v>NEVADA</v>
          </cell>
        </row>
        <row r="440">
          <cell r="B440">
            <v>855643</v>
          </cell>
          <cell r="C440" t="str">
            <v>ROLAND-STORY</v>
          </cell>
        </row>
        <row r="441">
          <cell r="B441">
            <v>861935</v>
          </cell>
          <cell r="C441" t="str">
            <v>UNION</v>
          </cell>
        </row>
        <row r="442">
          <cell r="B442">
            <v>862502</v>
          </cell>
          <cell r="C442" t="str">
            <v>GLADBROOK-REINBECK</v>
          </cell>
        </row>
        <row r="443">
          <cell r="B443">
            <v>864785</v>
          </cell>
          <cell r="C443" t="str">
            <v>NORTH TAMA</v>
          </cell>
        </row>
        <row r="444">
          <cell r="B444">
            <v>866098</v>
          </cell>
          <cell r="C444" t="str">
            <v>SOUTH TAMA</v>
          </cell>
        </row>
        <row r="445">
          <cell r="B445">
            <v>870549</v>
          </cell>
          <cell r="C445" t="str">
            <v>BEDFORD</v>
          </cell>
        </row>
        <row r="446">
          <cell r="B446">
            <v>873609</v>
          </cell>
          <cell r="C446" t="str">
            <v>LENOX</v>
          </cell>
        </row>
        <row r="447">
          <cell r="B447">
            <v>877926</v>
          </cell>
          <cell r="C447" t="str">
            <v>BEDFORD FROM CLEARFIELD</v>
          </cell>
        </row>
        <row r="448">
          <cell r="B448">
            <v>877927</v>
          </cell>
          <cell r="C448" t="str">
            <v>DIAGONAL FROM CLEARFIELD</v>
          </cell>
        </row>
        <row r="449">
          <cell r="B449">
            <v>877928</v>
          </cell>
          <cell r="C449" t="str">
            <v>LENOX FROM CLEARFIELD</v>
          </cell>
        </row>
        <row r="450">
          <cell r="B450">
            <v>877929</v>
          </cell>
          <cell r="C450" t="str">
            <v>MOUNT AYR FROM CLEARFIELD</v>
          </cell>
        </row>
        <row r="451">
          <cell r="B451">
            <v>881503</v>
          </cell>
          <cell r="C451" t="str">
            <v>CRESTON</v>
          </cell>
        </row>
        <row r="452">
          <cell r="B452">
            <v>881970</v>
          </cell>
          <cell r="C452" t="str">
            <v>EAST UNION</v>
          </cell>
        </row>
        <row r="453">
          <cell r="B453">
            <v>892327</v>
          </cell>
          <cell r="C453" t="str">
            <v>VAN BUREN (FOX VALLEY)</v>
          </cell>
        </row>
        <row r="454">
          <cell r="B454">
            <v>892834</v>
          </cell>
          <cell r="C454" t="str">
            <v>HARMONY</v>
          </cell>
        </row>
        <row r="455">
          <cell r="B455">
            <v>896592</v>
          </cell>
          <cell r="C455" t="str">
            <v>VAN BUREN</v>
          </cell>
        </row>
        <row r="456">
          <cell r="B456">
            <v>896592</v>
          </cell>
          <cell r="C456" t="str">
            <v>VAN BUREN (VAN BUREN)</v>
          </cell>
        </row>
        <row r="457">
          <cell r="B457">
            <v>900657</v>
          </cell>
          <cell r="C457" t="str">
            <v>EDDYVILLE-BLAKESBURG-FREMONT(E-B)</v>
          </cell>
        </row>
        <row r="458">
          <cell r="B458">
            <v>900977</v>
          </cell>
          <cell r="C458" t="str">
            <v>CARDINAL</v>
          </cell>
        </row>
        <row r="459">
          <cell r="B459">
            <v>905049</v>
          </cell>
          <cell r="C459" t="str">
            <v>OTTUMWA</v>
          </cell>
        </row>
        <row r="460">
          <cell r="B460">
            <v>910981</v>
          </cell>
          <cell r="C460" t="str">
            <v>CARLISLE</v>
          </cell>
        </row>
        <row r="461">
          <cell r="B461">
            <v>913114</v>
          </cell>
          <cell r="C461" t="str">
            <v>INDIANOLA</v>
          </cell>
        </row>
        <row r="462">
          <cell r="B462">
            <v>914122</v>
          </cell>
          <cell r="C462" t="str">
            <v>MARTENSDALE-ST MARYS</v>
          </cell>
        </row>
        <row r="463">
          <cell r="B463">
            <v>914797</v>
          </cell>
          <cell r="C463" t="str">
            <v>NORWALK</v>
          </cell>
        </row>
        <row r="464">
          <cell r="B464">
            <v>916094</v>
          </cell>
          <cell r="C464" t="str">
            <v>SOUTHEAST WARREN</v>
          </cell>
        </row>
        <row r="465">
          <cell r="B465">
            <v>922977</v>
          </cell>
          <cell r="C465" t="str">
            <v>HIGHLAND</v>
          </cell>
        </row>
        <row r="466">
          <cell r="B466">
            <v>924271</v>
          </cell>
          <cell r="C466" t="str">
            <v>MID-PRAIRIE</v>
          </cell>
        </row>
        <row r="467">
          <cell r="B467">
            <v>926768</v>
          </cell>
          <cell r="C467" t="str">
            <v>WASHINGTON</v>
          </cell>
        </row>
        <row r="468">
          <cell r="B468">
            <v>934505</v>
          </cell>
          <cell r="C468" t="str">
            <v>MORMON TRAIL</v>
          </cell>
        </row>
        <row r="469">
          <cell r="B469">
            <v>935895</v>
          </cell>
          <cell r="C469" t="str">
            <v>SEYMOUR</v>
          </cell>
        </row>
        <row r="470">
          <cell r="B470">
            <v>936854</v>
          </cell>
          <cell r="C470" t="str">
            <v>WAYNE</v>
          </cell>
        </row>
        <row r="471">
          <cell r="B471">
            <v>942313</v>
          </cell>
          <cell r="C471" t="str">
            <v>FORT DODGE</v>
          </cell>
        </row>
        <row r="472">
          <cell r="B472">
            <v>945323</v>
          </cell>
          <cell r="C472" t="str">
            <v>PRAIRIE VALLEY</v>
          </cell>
        </row>
        <row r="473">
          <cell r="B473">
            <v>946096</v>
          </cell>
          <cell r="C473" t="str">
            <v>SOUTHEAST WEBSTER-GRAND</v>
          </cell>
        </row>
        <row r="474">
          <cell r="B474">
            <v>950873</v>
          </cell>
          <cell r="C474" t="str">
            <v>NORTH IOWA</v>
          </cell>
        </row>
        <row r="475">
          <cell r="B475">
            <v>952295</v>
          </cell>
          <cell r="C475" t="str">
            <v>FOREST CITY(FOREST CITY)</v>
          </cell>
        </row>
        <row r="476">
          <cell r="B476">
            <v>953420</v>
          </cell>
          <cell r="C476" t="str">
            <v>LAKE MILLS</v>
          </cell>
        </row>
        <row r="477">
          <cell r="B477">
            <v>961638</v>
          </cell>
          <cell r="C477" t="str">
            <v>DECORAH</v>
          </cell>
        </row>
        <row r="478">
          <cell r="B478">
            <v>964787</v>
          </cell>
          <cell r="C478" t="str">
            <v>NORTH WINNESHIEK</v>
          </cell>
        </row>
        <row r="479">
          <cell r="B479">
            <v>966100</v>
          </cell>
          <cell r="C479" t="str">
            <v>SOUTH WINNESHIEK</v>
          </cell>
        </row>
        <row r="480">
          <cell r="B480">
            <v>970270</v>
          </cell>
          <cell r="C480" t="str">
            <v>MAPLE VALLEY-ANTHON OTO (AO)</v>
          </cell>
        </row>
        <row r="481">
          <cell r="B481">
            <v>971975</v>
          </cell>
          <cell r="C481" t="str">
            <v>RIVER VALLEY</v>
          </cell>
        </row>
        <row r="482">
          <cell r="B482">
            <v>973555</v>
          </cell>
          <cell r="C482" t="str">
            <v>LAWTON-BRONSON</v>
          </cell>
        </row>
        <row r="483">
          <cell r="B483">
            <v>975877</v>
          </cell>
          <cell r="C483" t="str">
            <v>SERGEANT BLUFF-LUTON</v>
          </cell>
        </row>
        <row r="484">
          <cell r="B484">
            <v>976039</v>
          </cell>
          <cell r="C484" t="str">
            <v>SIOUX CITY</v>
          </cell>
        </row>
        <row r="485">
          <cell r="B485">
            <v>976992</v>
          </cell>
          <cell r="C485" t="str">
            <v>WESTWOOD</v>
          </cell>
        </row>
        <row r="486">
          <cell r="B486">
            <v>977098</v>
          </cell>
          <cell r="C486" t="str">
            <v>WOODBURY CENTRAL</v>
          </cell>
        </row>
        <row r="487">
          <cell r="B487">
            <v>984772</v>
          </cell>
          <cell r="C487" t="str">
            <v>CENTRAL SPRINGS (NORTH CENTRAL)</v>
          </cell>
        </row>
        <row r="488">
          <cell r="B488">
            <v>984788</v>
          </cell>
          <cell r="C488" t="str">
            <v>NORTHWOOD-KENSETT</v>
          </cell>
        </row>
        <row r="489">
          <cell r="B489">
            <v>990594</v>
          </cell>
          <cell r="C489" t="str">
            <v>BELMOND-KLEMME</v>
          </cell>
        </row>
        <row r="490">
          <cell r="B490">
            <v>991206</v>
          </cell>
          <cell r="C490" t="str">
            <v>CLARION-GOLDFIELD-DOWS (CLR-GLDFLD)</v>
          </cell>
        </row>
        <row r="491">
          <cell r="B491">
            <v>991854</v>
          </cell>
          <cell r="C491" t="str">
            <v>CLARION-GOLDFIELD-DOWS (DOWS)</v>
          </cell>
        </row>
        <row r="492">
          <cell r="B492">
            <v>991944</v>
          </cell>
          <cell r="C492" t="str">
            <v>EAGLE GROVE</v>
          </cell>
        </row>
        <row r="493">
          <cell r="B493" t="str">
            <v>01C001</v>
          </cell>
          <cell r="C493" t="str">
            <v>ADAIR COUNTY AG EXTENSION</v>
          </cell>
        </row>
        <row r="494">
          <cell r="B494" t="str">
            <v>01D001</v>
          </cell>
          <cell r="C494" t="str">
            <v>ADAIR COUNTY ASSESSOR</v>
          </cell>
        </row>
        <row r="495">
          <cell r="B495" t="str">
            <v>01G001</v>
          </cell>
          <cell r="C495" t="str">
            <v>ADAIR</v>
          </cell>
        </row>
        <row r="496">
          <cell r="B496" t="str">
            <v>01G002</v>
          </cell>
          <cell r="C496" t="str">
            <v>BRIDGEWATER</v>
          </cell>
        </row>
        <row r="497">
          <cell r="B497" t="str">
            <v>01G003</v>
          </cell>
          <cell r="C497" t="str">
            <v>FONTANELLE</v>
          </cell>
        </row>
        <row r="498">
          <cell r="B498" t="str">
            <v>01G004</v>
          </cell>
          <cell r="C498" t="str">
            <v>GREENFIELD</v>
          </cell>
        </row>
        <row r="499">
          <cell r="B499" t="str">
            <v>01G005</v>
          </cell>
          <cell r="C499" t="str">
            <v>ORIENT</v>
          </cell>
        </row>
        <row r="500">
          <cell r="B500" t="str">
            <v>01K002</v>
          </cell>
          <cell r="C500" t="str">
            <v>EUREKA</v>
          </cell>
        </row>
        <row r="501">
          <cell r="B501" t="str">
            <v>01K003</v>
          </cell>
          <cell r="C501" t="str">
            <v>GRAND RIVER</v>
          </cell>
        </row>
        <row r="502">
          <cell r="B502" t="str">
            <v>01K004</v>
          </cell>
          <cell r="C502" t="str">
            <v>GREENFIELD</v>
          </cell>
        </row>
        <row r="503">
          <cell r="B503" t="str">
            <v>01K005</v>
          </cell>
          <cell r="C503" t="str">
            <v>GROVE</v>
          </cell>
        </row>
        <row r="504">
          <cell r="B504" t="str">
            <v>01K006</v>
          </cell>
          <cell r="C504" t="str">
            <v>Harrison - Greenfield Fire</v>
          </cell>
        </row>
        <row r="505">
          <cell r="B505" t="str">
            <v>01K006 1</v>
          </cell>
          <cell r="C505" t="str">
            <v>Harrison - Stuart Fire</v>
          </cell>
        </row>
        <row r="506">
          <cell r="B506" t="str">
            <v>01K007</v>
          </cell>
          <cell r="C506" t="str">
            <v>JACKSON</v>
          </cell>
        </row>
        <row r="507">
          <cell r="B507" t="str">
            <v>01K008</v>
          </cell>
          <cell r="C507" t="str">
            <v>JEFFERSON</v>
          </cell>
        </row>
        <row r="508">
          <cell r="B508" t="str">
            <v>01K009</v>
          </cell>
          <cell r="C508" t="str">
            <v>LEE</v>
          </cell>
        </row>
        <row r="509">
          <cell r="B509" t="str">
            <v>01K010 1</v>
          </cell>
          <cell r="C509" t="str">
            <v>Lincoln - Dexter Fire</v>
          </cell>
        </row>
        <row r="510">
          <cell r="B510" t="str">
            <v>01K010 2</v>
          </cell>
          <cell r="C510" t="str">
            <v>Lincoln - Stuart Fire</v>
          </cell>
        </row>
        <row r="511">
          <cell r="B511" t="str">
            <v>01K011</v>
          </cell>
          <cell r="C511" t="str">
            <v>Orient</v>
          </cell>
        </row>
        <row r="512">
          <cell r="B512" t="str">
            <v>01K012</v>
          </cell>
          <cell r="C512" t="str">
            <v>Prussia</v>
          </cell>
        </row>
        <row r="513">
          <cell r="B513" t="str">
            <v>01K013 1</v>
          </cell>
          <cell r="C513" t="str">
            <v>Richland - Fontanelle Fire</v>
          </cell>
        </row>
        <row r="514">
          <cell r="B514" t="str">
            <v>01K013 2</v>
          </cell>
          <cell r="C514" t="str">
            <v>Richland - Greenfield Fire</v>
          </cell>
        </row>
        <row r="515">
          <cell r="B515" t="str">
            <v>01K013 3</v>
          </cell>
          <cell r="C515" t="str">
            <v>Richland - Orient Fire</v>
          </cell>
        </row>
        <row r="516">
          <cell r="B516" t="str">
            <v>01K014</v>
          </cell>
          <cell r="C516" t="str">
            <v>Summerset</v>
          </cell>
        </row>
        <row r="517">
          <cell r="B517" t="str">
            <v>01K015</v>
          </cell>
          <cell r="C517" t="str">
            <v>SUMMIT</v>
          </cell>
        </row>
        <row r="518">
          <cell r="B518" t="str">
            <v>01K016</v>
          </cell>
          <cell r="C518" t="str">
            <v>UNION</v>
          </cell>
        </row>
        <row r="519">
          <cell r="B519" t="str">
            <v>01K017</v>
          </cell>
          <cell r="C519" t="str">
            <v>WALNUT</v>
          </cell>
        </row>
        <row r="520">
          <cell r="B520" t="str">
            <v>01K018</v>
          </cell>
          <cell r="C520" t="str">
            <v>WASHINGTON</v>
          </cell>
        </row>
        <row r="521">
          <cell r="B521" t="str">
            <v>01L001</v>
          </cell>
          <cell r="C521" t="str">
            <v>ADAIR COUNTY MEMORIAL HOSPIT</v>
          </cell>
        </row>
        <row r="522">
          <cell r="B522" t="str">
            <v>01S004</v>
          </cell>
          <cell r="C522" t="str">
            <v>Greenfield-Greenfield Cemetery</v>
          </cell>
        </row>
        <row r="523">
          <cell r="B523" t="str">
            <v>01S011</v>
          </cell>
          <cell r="C523" t="str">
            <v>Orient-Orient Cemetery</v>
          </cell>
        </row>
        <row r="524">
          <cell r="B524" t="str">
            <v>01S014</v>
          </cell>
          <cell r="C524" t="str">
            <v>Summerset-Fontanelle Cemetery</v>
          </cell>
        </row>
        <row r="525">
          <cell r="B525" t="str">
            <v>02C001</v>
          </cell>
          <cell r="C525" t="str">
            <v>ADAMS COUNTY AG EXTENSION</v>
          </cell>
        </row>
        <row r="526">
          <cell r="B526" t="str">
            <v>02D001</v>
          </cell>
          <cell r="C526" t="str">
            <v>ADAMS COUNTY ASSESSOR</v>
          </cell>
        </row>
        <row r="527">
          <cell r="B527" t="str">
            <v>02G006</v>
          </cell>
          <cell r="C527" t="str">
            <v>CARBON</v>
          </cell>
        </row>
        <row r="528">
          <cell r="B528" t="str">
            <v>02G007</v>
          </cell>
          <cell r="C528" t="str">
            <v>CORNING</v>
          </cell>
        </row>
        <row r="529">
          <cell r="B529" t="str">
            <v>02G008</v>
          </cell>
          <cell r="C529" t="str">
            <v>NODAWAY</v>
          </cell>
        </row>
        <row r="530">
          <cell r="B530" t="str">
            <v>02G009</v>
          </cell>
          <cell r="C530" t="str">
            <v>PRESCOTT</v>
          </cell>
        </row>
        <row r="531">
          <cell r="B531" t="str">
            <v>02K001</v>
          </cell>
          <cell r="C531" t="str">
            <v>Carl</v>
          </cell>
        </row>
        <row r="532">
          <cell r="B532" t="str">
            <v>02K002</v>
          </cell>
          <cell r="C532" t="str">
            <v>COLONY</v>
          </cell>
        </row>
        <row r="533">
          <cell r="B533" t="str">
            <v>02K003</v>
          </cell>
          <cell r="C533" t="str">
            <v>DOUGLAS</v>
          </cell>
        </row>
        <row r="534">
          <cell r="B534" t="str">
            <v>02K004</v>
          </cell>
          <cell r="C534" t="str">
            <v>GRANT</v>
          </cell>
        </row>
        <row r="535">
          <cell r="B535" t="str">
            <v>02K005</v>
          </cell>
          <cell r="C535" t="str">
            <v>JASPER</v>
          </cell>
        </row>
        <row r="536">
          <cell r="B536" t="str">
            <v>02K006</v>
          </cell>
          <cell r="C536" t="str">
            <v>LINCOLN</v>
          </cell>
        </row>
        <row r="537">
          <cell r="B537" t="str">
            <v>02K007</v>
          </cell>
          <cell r="C537" t="str">
            <v>Mercer</v>
          </cell>
        </row>
        <row r="538">
          <cell r="B538" t="str">
            <v>02K008</v>
          </cell>
          <cell r="C538" t="str">
            <v>NODAWAY</v>
          </cell>
        </row>
        <row r="539">
          <cell r="B539" t="str">
            <v>02K009</v>
          </cell>
          <cell r="C539" t="str">
            <v>Prescott</v>
          </cell>
        </row>
        <row r="540">
          <cell r="B540" t="str">
            <v>02K010</v>
          </cell>
          <cell r="C540" t="str">
            <v>Quincy</v>
          </cell>
        </row>
        <row r="541">
          <cell r="B541" t="str">
            <v>02K011</v>
          </cell>
          <cell r="C541" t="str">
            <v>UNION</v>
          </cell>
        </row>
        <row r="542">
          <cell r="B542" t="str">
            <v>02K012</v>
          </cell>
          <cell r="C542" t="str">
            <v>WASHINGTON</v>
          </cell>
        </row>
        <row r="543">
          <cell r="B543" t="str">
            <v>03C001</v>
          </cell>
          <cell r="C543" t="str">
            <v>ALLAMAKEE COUNTY AG EXTENSION</v>
          </cell>
        </row>
        <row r="544">
          <cell r="B544" t="str">
            <v>03D001</v>
          </cell>
          <cell r="C544" t="str">
            <v>ALLAMAKEE COUNTY ASSESSOR</v>
          </cell>
        </row>
        <row r="545">
          <cell r="B545" t="str">
            <v>03G010</v>
          </cell>
          <cell r="C545" t="str">
            <v>HARPERS FERRY</v>
          </cell>
        </row>
        <row r="546">
          <cell r="B546" t="str">
            <v>03G011</v>
          </cell>
          <cell r="C546" t="str">
            <v>LANSING</v>
          </cell>
        </row>
        <row r="547">
          <cell r="B547" t="str">
            <v>03G012</v>
          </cell>
          <cell r="C547" t="str">
            <v>NEW ALBIN</v>
          </cell>
        </row>
        <row r="548">
          <cell r="B548" t="str">
            <v>03G013</v>
          </cell>
          <cell r="C548" t="str">
            <v>POSTVILLE</v>
          </cell>
        </row>
        <row r="549">
          <cell r="B549" t="str">
            <v>03G014</v>
          </cell>
          <cell r="C549" t="str">
            <v>WATERVILLE</v>
          </cell>
        </row>
        <row r="550">
          <cell r="B550" t="str">
            <v>03G015</v>
          </cell>
          <cell r="C550" t="str">
            <v>WAUKON</v>
          </cell>
        </row>
        <row r="551">
          <cell r="B551" t="str">
            <v>03K001</v>
          </cell>
          <cell r="C551" t="str">
            <v>CENTER</v>
          </cell>
        </row>
        <row r="552">
          <cell r="B552" t="str">
            <v>03K002</v>
          </cell>
          <cell r="C552" t="str">
            <v>FAIRVIEW</v>
          </cell>
        </row>
        <row r="553">
          <cell r="B553" t="str">
            <v>03K003 1</v>
          </cell>
          <cell r="C553" t="str">
            <v>Franklin - Amb #1</v>
          </cell>
        </row>
        <row r="554">
          <cell r="B554" t="str">
            <v>03K003 1</v>
          </cell>
          <cell r="C554" t="str">
            <v>FRANKLIN AMB #1</v>
          </cell>
        </row>
        <row r="555">
          <cell r="B555" t="str">
            <v>03K003 2</v>
          </cell>
          <cell r="C555" t="str">
            <v>Franklin - Amb #2</v>
          </cell>
        </row>
        <row r="556">
          <cell r="B556" t="str">
            <v>03K003 2</v>
          </cell>
          <cell r="C556" t="str">
            <v>FRANKLIN AMB #2</v>
          </cell>
        </row>
        <row r="557">
          <cell r="B557" t="str">
            <v>03K003 3</v>
          </cell>
          <cell r="C557" t="str">
            <v>Franklin - Amb #3</v>
          </cell>
        </row>
        <row r="558">
          <cell r="B558" t="str">
            <v>03K003 3</v>
          </cell>
          <cell r="C558" t="str">
            <v>FRANKLIN AMB #3</v>
          </cell>
        </row>
        <row r="559">
          <cell r="B559" t="str">
            <v>03K004 1</v>
          </cell>
          <cell r="C559" t="str">
            <v>French Creek - Lansing Fire</v>
          </cell>
        </row>
        <row r="560">
          <cell r="B560" t="str">
            <v>03K004 2</v>
          </cell>
          <cell r="C560" t="str">
            <v>French Creek - New Albin Fire</v>
          </cell>
        </row>
        <row r="561">
          <cell r="B561" t="str">
            <v>03K004 3</v>
          </cell>
          <cell r="C561" t="str">
            <v>French Creek - Waukon Fire</v>
          </cell>
        </row>
        <row r="562">
          <cell r="B562" t="str">
            <v>03K005</v>
          </cell>
          <cell r="C562" t="str">
            <v>HANOVER</v>
          </cell>
        </row>
        <row r="563">
          <cell r="B563" t="str">
            <v>03K006</v>
          </cell>
          <cell r="C563" t="str">
            <v>IOWA</v>
          </cell>
        </row>
        <row r="564">
          <cell r="B564" t="str">
            <v>03K007</v>
          </cell>
          <cell r="C564" t="str">
            <v>JEFFERSON</v>
          </cell>
        </row>
        <row r="565">
          <cell r="B565" t="str">
            <v>03K008</v>
          </cell>
          <cell r="C565" t="str">
            <v>LAFAYETTE</v>
          </cell>
        </row>
        <row r="566">
          <cell r="B566" t="str">
            <v>03K009 1</v>
          </cell>
          <cell r="C566" t="str">
            <v>Lansing - Lansing Fire</v>
          </cell>
        </row>
        <row r="567">
          <cell r="B567" t="str">
            <v>03K009 2</v>
          </cell>
          <cell r="C567" t="str">
            <v>Lansing - New Albin Fire</v>
          </cell>
        </row>
        <row r="568">
          <cell r="B568" t="str">
            <v>03K010</v>
          </cell>
          <cell r="C568" t="str">
            <v>Linton</v>
          </cell>
        </row>
        <row r="569">
          <cell r="B569" t="str">
            <v>03K011</v>
          </cell>
          <cell r="C569" t="str">
            <v>Ludlow</v>
          </cell>
        </row>
        <row r="570">
          <cell r="B570" t="str">
            <v>03K012</v>
          </cell>
          <cell r="C570" t="str">
            <v>Makee</v>
          </cell>
        </row>
        <row r="571">
          <cell r="B571" t="str">
            <v>03K013</v>
          </cell>
          <cell r="C571" t="str">
            <v>Paint Creek</v>
          </cell>
        </row>
        <row r="572">
          <cell r="B572" t="str">
            <v>03K014</v>
          </cell>
          <cell r="C572" t="str">
            <v>Post</v>
          </cell>
        </row>
        <row r="573">
          <cell r="B573" t="str">
            <v>03K015</v>
          </cell>
          <cell r="C573" t="str">
            <v>TAYLOR</v>
          </cell>
        </row>
        <row r="574">
          <cell r="B574" t="str">
            <v>03K016</v>
          </cell>
          <cell r="C574" t="str">
            <v>Union City</v>
          </cell>
        </row>
        <row r="575">
          <cell r="B575" t="str">
            <v>03K016 1</v>
          </cell>
          <cell r="C575" t="str">
            <v>Union City - New Albin Fire</v>
          </cell>
        </row>
        <row r="576">
          <cell r="B576" t="str">
            <v>03K017</v>
          </cell>
          <cell r="C576" t="str">
            <v>Union Prairie</v>
          </cell>
        </row>
        <row r="577">
          <cell r="B577" t="str">
            <v>03K018</v>
          </cell>
          <cell r="C577" t="str">
            <v>Waterloo</v>
          </cell>
        </row>
        <row r="578">
          <cell r="B578" t="str">
            <v>04C001</v>
          </cell>
          <cell r="C578" t="str">
            <v>APPANOOSE COUNTY AG EXTENSION</v>
          </cell>
        </row>
        <row r="579">
          <cell r="B579" t="str">
            <v>04D001</v>
          </cell>
          <cell r="C579" t="str">
            <v>APPANOOSE COUNTY ASSESSOR</v>
          </cell>
        </row>
        <row r="580">
          <cell r="B580" t="str">
            <v>04G016</v>
          </cell>
          <cell r="C580" t="str">
            <v>CENTERVILLE</v>
          </cell>
        </row>
        <row r="581">
          <cell r="B581" t="str">
            <v>04G017</v>
          </cell>
          <cell r="C581" t="str">
            <v>CINCINNATI</v>
          </cell>
        </row>
        <row r="582">
          <cell r="B582" t="str">
            <v>04G018</v>
          </cell>
          <cell r="C582" t="str">
            <v>EXLINE</v>
          </cell>
        </row>
        <row r="583">
          <cell r="B583" t="str">
            <v>04G019</v>
          </cell>
          <cell r="C583" t="str">
            <v>MORAVIA</v>
          </cell>
        </row>
        <row r="584">
          <cell r="B584" t="str">
            <v>04G020</v>
          </cell>
          <cell r="C584" t="str">
            <v>MOULTON</v>
          </cell>
        </row>
        <row r="585">
          <cell r="B585" t="str">
            <v>04G021</v>
          </cell>
          <cell r="C585" t="str">
            <v>MYSTIC</v>
          </cell>
        </row>
        <row r="586">
          <cell r="B586" t="str">
            <v>04G022</v>
          </cell>
          <cell r="C586" t="str">
            <v>NUMA</v>
          </cell>
        </row>
        <row r="587">
          <cell r="B587" t="str">
            <v>04G023</v>
          </cell>
          <cell r="C587" t="str">
            <v>PLANO</v>
          </cell>
        </row>
        <row r="588">
          <cell r="B588" t="str">
            <v>04G024</v>
          </cell>
          <cell r="C588" t="str">
            <v>RATHBUN</v>
          </cell>
        </row>
        <row r="589">
          <cell r="B589" t="str">
            <v>04G025</v>
          </cell>
          <cell r="C589" t="str">
            <v>UDELL</v>
          </cell>
        </row>
        <row r="590">
          <cell r="B590" t="str">
            <v>04G026</v>
          </cell>
          <cell r="C590" t="str">
            <v>UNIONVILLE</v>
          </cell>
        </row>
        <row r="591">
          <cell r="B591" t="str">
            <v>04K001</v>
          </cell>
          <cell r="C591" t="str">
            <v>Bellair</v>
          </cell>
        </row>
        <row r="592">
          <cell r="B592" t="str">
            <v>04K002</v>
          </cell>
          <cell r="C592" t="str">
            <v>Caldwell</v>
          </cell>
        </row>
        <row r="593">
          <cell r="B593" t="str">
            <v>04K003</v>
          </cell>
          <cell r="C593" t="str">
            <v>Chariton</v>
          </cell>
        </row>
        <row r="594">
          <cell r="B594" t="str">
            <v>04K004 1</v>
          </cell>
          <cell r="C594" t="str">
            <v>Douglas - Centerville Fire</v>
          </cell>
        </row>
        <row r="595">
          <cell r="B595" t="str">
            <v>04K004 2</v>
          </cell>
          <cell r="C595" t="str">
            <v>Douglas - Moravia Fire</v>
          </cell>
        </row>
        <row r="596">
          <cell r="B596" t="str">
            <v>04K005 1</v>
          </cell>
          <cell r="C596" t="str">
            <v>Franklin - Cincinnati Fire</v>
          </cell>
        </row>
        <row r="597">
          <cell r="B597" t="str">
            <v>04K005 2</v>
          </cell>
          <cell r="C597" t="str">
            <v>Franklin - Seymour Fire</v>
          </cell>
        </row>
        <row r="598">
          <cell r="B598" t="str">
            <v>04K006 1</v>
          </cell>
          <cell r="C598" t="str">
            <v>Independence - Mystic Fire</v>
          </cell>
        </row>
        <row r="599">
          <cell r="B599" t="str">
            <v>04K006 2</v>
          </cell>
          <cell r="C599" t="str">
            <v>Independence - Seymour Fire</v>
          </cell>
        </row>
        <row r="600">
          <cell r="B600" t="str">
            <v>04K007 1</v>
          </cell>
          <cell r="C600" t="str">
            <v>Johns-Mystic Fire</v>
          </cell>
        </row>
        <row r="601">
          <cell r="B601" t="str">
            <v>04K007 2</v>
          </cell>
          <cell r="C601" t="str">
            <v>Johns-Seymour Fire</v>
          </cell>
        </row>
        <row r="602">
          <cell r="B602" t="str">
            <v>04K008</v>
          </cell>
          <cell r="C602" t="str">
            <v>LINCOLN</v>
          </cell>
        </row>
        <row r="603">
          <cell r="B603" t="str">
            <v>04K009</v>
          </cell>
          <cell r="C603" t="str">
            <v>PLEASANT</v>
          </cell>
        </row>
        <row r="604">
          <cell r="B604" t="str">
            <v>04K010</v>
          </cell>
          <cell r="C604" t="str">
            <v>SHARON</v>
          </cell>
        </row>
        <row r="605">
          <cell r="B605" t="str">
            <v>04K011</v>
          </cell>
          <cell r="C605" t="str">
            <v>TAYLOR</v>
          </cell>
        </row>
        <row r="606">
          <cell r="B606" t="str">
            <v>04K012</v>
          </cell>
          <cell r="C606" t="str">
            <v>Udell</v>
          </cell>
        </row>
        <row r="607">
          <cell r="B607" t="str">
            <v>04K013</v>
          </cell>
          <cell r="C607" t="str">
            <v>UNION</v>
          </cell>
        </row>
        <row r="608">
          <cell r="B608" t="str">
            <v>04K014</v>
          </cell>
          <cell r="C608" t="str">
            <v>Vermillion</v>
          </cell>
        </row>
        <row r="609">
          <cell r="B609" t="str">
            <v>04K015</v>
          </cell>
          <cell r="C609" t="str">
            <v>Walnut - Mystic Fire</v>
          </cell>
        </row>
        <row r="610">
          <cell r="B610" t="str">
            <v>04K015 1</v>
          </cell>
          <cell r="C610" t="str">
            <v>Walnut - Centerville Fire</v>
          </cell>
        </row>
        <row r="611">
          <cell r="B611" t="str">
            <v>04K016</v>
          </cell>
          <cell r="C611" t="str">
            <v>WASHINGTON</v>
          </cell>
        </row>
        <row r="612">
          <cell r="B612" t="str">
            <v>04K017</v>
          </cell>
          <cell r="C612" t="str">
            <v>Wells</v>
          </cell>
        </row>
        <row r="613">
          <cell r="B613" t="str">
            <v>04Z001</v>
          </cell>
          <cell r="C613" t="str">
            <v>SUNDOWN LAKE RIZ</v>
          </cell>
        </row>
        <row r="614">
          <cell r="B614" t="str">
            <v>05C001</v>
          </cell>
          <cell r="C614" t="str">
            <v>AUDUBON COUNTY AG EXTENSION</v>
          </cell>
        </row>
        <row r="615">
          <cell r="B615" t="str">
            <v>05D001</v>
          </cell>
          <cell r="C615" t="str">
            <v>AUDUBON COUNTY ASSESSOR</v>
          </cell>
        </row>
        <row r="616">
          <cell r="B616" t="str">
            <v>05G027</v>
          </cell>
          <cell r="C616" t="str">
            <v>AUDUBON</v>
          </cell>
        </row>
        <row r="617">
          <cell r="B617" t="str">
            <v>05G028</v>
          </cell>
          <cell r="C617" t="str">
            <v>BRAYTON</v>
          </cell>
        </row>
        <row r="618">
          <cell r="B618" t="str">
            <v>05G029</v>
          </cell>
          <cell r="C618" t="str">
            <v>EXIRA</v>
          </cell>
        </row>
        <row r="619">
          <cell r="B619" t="str">
            <v>05G030</v>
          </cell>
          <cell r="C619" t="str">
            <v>GRAY</v>
          </cell>
        </row>
        <row r="620">
          <cell r="B620" t="str">
            <v>05G031</v>
          </cell>
          <cell r="C620" t="str">
            <v>KIMBALLTON</v>
          </cell>
        </row>
        <row r="621">
          <cell r="B621" t="str">
            <v>05K001</v>
          </cell>
          <cell r="C621" t="str">
            <v>Audubon</v>
          </cell>
        </row>
        <row r="622">
          <cell r="B622" t="str">
            <v>05K002</v>
          </cell>
          <cell r="C622" t="str">
            <v>Cameron</v>
          </cell>
        </row>
        <row r="623">
          <cell r="B623" t="str">
            <v>05K003</v>
          </cell>
          <cell r="C623" t="str">
            <v>DOUGLAS</v>
          </cell>
        </row>
        <row r="624">
          <cell r="B624" t="str">
            <v>05K004</v>
          </cell>
          <cell r="C624" t="str">
            <v>Exira</v>
          </cell>
        </row>
        <row r="625">
          <cell r="B625" t="str">
            <v>05K005</v>
          </cell>
          <cell r="C625" t="str">
            <v>GREELEY</v>
          </cell>
        </row>
        <row r="626">
          <cell r="B626" t="str">
            <v>05K006</v>
          </cell>
          <cell r="C626" t="str">
            <v>Hamlin</v>
          </cell>
        </row>
        <row r="627">
          <cell r="B627" t="str">
            <v>05K007</v>
          </cell>
          <cell r="C627" t="str">
            <v>LEROY</v>
          </cell>
        </row>
        <row r="628">
          <cell r="B628" t="str">
            <v>05K008</v>
          </cell>
          <cell r="C628" t="str">
            <v>LINCOLN</v>
          </cell>
        </row>
        <row r="629">
          <cell r="B629" t="str">
            <v>05K009</v>
          </cell>
          <cell r="C629" t="str">
            <v>Melville</v>
          </cell>
        </row>
        <row r="630">
          <cell r="B630" t="str">
            <v>05K010</v>
          </cell>
          <cell r="C630" t="str">
            <v>Oakfield</v>
          </cell>
        </row>
        <row r="631">
          <cell r="B631" t="str">
            <v>05K011</v>
          </cell>
          <cell r="C631" t="str">
            <v>SHARON</v>
          </cell>
        </row>
        <row r="632">
          <cell r="B632" t="str">
            <v>05K012</v>
          </cell>
          <cell r="C632" t="str">
            <v>VIOLA</v>
          </cell>
        </row>
        <row r="633">
          <cell r="B633" t="str">
            <v>05L001</v>
          </cell>
          <cell r="C633" t="str">
            <v>AUDUBON COUNTY HOSPITAL</v>
          </cell>
        </row>
        <row r="634">
          <cell r="B634" t="str">
            <v>06C001</v>
          </cell>
          <cell r="C634" t="str">
            <v>BENTON COUNTY AG EXTENSION</v>
          </cell>
        </row>
        <row r="635">
          <cell r="B635" t="str">
            <v>06D001</v>
          </cell>
          <cell r="C635" t="str">
            <v>BENTON COUNTY ASSESSOR</v>
          </cell>
        </row>
        <row r="636">
          <cell r="B636" t="str">
            <v>06G032</v>
          </cell>
          <cell r="C636" t="str">
            <v>ATKINS</v>
          </cell>
        </row>
        <row r="637">
          <cell r="B637" t="str">
            <v>06G033</v>
          </cell>
          <cell r="C637" t="str">
            <v>BELLE PLAINE</v>
          </cell>
        </row>
        <row r="638">
          <cell r="B638" t="str">
            <v>06G034</v>
          </cell>
          <cell r="C638" t="str">
            <v>BLAIRSTOWN</v>
          </cell>
        </row>
        <row r="639">
          <cell r="B639" t="str">
            <v>06G035</v>
          </cell>
          <cell r="C639" t="str">
            <v>GARRISON</v>
          </cell>
        </row>
        <row r="640">
          <cell r="B640" t="str">
            <v>06G036</v>
          </cell>
          <cell r="C640" t="str">
            <v>KEYSTONE</v>
          </cell>
        </row>
        <row r="641">
          <cell r="B641" t="str">
            <v>06G037</v>
          </cell>
          <cell r="C641" t="str">
            <v>LUZERNE</v>
          </cell>
        </row>
        <row r="642">
          <cell r="B642" t="str">
            <v>06G038</v>
          </cell>
          <cell r="C642" t="str">
            <v>MOUNT AUBURN</v>
          </cell>
        </row>
        <row r="643">
          <cell r="B643" t="str">
            <v>06G039</v>
          </cell>
          <cell r="C643" t="str">
            <v>NEWHALL</v>
          </cell>
        </row>
        <row r="644">
          <cell r="B644" t="str">
            <v>06G040</v>
          </cell>
          <cell r="C644" t="str">
            <v>NORWAY</v>
          </cell>
        </row>
        <row r="645">
          <cell r="B645" t="str">
            <v>06G041</v>
          </cell>
          <cell r="C645" t="str">
            <v>SHELLSBURG</v>
          </cell>
        </row>
        <row r="646">
          <cell r="B646" t="str">
            <v>06G042</v>
          </cell>
          <cell r="C646" t="str">
            <v>URBANA</v>
          </cell>
        </row>
        <row r="647">
          <cell r="B647" t="str">
            <v>06G043</v>
          </cell>
          <cell r="C647" t="str">
            <v>VAN HORNE</v>
          </cell>
        </row>
        <row r="648">
          <cell r="B648" t="str">
            <v>06G044</v>
          </cell>
          <cell r="C648" t="str">
            <v>VINTON</v>
          </cell>
        </row>
        <row r="649">
          <cell r="B649" t="str">
            <v>06G045</v>
          </cell>
          <cell r="C649" t="str">
            <v>WALFORD</v>
          </cell>
        </row>
        <row r="650">
          <cell r="B650" t="str">
            <v>06K001</v>
          </cell>
          <cell r="C650" t="str">
            <v>BENTON</v>
          </cell>
        </row>
        <row r="651">
          <cell r="B651" t="str">
            <v>06K002 0</v>
          </cell>
          <cell r="C651" t="str">
            <v>Big Grove - Benefited Fire</v>
          </cell>
        </row>
        <row r="652">
          <cell r="B652" t="str">
            <v>06K002 1</v>
          </cell>
          <cell r="C652" t="str">
            <v>Big Grove - Fire Dist B</v>
          </cell>
        </row>
        <row r="653">
          <cell r="B653" t="str">
            <v>06K003</v>
          </cell>
          <cell r="C653" t="str">
            <v>Bruce</v>
          </cell>
        </row>
        <row r="654">
          <cell r="B654" t="str">
            <v>06K003 1</v>
          </cell>
          <cell r="C654" t="str">
            <v>Bruce - Fire Dist A</v>
          </cell>
        </row>
        <row r="655">
          <cell r="B655" t="str">
            <v>06K004</v>
          </cell>
          <cell r="C655" t="str">
            <v>Canton</v>
          </cell>
        </row>
        <row r="656">
          <cell r="B656" t="str">
            <v>06K005</v>
          </cell>
          <cell r="C656" t="str">
            <v>CEDAR</v>
          </cell>
        </row>
        <row r="657">
          <cell r="B657" t="str">
            <v>06K006</v>
          </cell>
          <cell r="C657" t="str">
            <v>EDEN</v>
          </cell>
        </row>
        <row r="658">
          <cell r="B658" t="str">
            <v>06K006 0</v>
          </cell>
          <cell r="C658" t="str">
            <v>Eden - Benefited Fire</v>
          </cell>
        </row>
        <row r="659">
          <cell r="B659" t="str">
            <v>06K006 1</v>
          </cell>
          <cell r="C659" t="str">
            <v>Eden - Fd C</v>
          </cell>
        </row>
        <row r="660">
          <cell r="B660" t="str">
            <v>06K007</v>
          </cell>
          <cell r="C660" t="str">
            <v>Eldorado</v>
          </cell>
        </row>
        <row r="661">
          <cell r="B661" t="str">
            <v>06K007 0</v>
          </cell>
          <cell r="C661" t="str">
            <v>Eldorado - Benefited Fire</v>
          </cell>
        </row>
        <row r="662">
          <cell r="B662" t="str">
            <v>06K008</v>
          </cell>
          <cell r="C662" t="str">
            <v>Florence</v>
          </cell>
        </row>
        <row r="663">
          <cell r="B663" t="str">
            <v>06K008 0</v>
          </cell>
          <cell r="C663" t="str">
            <v>Florence - Benefited Fire</v>
          </cell>
        </row>
        <row r="664">
          <cell r="B664" t="str">
            <v>06K009</v>
          </cell>
          <cell r="C664" t="str">
            <v>FREMONT</v>
          </cell>
        </row>
        <row r="665">
          <cell r="B665" t="str">
            <v>06K009 0</v>
          </cell>
          <cell r="C665" t="str">
            <v>Fremont - Benefited Fire</v>
          </cell>
        </row>
        <row r="666">
          <cell r="B666" t="str">
            <v>06K010 1</v>
          </cell>
          <cell r="C666" t="str">
            <v>Harrison - Fd C</v>
          </cell>
        </row>
        <row r="667">
          <cell r="B667" t="str">
            <v>06K010 1</v>
          </cell>
          <cell r="C667" t="str">
            <v>HARRISON FD C</v>
          </cell>
        </row>
        <row r="668">
          <cell r="B668" t="str">
            <v>06K010 2</v>
          </cell>
          <cell r="C668" t="str">
            <v>Harrison - Fd D</v>
          </cell>
        </row>
        <row r="669">
          <cell r="B669" t="str">
            <v>06K010 2</v>
          </cell>
          <cell r="C669" t="str">
            <v>HARRISON FD D</v>
          </cell>
        </row>
        <row r="670">
          <cell r="B670" t="str">
            <v>06K011 0</v>
          </cell>
          <cell r="C670" t="str">
            <v>Homer - Benefited Fire</v>
          </cell>
        </row>
        <row r="671">
          <cell r="B671" t="str">
            <v>06K011 1</v>
          </cell>
          <cell r="C671" t="str">
            <v>Homer - Fire Dist A</v>
          </cell>
        </row>
        <row r="672">
          <cell r="B672" t="str">
            <v>06K011 2</v>
          </cell>
          <cell r="C672" t="str">
            <v>Homer - Fire Dist B</v>
          </cell>
        </row>
        <row r="673">
          <cell r="B673" t="str">
            <v>06K012</v>
          </cell>
          <cell r="C673" t="str">
            <v>IOWA</v>
          </cell>
        </row>
        <row r="674">
          <cell r="B674" t="str">
            <v>06K012 0</v>
          </cell>
          <cell r="C674" t="str">
            <v>IOWA - BENEFITED FIRE</v>
          </cell>
        </row>
        <row r="675">
          <cell r="B675" t="str">
            <v>06K013</v>
          </cell>
          <cell r="C675" t="str">
            <v>Jackson - Fd B</v>
          </cell>
        </row>
        <row r="676">
          <cell r="B676" t="str">
            <v>06K013</v>
          </cell>
          <cell r="C676" t="str">
            <v>JACKSON FD B</v>
          </cell>
        </row>
        <row r="677">
          <cell r="B677" t="str">
            <v>06K013 1</v>
          </cell>
          <cell r="C677" t="str">
            <v>Jackson - Fd C</v>
          </cell>
        </row>
        <row r="678">
          <cell r="B678" t="str">
            <v>06K013 1</v>
          </cell>
          <cell r="C678" t="str">
            <v>JACKSON FD C</v>
          </cell>
        </row>
        <row r="679">
          <cell r="B679" t="str">
            <v>06K014</v>
          </cell>
          <cell r="C679" t="str">
            <v>Kane</v>
          </cell>
        </row>
        <row r="680">
          <cell r="B680" t="str">
            <v>06K014 0</v>
          </cell>
          <cell r="C680" t="str">
            <v>Kane - Benefited Fire</v>
          </cell>
        </row>
        <row r="681">
          <cell r="B681" t="str">
            <v>06K015</v>
          </cell>
          <cell r="C681" t="str">
            <v>LEROY</v>
          </cell>
        </row>
        <row r="682">
          <cell r="B682" t="str">
            <v>06K015 0</v>
          </cell>
          <cell r="C682" t="str">
            <v>Leroy - Benefited Fire</v>
          </cell>
        </row>
        <row r="683">
          <cell r="B683" t="str">
            <v>06K016 1</v>
          </cell>
          <cell r="C683" t="str">
            <v>Monroe - Fire Dist A</v>
          </cell>
        </row>
        <row r="684">
          <cell r="B684" t="str">
            <v>06K016 2</v>
          </cell>
          <cell r="C684" t="str">
            <v>Monroe - Fire Dist B</v>
          </cell>
        </row>
        <row r="685">
          <cell r="B685" t="str">
            <v>06K017</v>
          </cell>
          <cell r="C685" t="str">
            <v>POLK</v>
          </cell>
        </row>
        <row r="686">
          <cell r="B686" t="str">
            <v>06K018</v>
          </cell>
          <cell r="C686" t="str">
            <v>Saint Clair</v>
          </cell>
        </row>
        <row r="687">
          <cell r="B687" t="str">
            <v>06K019</v>
          </cell>
          <cell r="C687" t="str">
            <v>TAYLOR</v>
          </cell>
        </row>
        <row r="688">
          <cell r="B688" t="str">
            <v>06K020</v>
          </cell>
          <cell r="C688" t="str">
            <v>UNION</v>
          </cell>
        </row>
        <row r="689">
          <cell r="B689" t="str">
            <v>06K020 0</v>
          </cell>
          <cell r="C689" t="str">
            <v>UNION - BENEFITED FIRE</v>
          </cell>
        </row>
        <row r="690">
          <cell r="B690" t="str">
            <v>06N001</v>
          </cell>
          <cell r="C690" t="str">
            <v>VAN HORNE BENEFITED FIRE DIST #1</v>
          </cell>
        </row>
        <row r="691">
          <cell r="B691" t="str">
            <v>06N002</v>
          </cell>
          <cell r="C691" t="str">
            <v>KEYSTONE BENEFITED FIRE DIST #2</v>
          </cell>
        </row>
        <row r="692">
          <cell r="B692" t="str">
            <v>06N003</v>
          </cell>
          <cell r="C692" t="str">
            <v>BENTON #3-LINN #5 FIRE DISTRICT</v>
          </cell>
        </row>
        <row r="693">
          <cell r="B693" t="str">
            <v>06N004</v>
          </cell>
          <cell r="C693" t="str">
            <v>NEWHALL BENEFITED FIRE DIST #4</v>
          </cell>
        </row>
        <row r="694">
          <cell r="B694" t="str">
            <v>07C001</v>
          </cell>
          <cell r="C694" t="str">
            <v>BLACK HAWK COUNTY AG EXTENSION</v>
          </cell>
        </row>
        <row r="695">
          <cell r="B695" t="str">
            <v>07D001</v>
          </cell>
          <cell r="C695" t="str">
            <v>BLACK HAWK COUNTY ASSESSOR</v>
          </cell>
        </row>
        <row r="696">
          <cell r="B696" t="str">
            <v>07F007</v>
          </cell>
          <cell r="C696" t="str">
            <v>HAWKEYE - VII MAS</v>
          </cell>
        </row>
        <row r="697">
          <cell r="B697" t="str">
            <v>07G046</v>
          </cell>
          <cell r="C697" t="str">
            <v>CEDAR FALLS</v>
          </cell>
        </row>
        <row r="698">
          <cell r="B698" t="str">
            <v>07G046 S1</v>
          </cell>
          <cell r="C698" t="str">
            <v>CEDAR FALLS SSMID 1</v>
          </cell>
        </row>
        <row r="699">
          <cell r="B699" t="str">
            <v>07G046 S2</v>
          </cell>
          <cell r="C699" t="str">
            <v>CEDAR FALLS SSMID 2</v>
          </cell>
        </row>
        <row r="700">
          <cell r="B700" t="str">
            <v>07G047</v>
          </cell>
          <cell r="C700" t="str">
            <v>DUNKERTON</v>
          </cell>
        </row>
        <row r="701">
          <cell r="B701" t="str">
            <v>07G048</v>
          </cell>
          <cell r="C701" t="str">
            <v>ELK RUN HEIGHTS</v>
          </cell>
        </row>
        <row r="702">
          <cell r="B702" t="str">
            <v>07G049</v>
          </cell>
          <cell r="C702" t="str">
            <v>EVANSDALE</v>
          </cell>
        </row>
        <row r="703">
          <cell r="B703" t="str">
            <v>07G050</v>
          </cell>
          <cell r="C703" t="str">
            <v>GILBERTVILLE</v>
          </cell>
        </row>
        <row r="704">
          <cell r="B704" t="str">
            <v>07G051</v>
          </cell>
          <cell r="C704" t="str">
            <v>HUDSON</v>
          </cell>
        </row>
        <row r="705">
          <cell r="B705" t="str">
            <v>07G052</v>
          </cell>
          <cell r="C705" t="str">
            <v>LA PORTE CITY</v>
          </cell>
        </row>
        <row r="706">
          <cell r="B706" t="str">
            <v>07G053</v>
          </cell>
          <cell r="C706" t="str">
            <v>RAYMOND</v>
          </cell>
        </row>
        <row r="707">
          <cell r="B707" t="str">
            <v>07G054</v>
          </cell>
          <cell r="C707" t="str">
            <v>WATERLOO</v>
          </cell>
        </row>
        <row r="708">
          <cell r="B708" t="str">
            <v>07K001</v>
          </cell>
          <cell r="C708" t="str">
            <v>Barclay</v>
          </cell>
        </row>
        <row r="709">
          <cell r="B709" t="str">
            <v>07K002</v>
          </cell>
          <cell r="C709" t="str">
            <v>Bennington</v>
          </cell>
        </row>
        <row r="710">
          <cell r="B710" t="str">
            <v>07K003</v>
          </cell>
          <cell r="C710" t="str">
            <v>Big Creek</v>
          </cell>
        </row>
        <row r="711">
          <cell r="B711" t="str">
            <v>07K004</v>
          </cell>
          <cell r="C711" t="str">
            <v>BLACK HAWK</v>
          </cell>
        </row>
        <row r="712">
          <cell r="B712" t="str">
            <v>07K005</v>
          </cell>
          <cell r="C712" t="str">
            <v>CEDAR</v>
          </cell>
        </row>
        <row r="713">
          <cell r="B713" t="str">
            <v>07K006</v>
          </cell>
          <cell r="C713" t="str">
            <v>Cedar Falls</v>
          </cell>
        </row>
        <row r="714">
          <cell r="B714" t="str">
            <v>07K007</v>
          </cell>
          <cell r="C714" t="str">
            <v>EAGLE</v>
          </cell>
        </row>
        <row r="715">
          <cell r="B715" t="str">
            <v>07K008</v>
          </cell>
          <cell r="C715" t="str">
            <v>East Waterloo</v>
          </cell>
        </row>
        <row r="716">
          <cell r="B716" t="str">
            <v>07K009</v>
          </cell>
          <cell r="C716" t="str">
            <v>Fox</v>
          </cell>
        </row>
        <row r="717">
          <cell r="B717" t="str">
            <v>07K010</v>
          </cell>
          <cell r="C717" t="str">
            <v>Lester</v>
          </cell>
        </row>
        <row r="718">
          <cell r="B718" t="str">
            <v>07K011</v>
          </cell>
          <cell r="C718" t="str">
            <v>LINCOLN</v>
          </cell>
        </row>
        <row r="719">
          <cell r="B719" t="str">
            <v>07K012</v>
          </cell>
          <cell r="C719" t="str">
            <v>MOUNT VERNON</v>
          </cell>
        </row>
        <row r="720">
          <cell r="B720" t="str">
            <v>07K013</v>
          </cell>
          <cell r="C720" t="str">
            <v>ORANGE</v>
          </cell>
        </row>
        <row r="721">
          <cell r="B721" t="str">
            <v>07K014</v>
          </cell>
          <cell r="C721" t="str">
            <v>Poyner</v>
          </cell>
        </row>
        <row r="722">
          <cell r="B722" t="str">
            <v>07K015</v>
          </cell>
          <cell r="C722" t="str">
            <v>SPRING CREEK</v>
          </cell>
        </row>
        <row r="723">
          <cell r="B723" t="str">
            <v>07K016</v>
          </cell>
          <cell r="C723" t="str">
            <v>UNION</v>
          </cell>
        </row>
        <row r="724">
          <cell r="B724" t="str">
            <v>07K017</v>
          </cell>
          <cell r="C724" t="str">
            <v>WASHINGTON</v>
          </cell>
        </row>
        <row r="725">
          <cell r="B725" t="str">
            <v>08C001</v>
          </cell>
          <cell r="C725" t="str">
            <v>BOONE COUNTY AG EXTENSION</v>
          </cell>
        </row>
        <row r="726">
          <cell r="B726" t="str">
            <v>08D001</v>
          </cell>
          <cell r="C726" t="str">
            <v>BOONE COUNTY ASSESSOR</v>
          </cell>
        </row>
        <row r="727">
          <cell r="B727" t="str">
            <v>08G055</v>
          </cell>
          <cell r="C727" t="str">
            <v>BEAVER</v>
          </cell>
        </row>
        <row r="728">
          <cell r="B728" t="str">
            <v>08G056</v>
          </cell>
          <cell r="C728" t="str">
            <v>BERKLEY</v>
          </cell>
        </row>
        <row r="729">
          <cell r="B729" t="str">
            <v>08G057</v>
          </cell>
          <cell r="C729" t="str">
            <v>BOONE</v>
          </cell>
        </row>
        <row r="730">
          <cell r="B730" t="str">
            <v>08G058</v>
          </cell>
          <cell r="C730" t="str">
            <v>BOXHOLM</v>
          </cell>
        </row>
        <row r="731">
          <cell r="B731" t="str">
            <v>08G059</v>
          </cell>
          <cell r="C731" t="str">
            <v>FRASER</v>
          </cell>
        </row>
        <row r="732">
          <cell r="B732" t="str">
            <v>08G060</v>
          </cell>
          <cell r="C732" t="str">
            <v>LUTHER</v>
          </cell>
        </row>
        <row r="733">
          <cell r="B733" t="str">
            <v>08G061</v>
          </cell>
          <cell r="C733" t="str">
            <v>MADRID</v>
          </cell>
        </row>
        <row r="734">
          <cell r="B734" t="str">
            <v>08G062</v>
          </cell>
          <cell r="C734" t="str">
            <v>OGDEN</v>
          </cell>
        </row>
        <row r="735">
          <cell r="B735" t="str">
            <v>08G063</v>
          </cell>
          <cell r="C735" t="str">
            <v>PILOT MOUND</v>
          </cell>
        </row>
        <row r="736">
          <cell r="B736" t="str">
            <v>08K001</v>
          </cell>
          <cell r="C736" t="str">
            <v>Amaqua</v>
          </cell>
        </row>
        <row r="737">
          <cell r="B737" t="str">
            <v>08K002</v>
          </cell>
          <cell r="C737" t="str">
            <v>BEAVER</v>
          </cell>
        </row>
        <row r="738">
          <cell r="B738" t="str">
            <v>08K003</v>
          </cell>
          <cell r="C738" t="str">
            <v>CASS</v>
          </cell>
        </row>
        <row r="739">
          <cell r="B739" t="str">
            <v>08K004</v>
          </cell>
          <cell r="C739" t="str">
            <v>COLFAX</v>
          </cell>
        </row>
        <row r="740">
          <cell r="B740" t="str">
            <v>08K004 1</v>
          </cell>
          <cell r="C740" t="str">
            <v>Colfax - U-C Fire#2</v>
          </cell>
        </row>
        <row r="741">
          <cell r="B741" t="str">
            <v>08K005</v>
          </cell>
          <cell r="C741" t="str">
            <v>DES MOINES</v>
          </cell>
        </row>
        <row r="742">
          <cell r="B742" t="str">
            <v>08K006 1</v>
          </cell>
          <cell r="C742" t="str">
            <v>DODGE</v>
          </cell>
        </row>
        <row r="743">
          <cell r="B743" t="str">
            <v>08K006 2</v>
          </cell>
          <cell r="C743" t="str">
            <v>Dodge - Stratford Fd</v>
          </cell>
        </row>
        <row r="744">
          <cell r="B744" t="str">
            <v>08K007</v>
          </cell>
          <cell r="C744" t="str">
            <v>DOUGLAS</v>
          </cell>
        </row>
        <row r="745">
          <cell r="B745" t="str">
            <v>08K008</v>
          </cell>
          <cell r="C745" t="str">
            <v>Garden</v>
          </cell>
        </row>
        <row r="746">
          <cell r="B746" t="str">
            <v>08K009</v>
          </cell>
          <cell r="C746" t="str">
            <v>GRANT</v>
          </cell>
        </row>
        <row r="747">
          <cell r="B747" t="str">
            <v>08K010</v>
          </cell>
          <cell r="C747" t="str">
            <v>HARRISON</v>
          </cell>
        </row>
        <row r="748">
          <cell r="B748" t="str">
            <v>08K011</v>
          </cell>
          <cell r="C748" t="str">
            <v>JACKSON</v>
          </cell>
        </row>
        <row r="749">
          <cell r="B749" t="str">
            <v>08K012</v>
          </cell>
          <cell r="C749" t="str">
            <v>Marcy</v>
          </cell>
        </row>
        <row r="750">
          <cell r="B750" t="str">
            <v>08K013</v>
          </cell>
          <cell r="C750" t="str">
            <v>Peoples</v>
          </cell>
        </row>
        <row r="751">
          <cell r="B751" t="str">
            <v>08K014</v>
          </cell>
          <cell r="C751" t="str">
            <v>Pilot Mound</v>
          </cell>
        </row>
        <row r="752">
          <cell r="B752" t="str">
            <v>08K015</v>
          </cell>
          <cell r="C752" t="str">
            <v>UNION</v>
          </cell>
        </row>
        <row r="753">
          <cell r="B753" t="str">
            <v>08K016</v>
          </cell>
          <cell r="C753" t="str">
            <v>Worth</v>
          </cell>
        </row>
        <row r="754">
          <cell r="B754" t="str">
            <v>08K017</v>
          </cell>
          <cell r="C754" t="str">
            <v>YELL</v>
          </cell>
        </row>
        <row r="755">
          <cell r="B755" t="str">
            <v>08L001</v>
          </cell>
          <cell r="C755" t="str">
            <v>BOONE COUNTY HOSPITAL</v>
          </cell>
        </row>
        <row r="756">
          <cell r="B756" t="str">
            <v>09C001</v>
          </cell>
          <cell r="C756" t="str">
            <v>BREMER COUNTY AG EXTENSION</v>
          </cell>
        </row>
        <row r="757">
          <cell r="B757" t="str">
            <v>09D001</v>
          </cell>
          <cell r="C757" t="str">
            <v>BREMER COUNTY ASSESSOR</v>
          </cell>
        </row>
        <row r="758">
          <cell r="B758" t="str">
            <v>09G064</v>
          </cell>
          <cell r="C758" t="str">
            <v>DENVER</v>
          </cell>
        </row>
        <row r="759">
          <cell r="B759" t="str">
            <v>09G065</v>
          </cell>
          <cell r="C759" t="str">
            <v>FREDERIKA</v>
          </cell>
        </row>
        <row r="760">
          <cell r="B760" t="str">
            <v>09G066</v>
          </cell>
          <cell r="C760" t="str">
            <v>JANESVILLE</v>
          </cell>
        </row>
        <row r="761">
          <cell r="B761" t="str">
            <v>09G067</v>
          </cell>
          <cell r="C761" t="str">
            <v>PLAINFIELD</v>
          </cell>
        </row>
        <row r="762">
          <cell r="B762" t="str">
            <v>09G068</v>
          </cell>
          <cell r="C762" t="str">
            <v>READLYN</v>
          </cell>
        </row>
        <row r="763">
          <cell r="B763" t="str">
            <v>09G069</v>
          </cell>
          <cell r="C763" t="str">
            <v>SUMNER</v>
          </cell>
        </row>
        <row r="764">
          <cell r="B764" t="str">
            <v>09G070</v>
          </cell>
          <cell r="C764" t="str">
            <v>TRIPOLI</v>
          </cell>
        </row>
        <row r="765">
          <cell r="B765" t="str">
            <v>09G071</v>
          </cell>
          <cell r="C765" t="str">
            <v>WAVERLY</v>
          </cell>
        </row>
        <row r="766">
          <cell r="B766" t="str">
            <v>09K001</v>
          </cell>
          <cell r="C766" t="str">
            <v>DAYTON</v>
          </cell>
        </row>
        <row r="767">
          <cell r="B767" t="str">
            <v>09K002</v>
          </cell>
          <cell r="C767" t="str">
            <v>DOUGLAS</v>
          </cell>
        </row>
        <row r="768">
          <cell r="B768" t="str">
            <v>09K003</v>
          </cell>
          <cell r="C768" t="str">
            <v>FRANKLIN</v>
          </cell>
        </row>
        <row r="769">
          <cell r="B769" t="str">
            <v>09K004</v>
          </cell>
          <cell r="C769" t="str">
            <v>Frederika</v>
          </cell>
        </row>
        <row r="770">
          <cell r="B770" t="str">
            <v>09K005</v>
          </cell>
          <cell r="C770" t="str">
            <v>FREMONT</v>
          </cell>
        </row>
        <row r="771">
          <cell r="B771" t="str">
            <v>09K006</v>
          </cell>
          <cell r="C771" t="str">
            <v>JACKSON</v>
          </cell>
        </row>
        <row r="772">
          <cell r="B772" t="str">
            <v>09K007</v>
          </cell>
          <cell r="C772" t="str">
            <v>JEFFERSON</v>
          </cell>
        </row>
        <row r="773">
          <cell r="B773" t="str">
            <v>09K008</v>
          </cell>
          <cell r="C773" t="str">
            <v>La Fayette</v>
          </cell>
        </row>
        <row r="774">
          <cell r="B774" t="str">
            <v>09K009</v>
          </cell>
          <cell r="C774" t="str">
            <v>Le Roy</v>
          </cell>
        </row>
        <row r="775">
          <cell r="B775" t="str">
            <v>09K010</v>
          </cell>
          <cell r="C775" t="str">
            <v>Maxfield</v>
          </cell>
        </row>
        <row r="776">
          <cell r="B776" t="str">
            <v>09K011</v>
          </cell>
          <cell r="C776" t="str">
            <v>POLK</v>
          </cell>
        </row>
        <row r="777">
          <cell r="B777" t="str">
            <v>09K012</v>
          </cell>
          <cell r="C777" t="str">
            <v>Sumner - #2</v>
          </cell>
        </row>
        <row r="778">
          <cell r="B778" t="str">
            <v>09K012</v>
          </cell>
          <cell r="C778" t="str">
            <v>SUMNER #2</v>
          </cell>
        </row>
        <row r="779">
          <cell r="B779" t="str">
            <v>09K013</v>
          </cell>
          <cell r="C779" t="str">
            <v>WARREN</v>
          </cell>
        </row>
        <row r="780">
          <cell r="B780" t="str">
            <v>09K014</v>
          </cell>
          <cell r="C780" t="str">
            <v>WASHINGTON</v>
          </cell>
        </row>
        <row r="781">
          <cell r="B781" t="str">
            <v>10C001</v>
          </cell>
          <cell r="C781" t="str">
            <v>BUCHANAN COUNTY AG EXTENSION</v>
          </cell>
        </row>
        <row r="782">
          <cell r="B782" t="str">
            <v>10D001</v>
          </cell>
          <cell r="C782" t="str">
            <v>BUCHANAN COUNTY ASSESSOR</v>
          </cell>
        </row>
        <row r="783">
          <cell r="B783" t="str">
            <v>10G072</v>
          </cell>
          <cell r="C783" t="str">
            <v>AURORA</v>
          </cell>
        </row>
        <row r="784">
          <cell r="B784" t="str">
            <v>10G073</v>
          </cell>
          <cell r="C784" t="str">
            <v>BRANDON</v>
          </cell>
        </row>
        <row r="785">
          <cell r="B785" t="str">
            <v>10G074</v>
          </cell>
          <cell r="C785" t="str">
            <v>FAIRBANK</v>
          </cell>
        </row>
        <row r="786">
          <cell r="B786" t="str">
            <v>10G075</v>
          </cell>
          <cell r="C786" t="str">
            <v>HAZLETON</v>
          </cell>
        </row>
        <row r="787">
          <cell r="B787" t="str">
            <v>10G076</v>
          </cell>
          <cell r="C787" t="str">
            <v>INDEPENDENCE</v>
          </cell>
        </row>
        <row r="788">
          <cell r="B788" t="str">
            <v>10G077</v>
          </cell>
          <cell r="C788" t="str">
            <v>JESUP</v>
          </cell>
        </row>
        <row r="789">
          <cell r="B789" t="str">
            <v>10G078</v>
          </cell>
          <cell r="C789" t="str">
            <v>LAMONT</v>
          </cell>
        </row>
        <row r="790">
          <cell r="B790" t="str">
            <v>10G079</v>
          </cell>
          <cell r="C790" t="str">
            <v>QUASQUETON</v>
          </cell>
        </row>
        <row r="791">
          <cell r="B791" t="str">
            <v>10G080</v>
          </cell>
          <cell r="C791" t="str">
            <v>ROWLEY</v>
          </cell>
        </row>
        <row r="792">
          <cell r="B792" t="str">
            <v>10G081</v>
          </cell>
          <cell r="C792" t="str">
            <v>STANLEY</v>
          </cell>
        </row>
        <row r="793">
          <cell r="B793" t="str">
            <v>10G082</v>
          </cell>
          <cell r="C793" t="str">
            <v>WINTHROP</v>
          </cell>
        </row>
        <row r="794">
          <cell r="B794" t="str">
            <v>10K001</v>
          </cell>
          <cell r="C794" t="str">
            <v>BUFFALO</v>
          </cell>
        </row>
        <row r="795">
          <cell r="B795" t="str">
            <v>10K002</v>
          </cell>
          <cell r="C795" t="str">
            <v>Byron</v>
          </cell>
        </row>
        <row r="796">
          <cell r="B796" t="str">
            <v>10K003 1</v>
          </cell>
          <cell r="C796" t="str">
            <v>Cono - Homer Fire</v>
          </cell>
        </row>
        <row r="797">
          <cell r="B797" t="str">
            <v>10K003 2</v>
          </cell>
          <cell r="C797" t="str">
            <v>Cono - Liberty Fire</v>
          </cell>
        </row>
        <row r="798">
          <cell r="B798" t="str">
            <v>10K003 3</v>
          </cell>
          <cell r="C798" t="str">
            <v>Cono - Troy Mills Fire</v>
          </cell>
        </row>
        <row r="799">
          <cell r="B799" t="str">
            <v>10K003 4</v>
          </cell>
          <cell r="C799" t="str">
            <v>Cono - Walker Fire</v>
          </cell>
        </row>
        <row r="800">
          <cell r="B800" t="str">
            <v>10K004</v>
          </cell>
          <cell r="C800" t="str">
            <v>Fairbank</v>
          </cell>
        </row>
        <row r="801">
          <cell r="B801" t="str">
            <v>10K005</v>
          </cell>
          <cell r="C801" t="str">
            <v>FREMONT</v>
          </cell>
        </row>
        <row r="802">
          <cell r="B802" t="str">
            <v>10K006</v>
          </cell>
          <cell r="C802" t="str">
            <v>Hazleton</v>
          </cell>
        </row>
        <row r="803">
          <cell r="B803" t="str">
            <v>10K007</v>
          </cell>
          <cell r="C803" t="str">
            <v>Homer</v>
          </cell>
        </row>
        <row r="804">
          <cell r="B804" t="str">
            <v>10K008</v>
          </cell>
          <cell r="C804" t="str">
            <v>JEFFERSON</v>
          </cell>
        </row>
        <row r="805">
          <cell r="B805" t="str">
            <v>10K009</v>
          </cell>
          <cell r="C805" t="str">
            <v>LIBERTY</v>
          </cell>
        </row>
        <row r="806">
          <cell r="B806" t="str">
            <v>10K010</v>
          </cell>
          <cell r="C806" t="str">
            <v>MADISON</v>
          </cell>
        </row>
        <row r="807">
          <cell r="B807" t="str">
            <v>10K011</v>
          </cell>
          <cell r="C807" t="str">
            <v>Middlefield</v>
          </cell>
        </row>
        <row r="808">
          <cell r="B808" t="str">
            <v>10K012</v>
          </cell>
          <cell r="C808" t="str">
            <v>NEWTON</v>
          </cell>
        </row>
        <row r="809">
          <cell r="B809" t="str">
            <v>10K013</v>
          </cell>
          <cell r="C809" t="str">
            <v>PERRY</v>
          </cell>
        </row>
        <row r="810">
          <cell r="B810" t="str">
            <v>10K014</v>
          </cell>
          <cell r="C810" t="str">
            <v>SUMNER</v>
          </cell>
        </row>
        <row r="811">
          <cell r="B811" t="str">
            <v>10K015</v>
          </cell>
          <cell r="C811" t="str">
            <v>WASHINGTON</v>
          </cell>
        </row>
        <row r="812">
          <cell r="B812" t="str">
            <v>10K016</v>
          </cell>
          <cell r="C812" t="str">
            <v>Westburg</v>
          </cell>
        </row>
        <row r="813">
          <cell r="B813" t="str">
            <v>10L001</v>
          </cell>
          <cell r="C813" t="str">
            <v>BUCHANAN PEOPLE'S MEMORIAL H</v>
          </cell>
        </row>
        <row r="814">
          <cell r="B814" t="str">
            <v>10S001</v>
          </cell>
          <cell r="C814" t="str">
            <v>Buffalo-Aurora Cemetery</v>
          </cell>
        </row>
        <row r="815">
          <cell r="B815" t="str">
            <v>11C001</v>
          </cell>
          <cell r="C815" t="str">
            <v>BUENA VISTA COUNTY AG EXTENSION</v>
          </cell>
        </row>
        <row r="816">
          <cell r="B816" t="str">
            <v>11D001</v>
          </cell>
          <cell r="C816" t="str">
            <v>BUENA VISTA COUNTY ASSESSOR</v>
          </cell>
        </row>
        <row r="817">
          <cell r="B817" t="str">
            <v>11G083</v>
          </cell>
          <cell r="C817" t="str">
            <v>ALBERT CITY</v>
          </cell>
        </row>
        <row r="818">
          <cell r="B818" t="str">
            <v>11G084</v>
          </cell>
          <cell r="C818" t="str">
            <v>ALTA</v>
          </cell>
        </row>
        <row r="819">
          <cell r="B819" t="str">
            <v>11G085</v>
          </cell>
          <cell r="C819" t="str">
            <v>LAKESIDE</v>
          </cell>
        </row>
        <row r="820">
          <cell r="B820" t="str">
            <v>11G086</v>
          </cell>
          <cell r="C820" t="str">
            <v>LINN GROVE</v>
          </cell>
        </row>
        <row r="821">
          <cell r="B821" t="str">
            <v>11G087</v>
          </cell>
          <cell r="C821" t="str">
            <v>MARATHON</v>
          </cell>
        </row>
        <row r="822">
          <cell r="B822" t="str">
            <v>11G088</v>
          </cell>
          <cell r="C822" t="str">
            <v>NEWELL</v>
          </cell>
        </row>
        <row r="823">
          <cell r="B823" t="str">
            <v>11G089</v>
          </cell>
          <cell r="C823" t="str">
            <v>REMBRANDT</v>
          </cell>
        </row>
        <row r="824">
          <cell r="B824" t="str">
            <v>11G090</v>
          </cell>
          <cell r="C824" t="str">
            <v>SIOUX RAPIDS</v>
          </cell>
        </row>
        <row r="825">
          <cell r="B825" t="str">
            <v>11G091</v>
          </cell>
          <cell r="C825" t="str">
            <v>STORM LAKE</v>
          </cell>
        </row>
        <row r="826">
          <cell r="B826" t="str">
            <v>11G092</v>
          </cell>
          <cell r="C826" t="str">
            <v>TRUESDALE</v>
          </cell>
        </row>
        <row r="827">
          <cell r="B827" t="str">
            <v>11K001</v>
          </cell>
          <cell r="C827" t="str">
            <v>Barnes</v>
          </cell>
        </row>
        <row r="828">
          <cell r="B828" t="str">
            <v>11K002</v>
          </cell>
          <cell r="C828" t="str">
            <v>Brooke</v>
          </cell>
        </row>
        <row r="829">
          <cell r="B829" t="str">
            <v>11K003</v>
          </cell>
          <cell r="C829" t="str">
            <v>Coon</v>
          </cell>
        </row>
        <row r="830">
          <cell r="B830" t="str">
            <v>11K004 1</v>
          </cell>
          <cell r="C830" t="str">
            <v>Elk - Alta Fire</v>
          </cell>
        </row>
        <row r="831">
          <cell r="B831" t="str">
            <v>11K004 2</v>
          </cell>
          <cell r="C831" t="str">
            <v>Elk - Aurelia Fire</v>
          </cell>
        </row>
        <row r="832">
          <cell r="B832" t="str">
            <v>11K005</v>
          </cell>
          <cell r="C832" t="str">
            <v>FAIRFIELD</v>
          </cell>
        </row>
        <row r="833">
          <cell r="B833" t="str">
            <v>11K006</v>
          </cell>
          <cell r="C833" t="str">
            <v>GRANT</v>
          </cell>
        </row>
        <row r="834">
          <cell r="B834" t="str">
            <v>11K007</v>
          </cell>
          <cell r="C834" t="str">
            <v>HAYES</v>
          </cell>
        </row>
        <row r="835">
          <cell r="B835" t="str">
            <v>11K008</v>
          </cell>
          <cell r="C835" t="str">
            <v>LEE</v>
          </cell>
        </row>
        <row r="836">
          <cell r="B836" t="str">
            <v>11K009</v>
          </cell>
          <cell r="C836" t="str">
            <v>LINCOLN</v>
          </cell>
        </row>
        <row r="837">
          <cell r="B837" t="str">
            <v>11K009 0</v>
          </cell>
          <cell r="C837" t="str">
            <v>LINCOLN - BENEFITED FIRE</v>
          </cell>
        </row>
        <row r="838">
          <cell r="B838" t="str">
            <v>11K010 1</v>
          </cell>
          <cell r="C838" t="str">
            <v>Maple Valley - Galva Fd</v>
          </cell>
        </row>
        <row r="839">
          <cell r="B839" t="str">
            <v>11K010 1</v>
          </cell>
          <cell r="C839" t="str">
            <v>MAPLE VALLEY GALVA FD</v>
          </cell>
        </row>
        <row r="840">
          <cell r="B840" t="str">
            <v>11K010 2</v>
          </cell>
          <cell r="C840" t="str">
            <v>Maple Valley - Alta Fd</v>
          </cell>
        </row>
        <row r="841">
          <cell r="B841" t="str">
            <v>11K010 2</v>
          </cell>
          <cell r="C841" t="str">
            <v>MAPLE VALLEY ALTA FD</v>
          </cell>
        </row>
        <row r="842">
          <cell r="B842" t="str">
            <v>11K011</v>
          </cell>
          <cell r="C842" t="str">
            <v>Newell</v>
          </cell>
        </row>
        <row r="843">
          <cell r="B843" t="str">
            <v>11K012 1</v>
          </cell>
          <cell r="C843" t="str">
            <v>Nokomis - Alta Fire</v>
          </cell>
        </row>
        <row r="844">
          <cell r="B844" t="str">
            <v>11K012 2</v>
          </cell>
          <cell r="C844" t="str">
            <v>Nokomis - Aurelia Fire</v>
          </cell>
        </row>
        <row r="845">
          <cell r="B845" t="str">
            <v>11K013</v>
          </cell>
          <cell r="C845" t="str">
            <v>Poland</v>
          </cell>
        </row>
        <row r="846">
          <cell r="B846" t="str">
            <v>11K014</v>
          </cell>
          <cell r="C846" t="str">
            <v>PROVIDENCE</v>
          </cell>
        </row>
        <row r="847">
          <cell r="B847" t="str">
            <v>11K015</v>
          </cell>
          <cell r="C847" t="str">
            <v>SCOTT</v>
          </cell>
        </row>
        <row r="848">
          <cell r="B848" t="str">
            <v>11K016</v>
          </cell>
          <cell r="C848" t="str">
            <v>WASHINGTON</v>
          </cell>
        </row>
        <row r="849">
          <cell r="B849" t="str">
            <v>11L001</v>
          </cell>
          <cell r="C849" t="str">
            <v>BUENA VISTA REGIONAL MEDICAL</v>
          </cell>
        </row>
        <row r="850">
          <cell r="B850" t="str">
            <v>11M001</v>
          </cell>
          <cell r="C850" t="str">
            <v>LAKE CREEK AREA SANITARY SEWER</v>
          </cell>
        </row>
        <row r="851">
          <cell r="B851" t="str">
            <v>11M002</v>
          </cell>
          <cell r="C851" t="str">
            <v>SOUTH-WEST SHORELINE SANITARY SEWER</v>
          </cell>
        </row>
        <row r="852">
          <cell r="B852" t="str">
            <v>11N001</v>
          </cell>
          <cell r="C852" t="str">
            <v>LINCOLN BENEFITED FIRE DISTRICT</v>
          </cell>
        </row>
        <row r="853">
          <cell r="B853" t="str">
            <v>11S001</v>
          </cell>
          <cell r="C853" t="str">
            <v>BARNES-LINN GROVE CEMETERY</v>
          </cell>
        </row>
        <row r="854">
          <cell r="B854" t="str">
            <v>11S001</v>
          </cell>
          <cell r="C854" t="str">
            <v>BARNES-REMBRANDT CEMETERY</v>
          </cell>
        </row>
        <row r="855">
          <cell r="B855" t="str">
            <v>11S001 1</v>
          </cell>
          <cell r="C855" t="str">
            <v>Barnes-Linn Grove Cemetery</v>
          </cell>
        </row>
        <row r="856">
          <cell r="B856" t="str">
            <v>11S001 2</v>
          </cell>
          <cell r="C856" t="str">
            <v>Barnes-Rembrandt Cemetery</v>
          </cell>
        </row>
        <row r="857">
          <cell r="B857" t="str">
            <v>11S007</v>
          </cell>
          <cell r="C857" t="str">
            <v>Hayes-Storm Lake Cemetery</v>
          </cell>
        </row>
        <row r="858">
          <cell r="B858" t="str">
            <v>11S016</v>
          </cell>
          <cell r="C858" t="str">
            <v>Washington-Storm Lake Cemetery</v>
          </cell>
        </row>
        <row r="859">
          <cell r="B859" t="str">
            <v>12C001</v>
          </cell>
          <cell r="C859" t="str">
            <v>BUTLER COUNTY AG EXTENSION</v>
          </cell>
        </row>
        <row r="860">
          <cell r="B860" t="str">
            <v>12D001</v>
          </cell>
          <cell r="C860" t="str">
            <v>BUTLER COUNTY ASSESSOR</v>
          </cell>
        </row>
        <row r="861">
          <cell r="B861" t="str">
            <v>12G093</v>
          </cell>
          <cell r="C861" t="str">
            <v>ALLISON</v>
          </cell>
        </row>
        <row r="862">
          <cell r="B862" t="str">
            <v>12G094</v>
          </cell>
          <cell r="C862" t="str">
            <v>APLINGTON</v>
          </cell>
        </row>
        <row r="863">
          <cell r="B863" t="str">
            <v>12G095</v>
          </cell>
          <cell r="C863" t="str">
            <v>AREDALE</v>
          </cell>
        </row>
        <row r="864">
          <cell r="B864" t="str">
            <v>12G096</v>
          </cell>
          <cell r="C864" t="str">
            <v>BRISTOW</v>
          </cell>
        </row>
        <row r="865">
          <cell r="B865" t="str">
            <v>12G097</v>
          </cell>
          <cell r="C865" t="str">
            <v>CLARKSVILLE</v>
          </cell>
        </row>
        <row r="866">
          <cell r="B866" t="str">
            <v>12G098</v>
          </cell>
          <cell r="C866" t="str">
            <v>DUMONT</v>
          </cell>
        </row>
        <row r="867">
          <cell r="B867" t="str">
            <v>12G099</v>
          </cell>
          <cell r="C867" t="str">
            <v>GREENE</v>
          </cell>
        </row>
        <row r="868">
          <cell r="B868" t="str">
            <v>12G100</v>
          </cell>
          <cell r="C868" t="str">
            <v>NEW HARTFORD</v>
          </cell>
        </row>
        <row r="869">
          <cell r="B869" t="str">
            <v>12G101</v>
          </cell>
          <cell r="C869" t="str">
            <v>PARKERSBURG</v>
          </cell>
        </row>
        <row r="870">
          <cell r="B870" t="str">
            <v>12G102</v>
          </cell>
          <cell r="C870" t="str">
            <v>SHELL ROCK</v>
          </cell>
        </row>
        <row r="871">
          <cell r="B871" t="str">
            <v>12K001</v>
          </cell>
          <cell r="C871" t="str">
            <v>ALBION</v>
          </cell>
        </row>
        <row r="872">
          <cell r="B872" t="str">
            <v>12K002</v>
          </cell>
          <cell r="C872" t="str">
            <v>BEAVER</v>
          </cell>
        </row>
        <row r="873">
          <cell r="B873" t="str">
            <v>12K003</v>
          </cell>
          <cell r="C873" t="str">
            <v>Bennezette</v>
          </cell>
        </row>
        <row r="874">
          <cell r="B874" t="str">
            <v>12K004</v>
          </cell>
          <cell r="C874" t="str">
            <v>BUTLER</v>
          </cell>
        </row>
        <row r="875">
          <cell r="B875" t="str">
            <v>12K005</v>
          </cell>
          <cell r="C875" t="str">
            <v>Coldwater</v>
          </cell>
        </row>
        <row r="876">
          <cell r="B876" t="str">
            <v>12K006</v>
          </cell>
          <cell r="C876" t="str">
            <v>DAYTON</v>
          </cell>
        </row>
        <row r="877">
          <cell r="B877" t="str">
            <v>12K007</v>
          </cell>
          <cell r="C877" t="str">
            <v>FREMONT</v>
          </cell>
        </row>
        <row r="878">
          <cell r="B878" t="str">
            <v>12K008</v>
          </cell>
          <cell r="C878" t="str">
            <v>JACKSON</v>
          </cell>
        </row>
        <row r="879">
          <cell r="B879" t="str">
            <v>12K009</v>
          </cell>
          <cell r="C879" t="str">
            <v>JEFFERSON</v>
          </cell>
        </row>
        <row r="880">
          <cell r="B880" t="str">
            <v>12K010</v>
          </cell>
          <cell r="C880" t="str">
            <v>MADISON</v>
          </cell>
        </row>
        <row r="881">
          <cell r="B881" t="str">
            <v>12K011</v>
          </cell>
          <cell r="C881" t="str">
            <v>MONROE</v>
          </cell>
        </row>
        <row r="882">
          <cell r="B882" t="str">
            <v>12K012</v>
          </cell>
          <cell r="C882" t="str">
            <v>Pittsford</v>
          </cell>
        </row>
        <row r="883">
          <cell r="B883" t="str">
            <v>12K013</v>
          </cell>
          <cell r="C883" t="str">
            <v>Ripley</v>
          </cell>
        </row>
        <row r="884">
          <cell r="B884" t="str">
            <v>12K014</v>
          </cell>
          <cell r="C884" t="str">
            <v>Shell Rock</v>
          </cell>
        </row>
        <row r="885">
          <cell r="B885" t="str">
            <v>12K015</v>
          </cell>
          <cell r="C885" t="str">
            <v>WASHINGTON</v>
          </cell>
        </row>
        <row r="886">
          <cell r="B886" t="str">
            <v>12K016</v>
          </cell>
          <cell r="C886" t="str">
            <v>WEST POINT</v>
          </cell>
        </row>
        <row r="887">
          <cell r="B887" t="str">
            <v>13C001</v>
          </cell>
          <cell r="C887" t="str">
            <v>CALHOUN COUNTY AG EXTENSION</v>
          </cell>
        </row>
        <row r="888">
          <cell r="B888" t="str">
            <v>13D001</v>
          </cell>
          <cell r="C888" t="str">
            <v>CALHOUN COUNTY ASSESSOR</v>
          </cell>
        </row>
        <row r="889">
          <cell r="B889" t="str">
            <v>13G103</v>
          </cell>
          <cell r="C889" t="str">
            <v>FARNHAMVILLE</v>
          </cell>
        </row>
        <row r="890">
          <cell r="B890" t="str">
            <v>13G104</v>
          </cell>
          <cell r="C890" t="str">
            <v>JOLLEY</v>
          </cell>
        </row>
        <row r="891">
          <cell r="B891" t="str">
            <v>13G105</v>
          </cell>
          <cell r="C891" t="str">
            <v>KNIERIM</v>
          </cell>
        </row>
        <row r="892">
          <cell r="B892" t="str">
            <v>13G106</v>
          </cell>
          <cell r="C892" t="str">
            <v>LAKE CITY</v>
          </cell>
        </row>
        <row r="893">
          <cell r="B893" t="str">
            <v>13G107</v>
          </cell>
          <cell r="C893" t="str">
            <v>LOHRVILLE</v>
          </cell>
        </row>
        <row r="894">
          <cell r="B894" t="str">
            <v>13G108</v>
          </cell>
          <cell r="C894" t="str">
            <v>MANSON</v>
          </cell>
        </row>
        <row r="895">
          <cell r="B895" t="str">
            <v>13G109</v>
          </cell>
          <cell r="C895" t="str">
            <v>POMEROY</v>
          </cell>
        </row>
        <row r="896">
          <cell r="B896" t="str">
            <v>13G110</v>
          </cell>
          <cell r="C896" t="str">
            <v>RINARD</v>
          </cell>
        </row>
        <row r="897">
          <cell r="B897" t="str">
            <v>13G111</v>
          </cell>
          <cell r="C897" t="str">
            <v>ROCKWELL CITY</v>
          </cell>
        </row>
        <row r="898">
          <cell r="B898" t="str">
            <v>13G112</v>
          </cell>
          <cell r="C898" t="str">
            <v>SOMERS</v>
          </cell>
        </row>
        <row r="899">
          <cell r="B899" t="str">
            <v>13G113</v>
          </cell>
          <cell r="C899" t="str">
            <v>YETTER</v>
          </cell>
        </row>
        <row r="900">
          <cell r="B900" t="str">
            <v>13K001</v>
          </cell>
          <cell r="C900" t="str">
            <v>BUTLER</v>
          </cell>
        </row>
        <row r="901">
          <cell r="B901" t="str">
            <v>13K002</v>
          </cell>
          <cell r="C901" t="str">
            <v>CALHOUN</v>
          </cell>
        </row>
        <row r="902">
          <cell r="B902" t="str">
            <v>13K003</v>
          </cell>
          <cell r="C902" t="str">
            <v>CEDAR</v>
          </cell>
        </row>
        <row r="903">
          <cell r="B903" t="str">
            <v>13K004</v>
          </cell>
          <cell r="C903" t="str">
            <v>CENTER</v>
          </cell>
        </row>
        <row r="904">
          <cell r="B904" t="str">
            <v>13K005</v>
          </cell>
          <cell r="C904" t="str">
            <v>Elm Grove</v>
          </cell>
        </row>
        <row r="905">
          <cell r="B905" t="str">
            <v>13K006</v>
          </cell>
          <cell r="C905" t="str">
            <v>GARFIELD</v>
          </cell>
        </row>
        <row r="906">
          <cell r="B906" t="str">
            <v>13K007</v>
          </cell>
          <cell r="C906" t="str">
            <v>GREENFIELD</v>
          </cell>
        </row>
        <row r="907">
          <cell r="B907" t="str">
            <v>13K008</v>
          </cell>
          <cell r="C907" t="str">
            <v>JACKSON</v>
          </cell>
        </row>
        <row r="908">
          <cell r="B908" t="str">
            <v>13K009</v>
          </cell>
          <cell r="C908" t="str">
            <v>Lake Creek</v>
          </cell>
        </row>
        <row r="909">
          <cell r="B909" t="str">
            <v>13K010</v>
          </cell>
          <cell r="C909" t="str">
            <v>LINCOLN</v>
          </cell>
        </row>
        <row r="910">
          <cell r="B910" t="str">
            <v>13K011</v>
          </cell>
          <cell r="C910" t="str">
            <v>LOGAN</v>
          </cell>
        </row>
        <row r="911">
          <cell r="B911" t="str">
            <v>13K012</v>
          </cell>
          <cell r="C911" t="str">
            <v>READING</v>
          </cell>
        </row>
        <row r="912">
          <cell r="B912" t="str">
            <v>13K013</v>
          </cell>
          <cell r="C912" t="str">
            <v>SHERMAN</v>
          </cell>
        </row>
        <row r="913">
          <cell r="B913" t="str">
            <v>13K014</v>
          </cell>
          <cell r="C913" t="str">
            <v>Twin Lakes</v>
          </cell>
        </row>
        <row r="914">
          <cell r="B914" t="str">
            <v>13K015</v>
          </cell>
          <cell r="C914" t="str">
            <v>UNION</v>
          </cell>
        </row>
        <row r="915">
          <cell r="B915" t="str">
            <v>13K016</v>
          </cell>
          <cell r="C915" t="str">
            <v>WILLIAMS</v>
          </cell>
        </row>
        <row r="916">
          <cell r="B916" t="str">
            <v>13M001</v>
          </cell>
          <cell r="C916" t="str">
            <v>TWIN LAKES UTILITIES(COMB WTR SWR)</v>
          </cell>
        </row>
        <row r="917">
          <cell r="B917" t="str">
            <v>14C001</v>
          </cell>
          <cell r="C917" t="str">
            <v>CARROLL COUNTY AG EXTENSION</v>
          </cell>
        </row>
        <row r="918">
          <cell r="B918" t="str">
            <v>14D001</v>
          </cell>
          <cell r="C918" t="str">
            <v>CARROLL COUNTY ASSESSOR</v>
          </cell>
        </row>
        <row r="919">
          <cell r="B919" t="str">
            <v>14G114</v>
          </cell>
          <cell r="C919" t="str">
            <v>ARCADIA</v>
          </cell>
        </row>
        <row r="920">
          <cell r="B920" t="str">
            <v>14G115</v>
          </cell>
          <cell r="C920" t="str">
            <v>BREDA</v>
          </cell>
        </row>
        <row r="921">
          <cell r="B921" t="str">
            <v>14G116</v>
          </cell>
          <cell r="C921" t="str">
            <v>CARROLL</v>
          </cell>
        </row>
        <row r="922">
          <cell r="B922" t="str">
            <v>14G117</v>
          </cell>
          <cell r="C922" t="str">
            <v>COON RAPIDS</v>
          </cell>
        </row>
        <row r="923">
          <cell r="B923" t="str">
            <v>14G118</v>
          </cell>
          <cell r="C923" t="str">
            <v>DEDHAM</v>
          </cell>
        </row>
        <row r="924">
          <cell r="B924" t="str">
            <v>14G119</v>
          </cell>
          <cell r="C924" t="str">
            <v>GLIDDEN</v>
          </cell>
        </row>
        <row r="925">
          <cell r="B925" t="str">
            <v>14G120</v>
          </cell>
          <cell r="C925" t="str">
            <v>HALBUR</v>
          </cell>
        </row>
        <row r="926">
          <cell r="B926" t="str">
            <v>14G121</v>
          </cell>
          <cell r="C926" t="str">
            <v>LANESBORO</v>
          </cell>
        </row>
        <row r="927">
          <cell r="B927" t="str">
            <v>14G122</v>
          </cell>
          <cell r="C927" t="str">
            <v>LIDDERDALE</v>
          </cell>
        </row>
        <row r="928">
          <cell r="B928" t="str">
            <v>14G123</v>
          </cell>
          <cell r="C928" t="str">
            <v>MANNING</v>
          </cell>
        </row>
        <row r="929">
          <cell r="B929" t="str">
            <v>14G124</v>
          </cell>
          <cell r="C929" t="str">
            <v>RALSTON</v>
          </cell>
        </row>
        <row r="930">
          <cell r="B930" t="str">
            <v>14G125</v>
          </cell>
          <cell r="C930" t="str">
            <v>TEMPLETON</v>
          </cell>
        </row>
        <row r="931">
          <cell r="B931" t="str">
            <v>14G126</v>
          </cell>
          <cell r="C931" t="str">
            <v>WILLEY</v>
          </cell>
        </row>
        <row r="932">
          <cell r="B932" t="str">
            <v>14K001</v>
          </cell>
          <cell r="C932" t="str">
            <v>Arcadia</v>
          </cell>
        </row>
        <row r="933">
          <cell r="B933" t="str">
            <v>14K003</v>
          </cell>
          <cell r="C933" t="str">
            <v>EDEN</v>
          </cell>
        </row>
        <row r="934">
          <cell r="B934" t="str">
            <v>14K004</v>
          </cell>
          <cell r="C934" t="str">
            <v>Ewoldt</v>
          </cell>
        </row>
        <row r="935">
          <cell r="B935" t="str">
            <v>14K005</v>
          </cell>
          <cell r="C935" t="str">
            <v>Glidden</v>
          </cell>
        </row>
        <row r="936">
          <cell r="B936" t="str">
            <v>14K006</v>
          </cell>
          <cell r="C936" t="str">
            <v>GRANT</v>
          </cell>
        </row>
        <row r="937">
          <cell r="B937" t="str">
            <v>14K007</v>
          </cell>
          <cell r="C937" t="str">
            <v>Kniest</v>
          </cell>
        </row>
        <row r="938">
          <cell r="B938" t="str">
            <v>14K008</v>
          </cell>
          <cell r="C938" t="str">
            <v>JASPER</v>
          </cell>
        </row>
        <row r="939">
          <cell r="B939" t="str">
            <v>14K010</v>
          </cell>
          <cell r="C939" t="str">
            <v>Maple River</v>
          </cell>
        </row>
        <row r="940">
          <cell r="B940" t="str">
            <v>14K011</v>
          </cell>
          <cell r="C940" t="str">
            <v>NEWTON</v>
          </cell>
        </row>
        <row r="941">
          <cell r="B941" t="str">
            <v>14K012</v>
          </cell>
          <cell r="C941" t="str">
            <v>PLEASANT VALLEY</v>
          </cell>
        </row>
        <row r="942">
          <cell r="B942" t="str">
            <v>14K013</v>
          </cell>
          <cell r="C942" t="str">
            <v>RICHLAND</v>
          </cell>
        </row>
        <row r="943">
          <cell r="B943" t="str">
            <v>14K014</v>
          </cell>
          <cell r="C943" t="str">
            <v>Roselle</v>
          </cell>
        </row>
        <row r="944">
          <cell r="B944" t="str">
            <v>14K015</v>
          </cell>
          <cell r="C944" t="str">
            <v>SHERIDAN</v>
          </cell>
        </row>
        <row r="945">
          <cell r="B945" t="str">
            <v>14K016</v>
          </cell>
          <cell r="C945" t="str">
            <v>UNION</v>
          </cell>
        </row>
        <row r="946">
          <cell r="B946" t="str">
            <v>14K017</v>
          </cell>
          <cell r="C946" t="str">
            <v>WASHINGTON</v>
          </cell>
        </row>
        <row r="947">
          <cell r="B947" t="str">
            <v>14K018</v>
          </cell>
          <cell r="C947" t="str">
            <v>Wheatland</v>
          </cell>
        </row>
        <row r="948">
          <cell r="B948" t="str">
            <v>15C001</v>
          </cell>
          <cell r="C948" t="str">
            <v>CASS COUNTY AG EXTENSION</v>
          </cell>
        </row>
        <row r="949">
          <cell r="B949" t="str">
            <v>15D001</v>
          </cell>
          <cell r="C949" t="str">
            <v>CASS COUNTY ASSESSOR</v>
          </cell>
        </row>
        <row r="950">
          <cell r="B950" t="str">
            <v>15G127</v>
          </cell>
          <cell r="C950" t="str">
            <v>ANITA</v>
          </cell>
        </row>
        <row r="951">
          <cell r="B951" t="str">
            <v>15G128</v>
          </cell>
          <cell r="C951" t="str">
            <v>ATLANTIC</v>
          </cell>
        </row>
        <row r="952">
          <cell r="B952" t="str">
            <v>15G129</v>
          </cell>
          <cell r="C952" t="str">
            <v>CUMBERLAND</v>
          </cell>
        </row>
        <row r="953">
          <cell r="B953" t="str">
            <v>15G130</v>
          </cell>
          <cell r="C953" t="str">
            <v>GRISWOLD</v>
          </cell>
        </row>
        <row r="954">
          <cell r="B954" t="str">
            <v>15G131</v>
          </cell>
          <cell r="C954" t="str">
            <v>LEWIS</v>
          </cell>
        </row>
        <row r="955">
          <cell r="B955" t="str">
            <v>15G132</v>
          </cell>
          <cell r="C955" t="str">
            <v>MARNE</v>
          </cell>
        </row>
        <row r="956">
          <cell r="B956" t="str">
            <v>15G133</v>
          </cell>
          <cell r="C956" t="str">
            <v>MASSENA</v>
          </cell>
        </row>
        <row r="957">
          <cell r="B957" t="str">
            <v>15G134</v>
          </cell>
          <cell r="C957" t="str">
            <v>WIOTA</v>
          </cell>
        </row>
        <row r="958">
          <cell r="B958" t="str">
            <v>15K001</v>
          </cell>
          <cell r="C958" t="str">
            <v>BEAR GROVE</v>
          </cell>
        </row>
        <row r="959">
          <cell r="B959" t="str">
            <v>15K002</v>
          </cell>
          <cell r="C959" t="str">
            <v>BENTON</v>
          </cell>
        </row>
        <row r="960">
          <cell r="B960" t="str">
            <v>15K003</v>
          </cell>
          <cell r="C960" t="str">
            <v>BRIGHTON</v>
          </cell>
        </row>
        <row r="961">
          <cell r="B961" t="str">
            <v>15K004</v>
          </cell>
          <cell r="C961" t="str">
            <v>CASS</v>
          </cell>
        </row>
        <row r="962">
          <cell r="B962" t="str">
            <v>15K005</v>
          </cell>
          <cell r="C962" t="str">
            <v>Edna</v>
          </cell>
        </row>
        <row r="963">
          <cell r="B963" t="str">
            <v>15K006</v>
          </cell>
          <cell r="C963" t="str">
            <v>FRANKLIN</v>
          </cell>
        </row>
        <row r="964">
          <cell r="B964" t="str">
            <v>15K007</v>
          </cell>
          <cell r="C964" t="str">
            <v>GRANT</v>
          </cell>
        </row>
        <row r="965">
          <cell r="B965" t="str">
            <v>15K008</v>
          </cell>
          <cell r="C965" t="str">
            <v>GROVE</v>
          </cell>
        </row>
        <row r="966">
          <cell r="B966" t="str">
            <v>15K009</v>
          </cell>
          <cell r="C966" t="str">
            <v>LINCOLN</v>
          </cell>
        </row>
        <row r="967">
          <cell r="B967" t="str">
            <v>15K010</v>
          </cell>
          <cell r="C967" t="str">
            <v>Massena</v>
          </cell>
        </row>
        <row r="968">
          <cell r="B968" t="str">
            <v>15K011</v>
          </cell>
          <cell r="C968" t="str">
            <v>Noble</v>
          </cell>
        </row>
        <row r="969">
          <cell r="B969" t="str">
            <v>15K012</v>
          </cell>
          <cell r="C969" t="str">
            <v>PLEASANT</v>
          </cell>
        </row>
        <row r="970">
          <cell r="B970" t="str">
            <v>15K012 1</v>
          </cell>
          <cell r="C970" t="str">
            <v>Pleasant - E. Fire</v>
          </cell>
        </row>
        <row r="971">
          <cell r="B971" t="str">
            <v>15K012 1</v>
          </cell>
          <cell r="C971" t="str">
            <v>PLEASANT E. FIRE</v>
          </cell>
        </row>
        <row r="972">
          <cell r="B972" t="str">
            <v>15K013</v>
          </cell>
          <cell r="C972" t="str">
            <v>Pymosa</v>
          </cell>
        </row>
        <row r="973">
          <cell r="B973" t="str">
            <v>15K014</v>
          </cell>
          <cell r="C973" t="str">
            <v>UNION</v>
          </cell>
        </row>
        <row r="974">
          <cell r="B974" t="str">
            <v>15K015</v>
          </cell>
          <cell r="C974" t="str">
            <v>Victoria</v>
          </cell>
        </row>
        <row r="975">
          <cell r="B975" t="str">
            <v>15K016</v>
          </cell>
          <cell r="C975" t="str">
            <v>WASHINGTON</v>
          </cell>
        </row>
        <row r="976">
          <cell r="B976" t="str">
            <v>15L001</v>
          </cell>
          <cell r="C976" t="str">
            <v>CASS COUNTY HOSPITAL</v>
          </cell>
        </row>
        <row r="977">
          <cell r="B977" t="str">
            <v>16C001</v>
          </cell>
          <cell r="C977" t="str">
            <v>CEDAR COUNTY AG EXTENSION</v>
          </cell>
        </row>
        <row r="978">
          <cell r="B978" t="str">
            <v>16D001</v>
          </cell>
          <cell r="C978" t="str">
            <v>CEDAR COUNTY ASSESSOR</v>
          </cell>
        </row>
        <row r="979">
          <cell r="B979" t="str">
            <v>16G135</v>
          </cell>
          <cell r="C979" t="str">
            <v>BENNETT</v>
          </cell>
        </row>
        <row r="980">
          <cell r="B980" t="str">
            <v>16G136</v>
          </cell>
          <cell r="C980" t="str">
            <v>CLARENCE</v>
          </cell>
        </row>
        <row r="981">
          <cell r="B981" t="str">
            <v>16G137</v>
          </cell>
          <cell r="C981" t="str">
            <v>DURANT</v>
          </cell>
        </row>
        <row r="982">
          <cell r="B982" t="str">
            <v>16G138</v>
          </cell>
          <cell r="C982" t="str">
            <v>LOWDEN</v>
          </cell>
        </row>
        <row r="983">
          <cell r="B983" t="str">
            <v>16G139</v>
          </cell>
          <cell r="C983" t="str">
            <v>MECHANICSVILLE</v>
          </cell>
        </row>
        <row r="984">
          <cell r="B984" t="str">
            <v>16G140</v>
          </cell>
          <cell r="C984" t="str">
            <v>STANWOOD</v>
          </cell>
        </row>
        <row r="985">
          <cell r="B985" t="str">
            <v>16G141</v>
          </cell>
          <cell r="C985" t="str">
            <v>TIPTON</v>
          </cell>
        </row>
        <row r="986">
          <cell r="B986" t="str">
            <v>16G142</v>
          </cell>
          <cell r="C986" t="str">
            <v>WEST BRANCH</v>
          </cell>
        </row>
        <row r="987">
          <cell r="B987" t="str">
            <v>16K001</v>
          </cell>
          <cell r="C987" t="str">
            <v>CASS</v>
          </cell>
        </row>
        <row r="988">
          <cell r="B988" t="str">
            <v>16K002</v>
          </cell>
          <cell r="C988" t="str">
            <v>CENTER</v>
          </cell>
        </row>
        <row r="989">
          <cell r="B989" t="str">
            <v>16K003</v>
          </cell>
          <cell r="C989" t="str">
            <v>DAYTON</v>
          </cell>
        </row>
        <row r="990">
          <cell r="B990" t="str">
            <v>16K004</v>
          </cell>
          <cell r="C990" t="str">
            <v>FAIRFIELD</v>
          </cell>
        </row>
        <row r="991">
          <cell r="B991" t="str">
            <v>16K005 1</v>
          </cell>
          <cell r="C991" t="str">
            <v>Farmington - Durant Fd</v>
          </cell>
        </row>
        <row r="992">
          <cell r="B992" t="str">
            <v>16K005 2</v>
          </cell>
          <cell r="C992" t="str">
            <v>Farmington - Wilton Fd</v>
          </cell>
        </row>
        <row r="993">
          <cell r="B993" t="str">
            <v>16K006 1</v>
          </cell>
          <cell r="C993" t="str">
            <v>Fremont - Mechanicsville Fd</v>
          </cell>
        </row>
        <row r="994">
          <cell r="B994" t="str">
            <v>16K006 2</v>
          </cell>
          <cell r="C994" t="str">
            <v>Fremont - Stanwood Fd</v>
          </cell>
        </row>
        <row r="995">
          <cell r="B995" t="str">
            <v>16K007</v>
          </cell>
          <cell r="C995" t="str">
            <v>Gower</v>
          </cell>
        </row>
        <row r="996">
          <cell r="B996" t="str">
            <v>16K008</v>
          </cell>
          <cell r="C996" t="str">
            <v>Inland</v>
          </cell>
        </row>
        <row r="997">
          <cell r="B997" t="str">
            <v>16K009</v>
          </cell>
          <cell r="C997" t="str">
            <v>IOWA</v>
          </cell>
        </row>
        <row r="998">
          <cell r="B998" t="str">
            <v>16K010</v>
          </cell>
          <cell r="C998" t="str">
            <v>LINN</v>
          </cell>
        </row>
        <row r="999">
          <cell r="B999" t="str">
            <v>16K011</v>
          </cell>
          <cell r="C999" t="str">
            <v>MASSILLION</v>
          </cell>
        </row>
        <row r="1000">
          <cell r="B1000" t="str">
            <v>16K012</v>
          </cell>
          <cell r="C1000" t="str">
            <v>Pioneer</v>
          </cell>
        </row>
        <row r="1001">
          <cell r="B1001" t="str">
            <v>16K013 1</v>
          </cell>
          <cell r="C1001" t="str">
            <v>Red Oak - Tipton Fd</v>
          </cell>
        </row>
        <row r="1002">
          <cell r="B1002" t="str">
            <v>16K013 2</v>
          </cell>
          <cell r="C1002" t="str">
            <v>Red Oak - Mcville Fd</v>
          </cell>
        </row>
        <row r="1003">
          <cell r="B1003" t="str">
            <v>16K013 3</v>
          </cell>
          <cell r="C1003" t="str">
            <v>Red Oak - Stanwood Fd</v>
          </cell>
        </row>
        <row r="1004">
          <cell r="B1004" t="str">
            <v>16K014</v>
          </cell>
          <cell r="C1004" t="str">
            <v>Rochester</v>
          </cell>
        </row>
        <row r="1005">
          <cell r="B1005" t="str">
            <v>16K015</v>
          </cell>
          <cell r="C1005" t="str">
            <v>Springdale</v>
          </cell>
        </row>
        <row r="1006">
          <cell r="B1006" t="str">
            <v>16K016</v>
          </cell>
          <cell r="C1006" t="str">
            <v>SPRINGFIELD</v>
          </cell>
        </row>
        <row r="1007">
          <cell r="B1007" t="str">
            <v>16K017</v>
          </cell>
          <cell r="C1007" t="str">
            <v>Sugar Creek</v>
          </cell>
        </row>
        <row r="1008">
          <cell r="B1008" t="str">
            <v>16S006</v>
          </cell>
          <cell r="C1008" t="str">
            <v>Fremont Cemetery</v>
          </cell>
        </row>
        <row r="1009">
          <cell r="B1009" t="str">
            <v>17C001</v>
          </cell>
          <cell r="C1009" t="str">
            <v>CERRO GORDO COUNTY AG EXTENSION</v>
          </cell>
        </row>
        <row r="1010">
          <cell r="B1010" t="str">
            <v>17D001</v>
          </cell>
          <cell r="C1010" t="str">
            <v>CERRO GORDO COUNTY ASSESSOR</v>
          </cell>
        </row>
        <row r="1011">
          <cell r="B1011" t="str">
            <v>17F002</v>
          </cell>
          <cell r="C1011" t="str">
            <v>NORTH IOWA - II MAS</v>
          </cell>
        </row>
        <row r="1012">
          <cell r="B1012" t="str">
            <v>17G143</v>
          </cell>
          <cell r="C1012" t="str">
            <v>CLEAR LAKE</v>
          </cell>
        </row>
        <row r="1013">
          <cell r="B1013" t="str">
            <v>17G144</v>
          </cell>
          <cell r="C1013" t="str">
            <v>DOUGHERTY</v>
          </cell>
        </row>
        <row r="1014">
          <cell r="B1014" t="str">
            <v>17G145</v>
          </cell>
          <cell r="C1014" t="str">
            <v>MASON CITY</v>
          </cell>
        </row>
        <row r="1015">
          <cell r="B1015" t="str">
            <v>17G146</v>
          </cell>
          <cell r="C1015" t="str">
            <v>MESERVEY</v>
          </cell>
        </row>
        <row r="1016">
          <cell r="B1016" t="str">
            <v>17G147</v>
          </cell>
          <cell r="C1016" t="str">
            <v>PLYMOUTH</v>
          </cell>
        </row>
        <row r="1017">
          <cell r="B1017" t="str">
            <v>17G148</v>
          </cell>
          <cell r="C1017" t="str">
            <v>ROCK FALLS</v>
          </cell>
        </row>
        <row r="1018">
          <cell r="B1018" t="str">
            <v>17G149</v>
          </cell>
          <cell r="C1018" t="str">
            <v>ROCKWELL</v>
          </cell>
        </row>
        <row r="1019">
          <cell r="B1019" t="str">
            <v>17G150</v>
          </cell>
          <cell r="C1019" t="str">
            <v>SWALEDALE</v>
          </cell>
        </row>
        <row r="1020">
          <cell r="B1020" t="str">
            <v>17G151</v>
          </cell>
          <cell r="C1020" t="str">
            <v>THORNTON</v>
          </cell>
        </row>
        <row r="1021">
          <cell r="B1021" t="str">
            <v>17G152</v>
          </cell>
          <cell r="C1021" t="str">
            <v>VENTURA</v>
          </cell>
        </row>
        <row r="1022">
          <cell r="B1022" t="str">
            <v>17K001</v>
          </cell>
          <cell r="C1022" t="str">
            <v>Bath</v>
          </cell>
        </row>
        <row r="1023">
          <cell r="B1023" t="str">
            <v>17K002</v>
          </cell>
          <cell r="C1023" t="str">
            <v>Clear Lake</v>
          </cell>
        </row>
        <row r="1024">
          <cell r="B1024" t="str">
            <v>17K002 1</v>
          </cell>
          <cell r="C1024" t="str">
            <v>Clear Lake-Clear Lake Fire</v>
          </cell>
        </row>
        <row r="1025">
          <cell r="B1025" t="str">
            <v>17K002 2</v>
          </cell>
          <cell r="C1025" t="str">
            <v>Clear Lake-Ventura Fire</v>
          </cell>
        </row>
        <row r="1026">
          <cell r="B1026" t="str">
            <v>17K003</v>
          </cell>
          <cell r="C1026" t="str">
            <v>Dougherty</v>
          </cell>
        </row>
        <row r="1027">
          <cell r="B1027" t="str">
            <v>17K004</v>
          </cell>
          <cell r="C1027" t="str">
            <v>Falls</v>
          </cell>
        </row>
        <row r="1028">
          <cell r="B1028" t="str">
            <v>17K005</v>
          </cell>
          <cell r="C1028" t="str">
            <v>GENESEO</v>
          </cell>
        </row>
        <row r="1029">
          <cell r="B1029" t="str">
            <v>17K006 1</v>
          </cell>
          <cell r="C1029" t="str">
            <v>Grant - Clear Lake Fire</v>
          </cell>
        </row>
        <row r="1030">
          <cell r="B1030" t="str">
            <v>17K006 2</v>
          </cell>
          <cell r="C1030" t="str">
            <v>Grant - Ventura Fire</v>
          </cell>
        </row>
        <row r="1031">
          <cell r="B1031" t="str">
            <v>17K006 3</v>
          </cell>
          <cell r="C1031" t="str">
            <v>Grant - Forest City Fire</v>
          </cell>
        </row>
        <row r="1032">
          <cell r="B1032" t="str">
            <v>17K007</v>
          </cell>
          <cell r="C1032" t="str">
            <v>Grimes</v>
          </cell>
        </row>
        <row r="1033">
          <cell r="B1033" t="str">
            <v>17K008</v>
          </cell>
          <cell r="C1033" t="str">
            <v>LAKE</v>
          </cell>
        </row>
        <row r="1034">
          <cell r="B1034" t="str">
            <v>17K009</v>
          </cell>
          <cell r="C1034" t="str">
            <v>LIME CREEK</v>
          </cell>
        </row>
        <row r="1035">
          <cell r="B1035" t="str">
            <v>17K010</v>
          </cell>
          <cell r="C1035" t="str">
            <v>LINCOLN</v>
          </cell>
        </row>
        <row r="1036">
          <cell r="B1036" t="str">
            <v>17K011</v>
          </cell>
          <cell r="C1036" t="str">
            <v>MASON</v>
          </cell>
        </row>
        <row r="1037">
          <cell r="B1037" t="str">
            <v>17K012</v>
          </cell>
          <cell r="C1037" t="str">
            <v>MOUNT VERNON</v>
          </cell>
        </row>
        <row r="1038">
          <cell r="B1038" t="str">
            <v>17K013</v>
          </cell>
          <cell r="C1038" t="str">
            <v>Owen</v>
          </cell>
        </row>
        <row r="1039">
          <cell r="B1039" t="str">
            <v>17K014</v>
          </cell>
          <cell r="C1039" t="str">
            <v>PLEASANT VALLEY</v>
          </cell>
        </row>
        <row r="1040">
          <cell r="B1040" t="str">
            <v>17K015</v>
          </cell>
          <cell r="C1040" t="str">
            <v>PORTLAND</v>
          </cell>
        </row>
        <row r="1041">
          <cell r="B1041" t="str">
            <v>17K016</v>
          </cell>
          <cell r="C1041" t="str">
            <v>UNION</v>
          </cell>
        </row>
        <row r="1042">
          <cell r="B1042" t="str">
            <v>17M001</v>
          </cell>
          <cell r="C1042" t="str">
            <v>CLEAR LAKE SANITARY SEWER</v>
          </cell>
        </row>
        <row r="1043">
          <cell r="B1043" t="str">
            <v>17S004</v>
          </cell>
          <cell r="C1043" t="str">
            <v>Falls- Rock Falls Cemetery</v>
          </cell>
        </row>
        <row r="1044">
          <cell r="B1044" t="str">
            <v>18C001</v>
          </cell>
          <cell r="C1044" t="str">
            <v>CHEROKEE COUNTY AG EXTENSION</v>
          </cell>
        </row>
        <row r="1045">
          <cell r="B1045" t="str">
            <v>18D001</v>
          </cell>
          <cell r="C1045" t="str">
            <v>CHEROKEE COUNTY ASSESSOR</v>
          </cell>
        </row>
        <row r="1046">
          <cell r="B1046" t="str">
            <v>18G153</v>
          </cell>
          <cell r="C1046" t="str">
            <v>AURELIA</v>
          </cell>
        </row>
        <row r="1047">
          <cell r="B1047" t="str">
            <v>18G154</v>
          </cell>
          <cell r="C1047" t="str">
            <v>CHEROKEE</v>
          </cell>
        </row>
        <row r="1048">
          <cell r="B1048" t="str">
            <v>18G155</v>
          </cell>
          <cell r="C1048" t="str">
            <v>CLEGHORN</v>
          </cell>
        </row>
        <row r="1049">
          <cell r="B1049" t="str">
            <v>18G156</v>
          </cell>
          <cell r="C1049" t="str">
            <v>LARRABEE</v>
          </cell>
        </row>
        <row r="1050">
          <cell r="B1050" t="str">
            <v>18G157</v>
          </cell>
          <cell r="C1050" t="str">
            <v>MARCUS</v>
          </cell>
        </row>
        <row r="1051">
          <cell r="B1051" t="str">
            <v>18G158</v>
          </cell>
          <cell r="C1051" t="str">
            <v>MERIDEN</v>
          </cell>
        </row>
        <row r="1052">
          <cell r="B1052" t="str">
            <v>18G159</v>
          </cell>
          <cell r="C1052" t="str">
            <v>QUIMBY</v>
          </cell>
        </row>
        <row r="1053">
          <cell r="B1053" t="str">
            <v>18G160</v>
          </cell>
          <cell r="C1053" t="str">
            <v>WASHTA</v>
          </cell>
        </row>
        <row r="1054">
          <cell r="B1054" t="str">
            <v>18K001</v>
          </cell>
          <cell r="C1054" t="str">
            <v>AFTON</v>
          </cell>
        </row>
        <row r="1055">
          <cell r="B1055" t="str">
            <v>18K002</v>
          </cell>
          <cell r="C1055" t="str">
            <v>Amherst</v>
          </cell>
        </row>
        <row r="1056">
          <cell r="B1056" t="str">
            <v>18K003</v>
          </cell>
          <cell r="C1056" t="str">
            <v>CEDAR</v>
          </cell>
        </row>
        <row r="1057">
          <cell r="B1057" t="str">
            <v>18K004</v>
          </cell>
          <cell r="C1057" t="str">
            <v>Cherokee</v>
          </cell>
        </row>
        <row r="1058">
          <cell r="B1058" t="str">
            <v>18K005 1</v>
          </cell>
          <cell r="C1058" t="str">
            <v>Diamond - Alta Fd</v>
          </cell>
        </row>
        <row r="1059">
          <cell r="B1059" t="str">
            <v>18K005 2</v>
          </cell>
          <cell r="C1059" t="str">
            <v>Diamond - Aurelia Fd</v>
          </cell>
        </row>
        <row r="1060">
          <cell r="B1060" t="str">
            <v>18K005 3</v>
          </cell>
          <cell r="C1060" t="str">
            <v>Diamond - Galva Fd</v>
          </cell>
        </row>
        <row r="1061">
          <cell r="B1061" t="str">
            <v>18K005 4</v>
          </cell>
          <cell r="C1061" t="str">
            <v>Diamond - Holst Fd</v>
          </cell>
        </row>
        <row r="1062">
          <cell r="B1062" t="str">
            <v>18K006</v>
          </cell>
          <cell r="C1062" t="str">
            <v>GRAND MEADOW</v>
          </cell>
        </row>
        <row r="1063">
          <cell r="B1063" t="str">
            <v>18K007</v>
          </cell>
          <cell r="C1063" t="str">
            <v>LIBERTY</v>
          </cell>
        </row>
        <row r="1064">
          <cell r="B1064" t="str">
            <v>18K008</v>
          </cell>
          <cell r="C1064" t="str">
            <v>Marcus</v>
          </cell>
        </row>
        <row r="1065">
          <cell r="B1065" t="str">
            <v>18K009</v>
          </cell>
          <cell r="C1065" t="str">
            <v>PILOT</v>
          </cell>
        </row>
        <row r="1066">
          <cell r="B1066" t="str">
            <v>18K010</v>
          </cell>
          <cell r="C1066" t="str">
            <v>Pitcher</v>
          </cell>
        </row>
        <row r="1067">
          <cell r="B1067" t="str">
            <v>18K011</v>
          </cell>
          <cell r="C1067" t="str">
            <v>ROCK</v>
          </cell>
        </row>
        <row r="1068">
          <cell r="B1068" t="str">
            <v>18K012</v>
          </cell>
          <cell r="C1068" t="str">
            <v>Sheriden</v>
          </cell>
        </row>
        <row r="1069">
          <cell r="B1069" t="str">
            <v>18K013 1</v>
          </cell>
          <cell r="C1069" t="str">
            <v>Silver - Aurelia Fire</v>
          </cell>
        </row>
        <row r="1070">
          <cell r="B1070" t="str">
            <v>18K013 2</v>
          </cell>
          <cell r="C1070" t="str">
            <v>Silver - Cherokee Fire</v>
          </cell>
        </row>
        <row r="1071">
          <cell r="B1071" t="str">
            <v>18K013 3</v>
          </cell>
          <cell r="C1071" t="str">
            <v>Silver - Quimby Fire</v>
          </cell>
        </row>
        <row r="1072">
          <cell r="B1072" t="str">
            <v>18K013 4</v>
          </cell>
          <cell r="C1072" t="str">
            <v>Silver - Holstein Fire</v>
          </cell>
        </row>
        <row r="1073">
          <cell r="B1073" t="str">
            <v>18K014</v>
          </cell>
          <cell r="C1073" t="str">
            <v>Spring</v>
          </cell>
        </row>
        <row r="1074">
          <cell r="B1074" t="str">
            <v>18K015 1</v>
          </cell>
          <cell r="C1074" t="str">
            <v>Tilden - Pierson Fire</v>
          </cell>
        </row>
        <row r="1075">
          <cell r="B1075" t="str">
            <v>18K015 1</v>
          </cell>
          <cell r="C1075" t="str">
            <v>TILDEN PIERSON FIRE</v>
          </cell>
        </row>
        <row r="1076">
          <cell r="B1076" t="str">
            <v>18K015 2</v>
          </cell>
          <cell r="C1076" t="str">
            <v>Tilden - Marcus Fire</v>
          </cell>
        </row>
        <row r="1077">
          <cell r="B1077" t="str">
            <v>18K015 2</v>
          </cell>
          <cell r="C1077" t="str">
            <v>TILDEN MARCUS FIRE</v>
          </cell>
        </row>
        <row r="1078">
          <cell r="B1078" t="str">
            <v>18K015 3</v>
          </cell>
          <cell r="C1078" t="str">
            <v>Tilden - Quimby Fire</v>
          </cell>
        </row>
        <row r="1079">
          <cell r="B1079" t="str">
            <v>18K015 3</v>
          </cell>
          <cell r="C1079" t="str">
            <v>TILDEN QUIMBY FIRE</v>
          </cell>
        </row>
        <row r="1080">
          <cell r="B1080" t="str">
            <v>18K016</v>
          </cell>
          <cell r="C1080" t="str">
            <v>WILLOW</v>
          </cell>
        </row>
        <row r="1081">
          <cell r="B1081" t="str">
            <v>19C001</v>
          </cell>
          <cell r="C1081" t="str">
            <v>CHICKASAW COUNTY AG EXTENSION</v>
          </cell>
        </row>
        <row r="1082">
          <cell r="B1082" t="str">
            <v>19D001</v>
          </cell>
          <cell r="C1082" t="str">
            <v>CHICKASAW COUNTY ASSESSOR</v>
          </cell>
        </row>
        <row r="1083">
          <cell r="B1083" t="str">
            <v>19G161</v>
          </cell>
          <cell r="C1083" t="str">
            <v>ALTA VISTA</v>
          </cell>
        </row>
        <row r="1084">
          <cell r="B1084" t="str">
            <v>19G162</v>
          </cell>
          <cell r="C1084" t="str">
            <v>BASSETT</v>
          </cell>
        </row>
        <row r="1085">
          <cell r="B1085" t="str">
            <v>19G163</v>
          </cell>
          <cell r="C1085" t="str">
            <v>FREDERICKSBURG</v>
          </cell>
        </row>
        <row r="1086">
          <cell r="B1086" t="str">
            <v>19G164</v>
          </cell>
          <cell r="C1086" t="str">
            <v>IONIA</v>
          </cell>
        </row>
        <row r="1087">
          <cell r="B1087" t="str">
            <v>19G165</v>
          </cell>
          <cell r="C1087" t="str">
            <v>LAWLER</v>
          </cell>
        </row>
        <row r="1088">
          <cell r="B1088" t="str">
            <v>19G166</v>
          </cell>
          <cell r="C1088" t="str">
            <v>NASHUA</v>
          </cell>
        </row>
        <row r="1089">
          <cell r="B1089" t="str">
            <v>19G167</v>
          </cell>
          <cell r="C1089" t="str">
            <v>NEW HAMPTON</v>
          </cell>
        </row>
        <row r="1090">
          <cell r="B1090" t="str">
            <v>19G168</v>
          </cell>
          <cell r="C1090" t="str">
            <v>NORTH WASHINGTON</v>
          </cell>
        </row>
        <row r="1091">
          <cell r="B1091" t="str">
            <v>19K001</v>
          </cell>
          <cell r="C1091" t="str">
            <v>Bradford</v>
          </cell>
        </row>
        <row r="1092">
          <cell r="B1092" t="str">
            <v>19K002</v>
          </cell>
          <cell r="C1092" t="str">
            <v>Chicksaw</v>
          </cell>
        </row>
        <row r="1093">
          <cell r="B1093" t="str">
            <v>19K003</v>
          </cell>
          <cell r="C1093" t="str">
            <v>DAYTON</v>
          </cell>
        </row>
        <row r="1094">
          <cell r="B1094" t="str">
            <v>19K004</v>
          </cell>
          <cell r="C1094" t="str">
            <v>Deerfield</v>
          </cell>
        </row>
        <row r="1095">
          <cell r="B1095" t="str">
            <v>19K005 0</v>
          </cell>
          <cell r="C1095" t="str">
            <v>Dresden - Benefited Fire</v>
          </cell>
        </row>
        <row r="1096">
          <cell r="B1096" t="str">
            <v>19K006 0</v>
          </cell>
          <cell r="C1096" t="str">
            <v>Fredericksburg - Benefited Fire</v>
          </cell>
        </row>
        <row r="1097">
          <cell r="B1097" t="str">
            <v>19K007</v>
          </cell>
          <cell r="C1097" t="str">
            <v>Jacksonville</v>
          </cell>
        </row>
        <row r="1098">
          <cell r="B1098" t="str">
            <v>19K008</v>
          </cell>
          <cell r="C1098" t="str">
            <v>New Hampton</v>
          </cell>
        </row>
        <row r="1099">
          <cell r="B1099" t="str">
            <v>19K009</v>
          </cell>
          <cell r="C1099" t="str">
            <v>RICHLAND</v>
          </cell>
        </row>
        <row r="1100">
          <cell r="B1100" t="str">
            <v>19K010</v>
          </cell>
          <cell r="C1100" t="str">
            <v>Stapleton</v>
          </cell>
        </row>
        <row r="1101">
          <cell r="B1101" t="str">
            <v>19K010 0</v>
          </cell>
          <cell r="C1101" t="str">
            <v>Stapleton - Benfited Fire</v>
          </cell>
        </row>
        <row r="1102">
          <cell r="B1102" t="str">
            <v>19K011</v>
          </cell>
          <cell r="C1102" t="str">
            <v>Utica</v>
          </cell>
        </row>
        <row r="1103">
          <cell r="B1103" t="str">
            <v>19K012</v>
          </cell>
          <cell r="C1103" t="str">
            <v>WASHINGTON</v>
          </cell>
        </row>
        <row r="1104">
          <cell r="B1104" t="str">
            <v>19N001</v>
          </cell>
          <cell r="C1104" t="str">
            <v>FREDERICKSBURG BENEFITED FIRE DISTR</v>
          </cell>
        </row>
        <row r="1105">
          <cell r="B1105" t="str">
            <v>19S001</v>
          </cell>
          <cell r="C1105" t="str">
            <v>Bradford-Nashua Cemetery</v>
          </cell>
        </row>
        <row r="1106">
          <cell r="B1106" t="str">
            <v>20C001</v>
          </cell>
          <cell r="C1106" t="str">
            <v>CLARKE COUNTY AG EXTENSION</v>
          </cell>
        </row>
        <row r="1107">
          <cell r="B1107" t="str">
            <v>20D001</v>
          </cell>
          <cell r="C1107" t="str">
            <v>CLARKE COUNTY ASSESSOR</v>
          </cell>
        </row>
        <row r="1108">
          <cell r="B1108" t="str">
            <v>20G169</v>
          </cell>
          <cell r="C1108" t="str">
            <v>MURRAY</v>
          </cell>
        </row>
        <row r="1109">
          <cell r="B1109" t="str">
            <v>20G170</v>
          </cell>
          <cell r="C1109" t="str">
            <v>OSCEOLA</v>
          </cell>
        </row>
        <row r="1110">
          <cell r="B1110" t="str">
            <v>20G171</v>
          </cell>
          <cell r="C1110" t="str">
            <v>WOODBURN</v>
          </cell>
        </row>
        <row r="1111">
          <cell r="B1111" t="str">
            <v>20K001</v>
          </cell>
          <cell r="C1111" t="str">
            <v>Doyle</v>
          </cell>
        </row>
        <row r="1112">
          <cell r="B1112" t="str">
            <v>20K002</v>
          </cell>
          <cell r="C1112" t="str">
            <v>GREEN BAY</v>
          </cell>
        </row>
        <row r="1113">
          <cell r="B1113" t="str">
            <v>20K003</v>
          </cell>
          <cell r="C1113" t="str">
            <v>FRANKLIN</v>
          </cell>
        </row>
        <row r="1114">
          <cell r="B1114" t="str">
            <v>20K004</v>
          </cell>
          <cell r="C1114" t="str">
            <v>FREMONT</v>
          </cell>
        </row>
        <row r="1115">
          <cell r="B1115" t="str">
            <v>20K005</v>
          </cell>
          <cell r="C1115" t="str">
            <v>JACKSON</v>
          </cell>
        </row>
        <row r="1116">
          <cell r="B1116" t="str">
            <v>20K006</v>
          </cell>
          <cell r="C1116" t="str">
            <v>KNOX</v>
          </cell>
        </row>
        <row r="1117">
          <cell r="B1117" t="str">
            <v>20K007</v>
          </cell>
          <cell r="C1117" t="str">
            <v>LIBERTY</v>
          </cell>
        </row>
        <row r="1118">
          <cell r="B1118" t="str">
            <v>20K008</v>
          </cell>
          <cell r="C1118" t="str">
            <v>MADISON</v>
          </cell>
        </row>
        <row r="1119">
          <cell r="B1119" t="str">
            <v>20K009</v>
          </cell>
          <cell r="C1119" t="str">
            <v>OSCEOLA</v>
          </cell>
        </row>
        <row r="1120">
          <cell r="B1120" t="str">
            <v>20K010</v>
          </cell>
          <cell r="C1120" t="str">
            <v>TROY</v>
          </cell>
        </row>
        <row r="1121">
          <cell r="B1121" t="str">
            <v>20K011</v>
          </cell>
          <cell r="C1121" t="str">
            <v>Ward</v>
          </cell>
        </row>
        <row r="1122">
          <cell r="B1122" t="str">
            <v>20K012</v>
          </cell>
          <cell r="C1122" t="str">
            <v>WASHINGTON</v>
          </cell>
        </row>
        <row r="1123">
          <cell r="B1123" t="str">
            <v>20L001</v>
          </cell>
          <cell r="C1123" t="str">
            <v>CLARKE COUNTY HOSPITAL</v>
          </cell>
        </row>
        <row r="1124">
          <cell r="B1124" t="str">
            <v>21C001</v>
          </cell>
          <cell r="C1124" t="str">
            <v>CLAY COUNTY AG EXTENSION</v>
          </cell>
        </row>
        <row r="1125">
          <cell r="B1125" t="str">
            <v>21D001</v>
          </cell>
          <cell r="C1125" t="str">
            <v>CLAY COUNTY ASSESSOR</v>
          </cell>
        </row>
        <row r="1126">
          <cell r="B1126" t="str">
            <v>21G172</v>
          </cell>
          <cell r="C1126" t="str">
            <v>DICKENS</v>
          </cell>
        </row>
        <row r="1127">
          <cell r="B1127" t="str">
            <v>21G173</v>
          </cell>
          <cell r="C1127" t="str">
            <v>EVERLY</v>
          </cell>
        </row>
        <row r="1128">
          <cell r="B1128" t="str">
            <v>21G174</v>
          </cell>
          <cell r="C1128" t="str">
            <v>FOSTORIA</v>
          </cell>
        </row>
        <row r="1129">
          <cell r="B1129" t="str">
            <v>21G175</v>
          </cell>
          <cell r="C1129" t="str">
            <v>GILLETT GROVE</v>
          </cell>
        </row>
        <row r="1130">
          <cell r="B1130" t="str">
            <v>21G175</v>
          </cell>
          <cell r="C1130" t="str">
            <v>GILLETTE GROVE</v>
          </cell>
        </row>
        <row r="1131">
          <cell r="B1131" t="str">
            <v>21G176</v>
          </cell>
          <cell r="C1131" t="str">
            <v>GREENVILLE</v>
          </cell>
        </row>
        <row r="1132">
          <cell r="B1132" t="str">
            <v>21G177</v>
          </cell>
          <cell r="C1132" t="str">
            <v>PETERSON</v>
          </cell>
        </row>
        <row r="1133">
          <cell r="B1133" t="str">
            <v>21G178</v>
          </cell>
          <cell r="C1133" t="str">
            <v>ROSSIE</v>
          </cell>
        </row>
        <row r="1134">
          <cell r="B1134" t="str">
            <v>21G179</v>
          </cell>
          <cell r="C1134" t="str">
            <v>ROYAL</v>
          </cell>
        </row>
        <row r="1135">
          <cell r="B1135" t="str">
            <v>21G180</v>
          </cell>
          <cell r="C1135" t="str">
            <v>SPENCER</v>
          </cell>
        </row>
        <row r="1136">
          <cell r="B1136" t="str">
            <v>21G180 S1</v>
          </cell>
          <cell r="C1136" t="str">
            <v>SPENCER SSMID 1</v>
          </cell>
        </row>
        <row r="1137">
          <cell r="B1137" t="str">
            <v>21G180 S2</v>
          </cell>
          <cell r="C1137" t="str">
            <v>SPENCER SSMID 2</v>
          </cell>
        </row>
        <row r="1138">
          <cell r="B1138" t="str">
            <v>21G181</v>
          </cell>
          <cell r="C1138" t="str">
            <v>WEBB</v>
          </cell>
        </row>
        <row r="1139">
          <cell r="B1139" t="str">
            <v>21K001</v>
          </cell>
          <cell r="C1139" t="str">
            <v>CLAY</v>
          </cell>
        </row>
        <row r="1140">
          <cell r="B1140" t="str">
            <v>21K002</v>
          </cell>
          <cell r="C1140" t="str">
            <v>DOUGLAS</v>
          </cell>
        </row>
        <row r="1141">
          <cell r="B1141" t="str">
            <v>21K003 1</v>
          </cell>
          <cell r="C1141" t="str">
            <v>Freeman - Dickens Fire</v>
          </cell>
        </row>
        <row r="1142">
          <cell r="B1142" t="str">
            <v>21K003 2</v>
          </cell>
          <cell r="C1142" t="str">
            <v>Freeman - Ruthven Fire</v>
          </cell>
        </row>
        <row r="1143">
          <cell r="B1143" t="str">
            <v>21K004 0</v>
          </cell>
          <cell r="C1143" t="str">
            <v>Garfield - Benefited Fire</v>
          </cell>
        </row>
        <row r="1144">
          <cell r="B1144" t="str">
            <v>21K005</v>
          </cell>
          <cell r="C1144" t="str">
            <v>Gillett Grove</v>
          </cell>
        </row>
        <row r="1145">
          <cell r="B1145" t="str">
            <v>21K006</v>
          </cell>
          <cell r="C1145" t="str">
            <v>Herdland</v>
          </cell>
        </row>
        <row r="1146">
          <cell r="B1146" t="str">
            <v>21K006 0</v>
          </cell>
          <cell r="C1146" t="str">
            <v>Herdland - Benefited Fire</v>
          </cell>
        </row>
        <row r="1147">
          <cell r="B1147" t="str">
            <v>21K007</v>
          </cell>
          <cell r="C1147" t="str">
            <v>LAKE</v>
          </cell>
        </row>
        <row r="1148">
          <cell r="B1148" t="str">
            <v>21K008</v>
          </cell>
          <cell r="C1148" t="str">
            <v>LINCOLN</v>
          </cell>
        </row>
        <row r="1149">
          <cell r="B1149" t="str">
            <v>21K009</v>
          </cell>
          <cell r="C1149" t="str">
            <v>LOGAN</v>
          </cell>
        </row>
        <row r="1150">
          <cell r="B1150" t="str">
            <v>21K009 0</v>
          </cell>
          <cell r="C1150" t="str">
            <v>LOGAN - BENEFITED FIRE</v>
          </cell>
        </row>
        <row r="1151">
          <cell r="B1151" t="str">
            <v>21K010</v>
          </cell>
          <cell r="C1151" t="str">
            <v>Lone Tree</v>
          </cell>
        </row>
        <row r="1152">
          <cell r="B1152" t="str">
            <v>21K011</v>
          </cell>
          <cell r="C1152" t="str">
            <v>MEADOW</v>
          </cell>
        </row>
        <row r="1153">
          <cell r="B1153" t="str">
            <v>21K012</v>
          </cell>
          <cell r="C1153" t="str">
            <v>Peterson</v>
          </cell>
        </row>
        <row r="1154">
          <cell r="B1154" t="str">
            <v>21K013</v>
          </cell>
          <cell r="C1154" t="str">
            <v>RIVERTON</v>
          </cell>
        </row>
        <row r="1155">
          <cell r="B1155" t="str">
            <v>21K014</v>
          </cell>
          <cell r="C1155" t="str">
            <v>SIOUX</v>
          </cell>
        </row>
        <row r="1156">
          <cell r="B1156" t="str">
            <v>21K015</v>
          </cell>
          <cell r="C1156" t="str">
            <v>SUMMIT</v>
          </cell>
        </row>
        <row r="1157">
          <cell r="B1157" t="str">
            <v>21K016</v>
          </cell>
          <cell r="C1157" t="str">
            <v>WATERFORD</v>
          </cell>
        </row>
        <row r="1158">
          <cell r="B1158" t="str">
            <v>21N001</v>
          </cell>
          <cell r="C1158" t="str">
            <v>WEBB BENEFITED FIRE DISTRICT</v>
          </cell>
        </row>
        <row r="1159">
          <cell r="B1159" t="str">
            <v>21N002</v>
          </cell>
          <cell r="C1159" t="str">
            <v>HERDLAND BENEFITED FIRE DISTRICT</v>
          </cell>
        </row>
        <row r="1160">
          <cell r="B1160" t="str">
            <v>21S003</v>
          </cell>
          <cell r="C1160" t="str">
            <v>Freeman-Dickens Cemetery</v>
          </cell>
        </row>
        <row r="1161">
          <cell r="B1161" t="str">
            <v>21S004</v>
          </cell>
          <cell r="C1161" t="str">
            <v>Garfield-Webb Cemetery</v>
          </cell>
        </row>
        <row r="1162">
          <cell r="B1162" t="str">
            <v>22C001</v>
          </cell>
          <cell r="C1162" t="str">
            <v>CLAYTON COUNTY AG EXTENSION</v>
          </cell>
        </row>
        <row r="1163">
          <cell r="B1163" t="str">
            <v>22D001</v>
          </cell>
          <cell r="C1163" t="str">
            <v>CLAYTON COUNTY ASSESSOR</v>
          </cell>
        </row>
        <row r="1164">
          <cell r="B1164" t="str">
            <v>22G182</v>
          </cell>
          <cell r="C1164" t="str">
            <v>CLAYTON</v>
          </cell>
        </row>
        <row r="1165">
          <cell r="B1165" t="str">
            <v>22G184</v>
          </cell>
          <cell r="C1165" t="str">
            <v>ELKADER</v>
          </cell>
        </row>
        <row r="1166">
          <cell r="B1166" t="str">
            <v>22G185</v>
          </cell>
          <cell r="C1166" t="str">
            <v>ELKPORT</v>
          </cell>
        </row>
        <row r="1167">
          <cell r="B1167" t="str">
            <v>22G186</v>
          </cell>
          <cell r="C1167" t="str">
            <v>FARMERSBURG</v>
          </cell>
        </row>
        <row r="1168">
          <cell r="B1168" t="str">
            <v>22G187</v>
          </cell>
          <cell r="C1168" t="str">
            <v>GARBER</v>
          </cell>
        </row>
        <row r="1169">
          <cell r="B1169" t="str">
            <v>22G188</v>
          </cell>
          <cell r="C1169" t="str">
            <v>GARNAVILLO</v>
          </cell>
        </row>
        <row r="1170">
          <cell r="B1170" t="str">
            <v>22G189</v>
          </cell>
          <cell r="C1170" t="str">
            <v>GUTTENBERG</v>
          </cell>
        </row>
        <row r="1171">
          <cell r="B1171" t="str">
            <v>22G191</v>
          </cell>
          <cell r="C1171" t="str">
            <v>LUANA</v>
          </cell>
        </row>
        <row r="1172">
          <cell r="B1172" t="str">
            <v>22G192</v>
          </cell>
          <cell r="C1172" t="str">
            <v>MCGREGOR</v>
          </cell>
        </row>
        <row r="1173">
          <cell r="B1173" t="str">
            <v>22G193</v>
          </cell>
          <cell r="C1173" t="str">
            <v>MARQUETTE</v>
          </cell>
        </row>
        <row r="1174">
          <cell r="B1174" t="str">
            <v>22G194</v>
          </cell>
          <cell r="C1174" t="str">
            <v>MILLVILLE</v>
          </cell>
        </row>
        <row r="1175">
          <cell r="B1175" t="str">
            <v>22G195</v>
          </cell>
          <cell r="C1175" t="str">
            <v>MONONA</v>
          </cell>
        </row>
        <row r="1176">
          <cell r="B1176" t="str">
            <v>22G196</v>
          </cell>
          <cell r="C1176" t="str">
            <v>NORTH BUENA VISTA</v>
          </cell>
        </row>
        <row r="1177">
          <cell r="B1177" t="str">
            <v>22G197</v>
          </cell>
          <cell r="C1177" t="str">
            <v>OSTERDOCK</v>
          </cell>
        </row>
        <row r="1178">
          <cell r="B1178" t="str">
            <v>22G198</v>
          </cell>
          <cell r="C1178" t="str">
            <v>ST OLAF</v>
          </cell>
        </row>
        <row r="1179">
          <cell r="B1179" t="str">
            <v>22G199</v>
          </cell>
          <cell r="C1179" t="str">
            <v>STRAWBERRY POINT</v>
          </cell>
        </row>
        <row r="1180">
          <cell r="B1180" t="str">
            <v>22G200</v>
          </cell>
          <cell r="C1180" t="str">
            <v>VOLGA</v>
          </cell>
        </row>
        <row r="1181">
          <cell r="B1181" t="str">
            <v>22K001</v>
          </cell>
          <cell r="C1181" t="str">
            <v>Boardman</v>
          </cell>
        </row>
        <row r="1182">
          <cell r="B1182" t="str">
            <v>22K002</v>
          </cell>
          <cell r="C1182" t="str">
            <v>Buena Vista</v>
          </cell>
        </row>
        <row r="1183">
          <cell r="B1183" t="str">
            <v>22K003</v>
          </cell>
          <cell r="C1183" t="str">
            <v>CASS</v>
          </cell>
        </row>
        <row r="1184">
          <cell r="B1184" t="str">
            <v>22K004</v>
          </cell>
          <cell r="C1184" t="str">
            <v>CLAYTON</v>
          </cell>
        </row>
        <row r="1185">
          <cell r="B1185" t="str">
            <v>22K005</v>
          </cell>
          <cell r="C1185" t="str">
            <v>Cox Creek</v>
          </cell>
        </row>
        <row r="1186">
          <cell r="B1186" t="str">
            <v>22K006</v>
          </cell>
          <cell r="C1186" t="str">
            <v>Elk</v>
          </cell>
        </row>
        <row r="1187">
          <cell r="B1187" t="str">
            <v>22K007</v>
          </cell>
          <cell r="C1187" t="str">
            <v>Farmersburg</v>
          </cell>
        </row>
        <row r="1188">
          <cell r="B1188" t="str">
            <v>22K008</v>
          </cell>
          <cell r="C1188" t="str">
            <v>Garnavillo</v>
          </cell>
        </row>
        <row r="1189">
          <cell r="B1189" t="str">
            <v>22K009</v>
          </cell>
          <cell r="C1189" t="str">
            <v>Giard</v>
          </cell>
        </row>
        <row r="1190">
          <cell r="B1190" t="str">
            <v>22K010</v>
          </cell>
          <cell r="C1190" t="str">
            <v>GRAND MEADOW</v>
          </cell>
        </row>
        <row r="1191">
          <cell r="B1191" t="str">
            <v>22K011</v>
          </cell>
          <cell r="C1191" t="str">
            <v>HIGHLAND</v>
          </cell>
        </row>
        <row r="1192">
          <cell r="B1192" t="str">
            <v>22K012</v>
          </cell>
          <cell r="C1192" t="str">
            <v>JEFFERSON</v>
          </cell>
        </row>
        <row r="1193">
          <cell r="B1193" t="str">
            <v>22K013</v>
          </cell>
          <cell r="C1193" t="str">
            <v>Lodomillo</v>
          </cell>
        </row>
        <row r="1194">
          <cell r="B1194" t="str">
            <v>22K014</v>
          </cell>
          <cell r="C1194" t="str">
            <v>Mallory</v>
          </cell>
        </row>
        <row r="1195">
          <cell r="B1195" t="str">
            <v>22K015</v>
          </cell>
          <cell r="C1195" t="str">
            <v>MARION</v>
          </cell>
        </row>
        <row r="1196">
          <cell r="B1196" t="str">
            <v>22K016</v>
          </cell>
          <cell r="C1196" t="str">
            <v>Mendon</v>
          </cell>
        </row>
        <row r="1197">
          <cell r="B1197" t="str">
            <v>22K017</v>
          </cell>
          <cell r="C1197" t="str">
            <v>Millville</v>
          </cell>
        </row>
        <row r="1198">
          <cell r="B1198" t="str">
            <v>22K018</v>
          </cell>
          <cell r="C1198" t="str">
            <v>Monona</v>
          </cell>
        </row>
        <row r="1199">
          <cell r="B1199" t="str">
            <v>22K019</v>
          </cell>
          <cell r="C1199" t="str">
            <v>Read</v>
          </cell>
        </row>
        <row r="1200">
          <cell r="B1200" t="str">
            <v>22K020</v>
          </cell>
          <cell r="C1200" t="str">
            <v>Sperry</v>
          </cell>
        </row>
        <row r="1201">
          <cell r="B1201" t="str">
            <v>22K021</v>
          </cell>
          <cell r="C1201" t="str">
            <v>Volga</v>
          </cell>
        </row>
        <row r="1202">
          <cell r="B1202" t="str">
            <v>22K022</v>
          </cell>
          <cell r="C1202" t="str">
            <v>Wagner</v>
          </cell>
        </row>
        <row r="1203">
          <cell r="B1203" t="str">
            <v>22S001</v>
          </cell>
          <cell r="C1203" t="str">
            <v>Boardman-Elkader Cemetery</v>
          </cell>
        </row>
        <row r="1204">
          <cell r="B1204" t="str">
            <v>22S002</v>
          </cell>
          <cell r="C1204" t="str">
            <v>Buena Vista-North Buena Vista Cem</v>
          </cell>
        </row>
        <row r="1205">
          <cell r="B1205" t="str">
            <v>22S003</v>
          </cell>
          <cell r="C1205" t="str">
            <v>Cass-Strawberry Point Cemetery</v>
          </cell>
        </row>
        <row r="1206">
          <cell r="B1206" t="str">
            <v>22S004</v>
          </cell>
          <cell r="C1206" t="str">
            <v>Clayton-Clayton Cemetery</v>
          </cell>
        </row>
        <row r="1207">
          <cell r="B1207" t="str">
            <v>22S008</v>
          </cell>
          <cell r="C1207" t="str">
            <v>Garnavillo-Garnavillo Cemetery</v>
          </cell>
        </row>
        <row r="1208">
          <cell r="B1208" t="str">
            <v>22S012</v>
          </cell>
          <cell r="C1208" t="str">
            <v>Jefferson-Guttenberg Cemetery</v>
          </cell>
        </row>
        <row r="1209">
          <cell r="B1209" t="str">
            <v>22S018</v>
          </cell>
          <cell r="C1209" t="str">
            <v>MONONA-LUANA CEMETERY</v>
          </cell>
        </row>
        <row r="1210">
          <cell r="B1210" t="str">
            <v>22S018</v>
          </cell>
          <cell r="C1210" t="str">
            <v>MONONA-MONONA CEMETERY</v>
          </cell>
        </row>
        <row r="1211">
          <cell r="B1211" t="str">
            <v>22S018 1</v>
          </cell>
          <cell r="C1211" t="str">
            <v>Monona-Luana Cemetery</v>
          </cell>
        </row>
        <row r="1212">
          <cell r="B1212" t="str">
            <v>22S018 2</v>
          </cell>
          <cell r="C1212" t="str">
            <v>Monona-Monona Cemetery</v>
          </cell>
        </row>
        <row r="1213">
          <cell r="B1213" t="str">
            <v>23C001</v>
          </cell>
          <cell r="C1213" t="str">
            <v>CLINTON COUNTY AG EXTENSION</v>
          </cell>
        </row>
        <row r="1214">
          <cell r="B1214" t="str">
            <v>23D001</v>
          </cell>
          <cell r="C1214" t="str">
            <v>CLINTON COUNTY ASSESSOR</v>
          </cell>
        </row>
        <row r="1215">
          <cell r="B1215" t="str">
            <v>23G201</v>
          </cell>
          <cell r="C1215" t="str">
            <v>ANDOVER</v>
          </cell>
        </row>
        <row r="1216">
          <cell r="B1216" t="str">
            <v>23G202</v>
          </cell>
          <cell r="C1216" t="str">
            <v>CALAMUS</v>
          </cell>
        </row>
        <row r="1217">
          <cell r="B1217" t="str">
            <v>23G203</v>
          </cell>
          <cell r="C1217" t="str">
            <v>CAMANCHE</v>
          </cell>
        </row>
        <row r="1218">
          <cell r="B1218" t="str">
            <v>23G204</v>
          </cell>
          <cell r="C1218" t="str">
            <v>CHARLOTTE</v>
          </cell>
        </row>
        <row r="1219">
          <cell r="B1219" t="str">
            <v>23G205</v>
          </cell>
          <cell r="C1219" t="str">
            <v>CLINTON</v>
          </cell>
        </row>
        <row r="1220">
          <cell r="B1220" t="str">
            <v>23G205 S1</v>
          </cell>
          <cell r="C1220" t="str">
            <v>CLINTON SSMID 1</v>
          </cell>
        </row>
        <row r="1221">
          <cell r="B1221" t="str">
            <v>23G206</v>
          </cell>
          <cell r="C1221" t="str">
            <v>DELMAR</v>
          </cell>
        </row>
        <row r="1222">
          <cell r="B1222" t="str">
            <v>23G207</v>
          </cell>
          <cell r="C1222" t="str">
            <v>DE WITT</v>
          </cell>
        </row>
        <row r="1223">
          <cell r="B1223" t="str">
            <v>23G207 S1</v>
          </cell>
          <cell r="C1223" t="str">
            <v>DE WITT SSMID 1</v>
          </cell>
        </row>
        <row r="1224">
          <cell r="B1224" t="str">
            <v>23G208</v>
          </cell>
          <cell r="C1224" t="str">
            <v>GOOSE LAKE</v>
          </cell>
        </row>
        <row r="1225">
          <cell r="B1225" t="str">
            <v>23G209</v>
          </cell>
          <cell r="C1225" t="str">
            <v>GRAND MOUND</v>
          </cell>
        </row>
        <row r="1226">
          <cell r="B1226" t="str">
            <v>23G210</v>
          </cell>
          <cell r="C1226" t="str">
            <v>LOST NATION</v>
          </cell>
        </row>
        <row r="1227">
          <cell r="B1227" t="str">
            <v>23G211</v>
          </cell>
          <cell r="C1227" t="str">
            <v>LOW MOOR</v>
          </cell>
        </row>
        <row r="1228">
          <cell r="B1228" t="str">
            <v>23G212</v>
          </cell>
          <cell r="C1228" t="str">
            <v>TORONTO</v>
          </cell>
        </row>
        <row r="1229">
          <cell r="B1229" t="str">
            <v>23G213</v>
          </cell>
          <cell r="C1229" t="str">
            <v>WELTON</v>
          </cell>
        </row>
        <row r="1230">
          <cell r="B1230" t="str">
            <v>23G214</v>
          </cell>
          <cell r="C1230" t="str">
            <v>WHEATLAND</v>
          </cell>
        </row>
        <row r="1231">
          <cell r="B1231" t="str">
            <v>23K001</v>
          </cell>
          <cell r="C1231" t="str">
            <v>BLOOMFIELD</v>
          </cell>
        </row>
        <row r="1232">
          <cell r="B1232" t="str">
            <v>23K002</v>
          </cell>
          <cell r="C1232" t="str">
            <v>BROOKFIELD</v>
          </cell>
        </row>
        <row r="1233">
          <cell r="B1233" t="str">
            <v>23K003</v>
          </cell>
          <cell r="C1233" t="str">
            <v>Camanche</v>
          </cell>
        </row>
        <row r="1234">
          <cell r="B1234" t="str">
            <v>23K004</v>
          </cell>
          <cell r="C1234" t="str">
            <v>CENTER</v>
          </cell>
        </row>
        <row r="1235">
          <cell r="B1235" t="str">
            <v>23K005</v>
          </cell>
          <cell r="C1235" t="str">
            <v>Deep Creek</v>
          </cell>
        </row>
        <row r="1236">
          <cell r="B1236" t="str">
            <v>23K005 0</v>
          </cell>
          <cell r="C1236" t="str">
            <v>Deep Creek - Benefited Fire</v>
          </cell>
        </row>
        <row r="1237">
          <cell r="B1237" t="str">
            <v>23K006</v>
          </cell>
          <cell r="C1237" t="str">
            <v>De Witt</v>
          </cell>
        </row>
        <row r="1238">
          <cell r="B1238" t="str">
            <v>23K007</v>
          </cell>
          <cell r="C1238" t="str">
            <v>EDEN</v>
          </cell>
        </row>
        <row r="1239">
          <cell r="B1239" t="str">
            <v>23K008</v>
          </cell>
          <cell r="C1239" t="str">
            <v>Elk River</v>
          </cell>
        </row>
        <row r="1240">
          <cell r="B1240" t="str">
            <v>23K009</v>
          </cell>
          <cell r="C1240" t="str">
            <v>GRANT</v>
          </cell>
        </row>
        <row r="1241">
          <cell r="B1241" t="str">
            <v>23K010</v>
          </cell>
          <cell r="C1241" t="str">
            <v>Hampshire</v>
          </cell>
        </row>
        <row r="1242">
          <cell r="B1242" t="str">
            <v>23K011</v>
          </cell>
          <cell r="C1242" t="str">
            <v>LIBERTY</v>
          </cell>
        </row>
        <row r="1243">
          <cell r="B1243" t="str">
            <v>23K011 1</v>
          </cell>
          <cell r="C1243" t="str">
            <v>Liberty - Wheatland Fire</v>
          </cell>
        </row>
        <row r="1244">
          <cell r="B1244" t="str">
            <v>23K013</v>
          </cell>
          <cell r="C1244" t="str">
            <v>Olive</v>
          </cell>
        </row>
        <row r="1245">
          <cell r="B1245" t="str">
            <v>23K014</v>
          </cell>
          <cell r="C1245" t="str">
            <v>ORANGE</v>
          </cell>
        </row>
        <row r="1246">
          <cell r="B1246" t="str">
            <v>23K015</v>
          </cell>
          <cell r="C1246" t="str">
            <v>SHARON</v>
          </cell>
        </row>
        <row r="1247">
          <cell r="B1247" t="str">
            <v>23K016</v>
          </cell>
          <cell r="C1247" t="str">
            <v>Spring Rock</v>
          </cell>
        </row>
        <row r="1248">
          <cell r="B1248" t="str">
            <v>23K018</v>
          </cell>
          <cell r="C1248" t="str">
            <v>WASHINGTON</v>
          </cell>
        </row>
        <row r="1249">
          <cell r="B1249" t="str">
            <v>23K019</v>
          </cell>
          <cell r="C1249" t="str">
            <v>WATERFORD</v>
          </cell>
        </row>
        <row r="1250">
          <cell r="B1250" t="str">
            <v>23K020</v>
          </cell>
          <cell r="C1250" t="str">
            <v>Welton</v>
          </cell>
        </row>
        <row r="1251">
          <cell r="B1251" t="str">
            <v>23M001</v>
          </cell>
          <cell r="C1251" t="str">
            <v>ELWOOD SANITARY SEWER</v>
          </cell>
        </row>
        <row r="1252">
          <cell r="B1252" t="str">
            <v>24C001</v>
          </cell>
          <cell r="C1252" t="str">
            <v>CRAWFORD COUNTY AG EXTENSION</v>
          </cell>
        </row>
        <row r="1253">
          <cell r="B1253" t="str">
            <v>24D001</v>
          </cell>
          <cell r="C1253" t="str">
            <v>CRAWFORD COUNTY ASSESSOR</v>
          </cell>
        </row>
        <row r="1254">
          <cell r="B1254" t="str">
            <v>24G215</v>
          </cell>
          <cell r="C1254" t="str">
            <v>ARION</v>
          </cell>
        </row>
        <row r="1255">
          <cell r="B1255" t="str">
            <v>24G216</v>
          </cell>
          <cell r="C1255" t="str">
            <v>ASPINWALL</v>
          </cell>
        </row>
        <row r="1256">
          <cell r="B1256" t="str">
            <v>24G217</v>
          </cell>
          <cell r="C1256" t="str">
            <v>BUCK GROVE</v>
          </cell>
        </row>
        <row r="1257">
          <cell r="B1257" t="str">
            <v>24G218</v>
          </cell>
          <cell r="C1257" t="str">
            <v>CHARTER OAK</v>
          </cell>
        </row>
        <row r="1258">
          <cell r="B1258" t="str">
            <v>24G219</v>
          </cell>
          <cell r="C1258" t="str">
            <v>DELOIT</v>
          </cell>
        </row>
        <row r="1259">
          <cell r="B1259" t="str">
            <v>24G220</v>
          </cell>
          <cell r="C1259" t="str">
            <v>DENISON</v>
          </cell>
        </row>
        <row r="1260">
          <cell r="B1260" t="str">
            <v>24G221</v>
          </cell>
          <cell r="C1260" t="str">
            <v>DOW CITY</v>
          </cell>
        </row>
        <row r="1261">
          <cell r="B1261" t="str">
            <v>24G222</v>
          </cell>
          <cell r="C1261" t="str">
            <v>KIRON</v>
          </cell>
        </row>
        <row r="1262">
          <cell r="B1262" t="str">
            <v>24G223</v>
          </cell>
          <cell r="C1262" t="str">
            <v>MANILLA</v>
          </cell>
        </row>
        <row r="1263">
          <cell r="B1263" t="str">
            <v>24G224</v>
          </cell>
          <cell r="C1263" t="str">
            <v>RICKETTS</v>
          </cell>
        </row>
        <row r="1264">
          <cell r="B1264" t="str">
            <v>24G225</v>
          </cell>
          <cell r="C1264" t="str">
            <v>SCHLESWIG</v>
          </cell>
        </row>
        <row r="1265">
          <cell r="B1265" t="str">
            <v>24G226</v>
          </cell>
          <cell r="C1265" t="str">
            <v>VAIL</v>
          </cell>
        </row>
        <row r="1266">
          <cell r="B1266" t="str">
            <v>24G227</v>
          </cell>
          <cell r="C1266" t="str">
            <v>WESTSIDE</v>
          </cell>
        </row>
        <row r="1267">
          <cell r="B1267" t="str">
            <v>24K001</v>
          </cell>
          <cell r="C1267" t="str">
            <v>BOYER</v>
          </cell>
        </row>
        <row r="1268">
          <cell r="B1268" t="str">
            <v>24K002</v>
          </cell>
          <cell r="C1268" t="str">
            <v>Charter Oak</v>
          </cell>
        </row>
        <row r="1269">
          <cell r="B1269" t="str">
            <v>24K003</v>
          </cell>
          <cell r="C1269" t="str">
            <v>Denison</v>
          </cell>
        </row>
        <row r="1270">
          <cell r="B1270" t="str">
            <v>24K004</v>
          </cell>
          <cell r="C1270" t="str">
            <v>East Boyer</v>
          </cell>
        </row>
        <row r="1271">
          <cell r="B1271" t="str">
            <v>24K005</v>
          </cell>
          <cell r="C1271" t="str">
            <v>Goodrich</v>
          </cell>
        </row>
        <row r="1272">
          <cell r="B1272" t="str">
            <v>24K006</v>
          </cell>
          <cell r="C1272" t="str">
            <v>HANOVER</v>
          </cell>
        </row>
        <row r="1273">
          <cell r="B1273" t="str">
            <v>24K007</v>
          </cell>
          <cell r="C1273" t="str">
            <v>HAYES</v>
          </cell>
        </row>
        <row r="1274">
          <cell r="B1274" t="str">
            <v>24K008</v>
          </cell>
          <cell r="C1274" t="str">
            <v>IOWA</v>
          </cell>
        </row>
        <row r="1275">
          <cell r="B1275" t="str">
            <v>24K009</v>
          </cell>
          <cell r="C1275" t="str">
            <v>JACKSON</v>
          </cell>
        </row>
        <row r="1276">
          <cell r="B1276" t="str">
            <v>24K010</v>
          </cell>
          <cell r="C1276" t="str">
            <v>MILFORD</v>
          </cell>
        </row>
        <row r="1277">
          <cell r="B1277" t="str">
            <v>24K011</v>
          </cell>
          <cell r="C1277" t="str">
            <v>MORGAN</v>
          </cell>
        </row>
        <row r="1278">
          <cell r="B1278" t="str">
            <v>24K012</v>
          </cell>
          <cell r="C1278" t="str">
            <v>Nishnabotny</v>
          </cell>
        </row>
        <row r="1279">
          <cell r="B1279" t="str">
            <v>24K013</v>
          </cell>
          <cell r="C1279" t="str">
            <v>OTTER CREEK</v>
          </cell>
        </row>
        <row r="1280">
          <cell r="B1280" t="str">
            <v>24K014</v>
          </cell>
          <cell r="C1280" t="str">
            <v>Paradise</v>
          </cell>
        </row>
        <row r="1281">
          <cell r="B1281" t="str">
            <v>24K015</v>
          </cell>
          <cell r="C1281" t="str">
            <v>SOLDIER</v>
          </cell>
        </row>
        <row r="1282">
          <cell r="B1282" t="str">
            <v>24K016</v>
          </cell>
          <cell r="C1282" t="str">
            <v>Stockholm</v>
          </cell>
        </row>
        <row r="1283">
          <cell r="B1283" t="str">
            <v>24K017</v>
          </cell>
          <cell r="C1283" t="str">
            <v>UNION</v>
          </cell>
        </row>
        <row r="1284">
          <cell r="B1284" t="str">
            <v>24K018</v>
          </cell>
          <cell r="C1284" t="str">
            <v>WASHINGTON</v>
          </cell>
        </row>
        <row r="1285">
          <cell r="B1285" t="str">
            <v>24K019</v>
          </cell>
          <cell r="C1285" t="str">
            <v>Westside</v>
          </cell>
        </row>
        <row r="1286">
          <cell r="B1286" t="str">
            <v>24K020</v>
          </cell>
          <cell r="C1286" t="str">
            <v>WILLOW</v>
          </cell>
        </row>
        <row r="1287">
          <cell r="B1287" t="str">
            <v>24L001</v>
          </cell>
          <cell r="C1287" t="str">
            <v>CRAWFORD COUNTY MEMORIAL HOS</v>
          </cell>
        </row>
        <row r="1288">
          <cell r="B1288" t="str">
            <v>24S012</v>
          </cell>
          <cell r="C1288" t="str">
            <v>NISHNABOTNY-MANILLA CEMETERY</v>
          </cell>
        </row>
        <row r="1289">
          <cell r="B1289" t="str">
            <v>25C001</v>
          </cell>
          <cell r="C1289" t="str">
            <v>DALLAS COUNTY AG EXTENSION</v>
          </cell>
        </row>
        <row r="1290">
          <cell r="B1290" t="str">
            <v>25D001</v>
          </cell>
          <cell r="C1290" t="str">
            <v>DALLAS COUNTY ASSESSOR</v>
          </cell>
        </row>
        <row r="1291">
          <cell r="B1291" t="str">
            <v>25G228</v>
          </cell>
          <cell r="C1291" t="str">
            <v>ADEL</v>
          </cell>
        </row>
        <row r="1292">
          <cell r="B1292" t="str">
            <v>25G229</v>
          </cell>
          <cell r="C1292" t="str">
            <v>BOUTON</v>
          </cell>
        </row>
        <row r="1293">
          <cell r="B1293" t="str">
            <v>25G230</v>
          </cell>
          <cell r="C1293" t="str">
            <v>DALLAS CENTER</v>
          </cell>
        </row>
        <row r="1294">
          <cell r="B1294" t="str">
            <v>25G231</v>
          </cell>
          <cell r="C1294" t="str">
            <v>DAWSON</v>
          </cell>
        </row>
        <row r="1295">
          <cell r="B1295" t="str">
            <v>25G232</v>
          </cell>
          <cell r="C1295" t="str">
            <v>DE SOTO</v>
          </cell>
        </row>
        <row r="1296">
          <cell r="B1296" t="str">
            <v>25G233</v>
          </cell>
          <cell r="C1296" t="str">
            <v>DEXTER</v>
          </cell>
        </row>
        <row r="1297">
          <cell r="B1297" t="str">
            <v>25G234</v>
          </cell>
          <cell r="C1297" t="str">
            <v>GRANGER</v>
          </cell>
        </row>
        <row r="1298">
          <cell r="B1298" t="str">
            <v>25G235</v>
          </cell>
          <cell r="C1298" t="str">
            <v>LINDEN</v>
          </cell>
        </row>
        <row r="1299">
          <cell r="B1299" t="str">
            <v>25G236</v>
          </cell>
          <cell r="C1299" t="str">
            <v>MINBURN</v>
          </cell>
        </row>
        <row r="1300">
          <cell r="B1300" t="str">
            <v>25G237</v>
          </cell>
          <cell r="C1300" t="str">
            <v>PERRY</v>
          </cell>
        </row>
        <row r="1301">
          <cell r="B1301" t="str">
            <v>25G238</v>
          </cell>
          <cell r="C1301" t="str">
            <v>REDFIELD</v>
          </cell>
        </row>
        <row r="1302">
          <cell r="B1302" t="str">
            <v>25G239</v>
          </cell>
          <cell r="C1302" t="str">
            <v>VAN METER</v>
          </cell>
        </row>
        <row r="1303">
          <cell r="B1303" t="str">
            <v>25G240</v>
          </cell>
          <cell r="C1303" t="str">
            <v>WAUKEE</v>
          </cell>
        </row>
        <row r="1304">
          <cell r="B1304" t="str">
            <v>25G241</v>
          </cell>
          <cell r="C1304" t="str">
            <v>WOODWARD</v>
          </cell>
        </row>
        <row r="1305">
          <cell r="B1305" t="str">
            <v>25K001 1</v>
          </cell>
          <cell r="C1305" t="str">
            <v>Adams - Adel Fire</v>
          </cell>
        </row>
        <row r="1306">
          <cell r="B1306" t="str">
            <v>25K001 2</v>
          </cell>
          <cell r="C1306" t="str">
            <v>Adams - Earlham Fire</v>
          </cell>
        </row>
        <row r="1307">
          <cell r="B1307" t="str">
            <v>25K001 3</v>
          </cell>
          <cell r="C1307" t="str">
            <v>Adams - Desoto Fire</v>
          </cell>
        </row>
        <row r="1308">
          <cell r="B1308" t="str">
            <v>25K002 1</v>
          </cell>
          <cell r="C1308" t="str">
            <v>Adel-Dallas Center Fire</v>
          </cell>
        </row>
        <row r="1309">
          <cell r="B1309" t="str">
            <v>25K002 2</v>
          </cell>
          <cell r="C1309" t="str">
            <v>Adel-Adel Fire</v>
          </cell>
        </row>
        <row r="1310">
          <cell r="B1310" t="str">
            <v>25K003</v>
          </cell>
          <cell r="C1310" t="str">
            <v>BEAVER</v>
          </cell>
        </row>
        <row r="1311">
          <cell r="B1311" t="str">
            <v>25K004 1</v>
          </cell>
          <cell r="C1311" t="str">
            <v>Boone - Waukee Fire</v>
          </cell>
        </row>
        <row r="1312">
          <cell r="B1312" t="str">
            <v>25K004 2</v>
          </cell>
          <cell r="C1312" t="str">
            <v>BOONE - NORTHEN WARREN FIRE</v>
          </cell>
        </row>
        <row r="1313">
          <cell r="B1313" t="str">
            <v>25K004 3</v>
          </cell>
          <cell r="C1313" t="str">
            <v>Boone - Van Meter Fire</v>
          </cell>
        </row>
        <row r="1314">
          <cell r="B1314" t="str">
            <v>25K005 1</v>
          </cell>
          <cell r="C1314" t="str">
            <v>Colfax-Redfield Fire</v>
          </cell>
        </row>
        <row r="1315">
          <cell r="B1315" t="str">
            <v>25K005 2</v>
          </cell>
          <cell r="C1315" t="str">
            <v>Colfax-Adel Fire</v>
          </cell>
        </row>
        <row r="1316">
          <cell r="B1316" t="str">
            <v>25K006</v>
          </cell>
          <cell r="C1316" t="str">
            <v>DALLAS</v>
          </cell>
        </row>
        <row r="1317">
          <cell r="B1317" t="str">
            <v>25K007 1</v>
          </cell>
          <cell r="C1317" t="str">
            <v>DES MOINES</v>
          </cell>
        </row>
        <row r="1318">
          <cell r="B1318" t="str">
            <v>25K007 2</v>
          </cell>
          <cell r="C1318" t="str">
            <v>Des Moines-Granger Fire</v>
          </cell>
        </row>
        <row r="1319">
          <cell r="B1319" t="str">
            <v>25K008 1</v>
          </cell>
          <cell r="C1319" t="str">
            <v>Grant-Granger Fire</v>
          </cell>
        </row>
        <row r="1320">
          <cell r="B1320" t="str">
            <v>25K008 2</v>
          </cell>
          <cell r="C1320" t="str">
            <v>Grant-Dallas Center Fire</v>
          </cell>
        </row>
        <row r="1321">
          <cell r="B1321" t="str">
            <v>25K008 3</v>
          </cell>
          <cell r="C1321" t="str">
            <v>Grant-Grimes Fire</v>
          </cell>
        </row>
        <row r="1322">
          <cell r="B1322" t="str">
            <v>25K009</v>
          </cell>
          <cell r="C1322" t="str">
            <v>LINCOLN</v>
          </cell>
        </row>
        <row r="1323">
          <cell r="B1323" t="str">
            <v>25K010</v>
          </cell>
          <cell r="C1323" t="str">
            <v>LINN</v>
          </cell>
        </row>
        <row r="1324">
          <cell r="B1324" t="str">
            <v>25K011</v>
          </cell>
          <cell r="C1324" t="str">
            <v>SPRING VALLEY</v>
          </cell>
        </row>
        <row r="1325">
          <cell r="B1325" t="str">
            <v>25K012 1</v>
          </cell>
          <cell r="C1325" t="str">
            <v>Sugar Grove-Minburn Fire</v>
          </cell>
        </row>
        <row r="1326">
          <cell r="B1326" t="str">
            <v>25K012 2</v>
          </cell>
          <cell r="C1326" t="str">
            <v>SUGAR GROVE-DALLAS CENTER</v>
          </cell>
        </row>
        <row r="1327">
          <cell r="B1327" t="str">
            <v>25K013 1</v>
          </cell>
          <cell r="C1327" t="str">
            <v>Union - Redfield Fire</v>
          </cell>
        </row>
        <row r="1328">
          <cell r="B1328" t="str">
            <v>25K013 2</v>
          </cell>
          <cell r="C1328" t="str">
            <v>Union - Dexter Fire</v>
          </cell>
        </row>
        <row r="1329">
          <cell r="B1329" t="str">
            <v>25K013 3</v>
          </cell>
          <cell r="C1329" t="str">
            <v>Union - Earlham Fire</v>
          </cell>
        </row>
        <row r="1330">
          <cell r="B1330" t="str">
            <v>25K014 1</v>
          </cell>
          <cell r="C1330" t="str">
            <v>Van Meter-Van Meter Fire</v>
          </cell>
        </row>
        <row r="1331">
          <cell r="B1331" t="str">
            <v>25K014 2</v>
          </cell>
          <cell r="C1331" t="str">
            <v>Van Meter-Desoto Fire</v>
          </cell>
        </row>
        <row r="1332">
          <cell r="B1332" t="str">
            <v>25K014 3</v>
          </cell>
          <cell r="C1332" t="str">
            <v>Van Meter-Waukee Fire</v>
          </cell>
        </row>
        <row r="1333">
          <cell r="B1333" t="str">
            <v>25K015 1</v>
          </cell>
          <cell r="C1333" t="str">
            <v>Walnut-Dallas Center Fire</v>
          </cell>
        </row>
        <row r="1334">
          <cell r="B1334" t="str">
            <v>25K015 2</v>
          </cell>
          <cell r="C1334" t="str">
            <v>Walnut-Waukee Fire</v>
          </cell>
        </row>
        <row r="1335">
          <cell r="B1335" t="str">
            <v>25K015 3</v>
          </cell>
          <cell r="C1335" t="str">
            <v>Walnut-Grimes Fire</v>
          </cell>
        </row>
        <row r="1336">
          <cell r="B1336" t="str">
            <v>25K016</v>
          </cell>
          <cell r="C1336" t="str">
            <v>WASHINGTON</v>
          </cell>
        </row>
        <row r="1337">
          <cell r="B1337" t="str">
            <v>25L001</v>
          </cell>
          <cell r="C1337" t="str">
            <v>DALLAS COUNTY HOSPITAL</v>
          </cell>
        </row>
        <row r="1338">
          <cell r="B1338" t="str">
            <v>25P001</v>
          </cell>
          <cell r="C1338" t="str">
            <v>FOX CREEK BENEFITED WATER DISTRICT</v>
          </cell>
        </row>
        <row r="1339">
          <cell r="B1339" t="str">
            <v>25S015</v>
          </cell>
          <cell r="C1339" t="str">
            <v>Walnut Cemetery</v>
          </cell>
        </row>
        <row r="1340">
          <cell r="B1340" t="str">
            <v>26C001</v>
          </cell>
          <cell r="C1340" t="str">
            <v>DAVIS COUNTY AG EXTENSION</v>
          </cell>
        </row>
        <row r="1341">
          <cell r="B1341" t="str">
            <v>26D001</v>
          </cell>
          <cell r="C1341" t="str">
            <v>DAVIS COUNTY ASSESSOR</v>
          </cell>
        </row>
        <row r="1342">
          <cell r="B1342" t="str">
            <v>26G242</v>
          </cell>
          <cell r="C1342" t="str">
            <v>BLOOMFIELD</v>
          </cell>
        </row>
        <row r="1343">
          <cell r="B1343" t="str">
            <v>26G243</v>
          </cell>
          <cell r="C1343" t="str">
            <v>DRAKESVILLE</v>
          </cell>
        </row>
        <row r="1344">
          <cell r="B1344" t="str">
            <v>26G244</v>
          </cell>
          <cell r="C1344" t="str">
            <v>FLORIS</v>
          </cell>
        </row>
        <row r="1345">
          <cell r="B1345" t="str">
            <v>26G245</v>
          </cell>
          <cell r="C1345" t="str">
            <v>PULASKI</v>
          </cell>
        </row>
        <row r="1346">
          <cell r="B1346" t="str">
            <v>26K001</v>
          </cell>
          <cell r="C1346" t="str">
            <v>CLEVELAND</v>
          </cell>
        </row>
        <row r="1347">
          <cell r="B1347" t="str">
            <v>26K002</v>
          </cell>
          <cell r="C1347" t="str">
            <v>Drakesville</v>
          </cell>
        </row>
        <row r="1348">
          <cell r="B1348" t="str">
            <v>26K003</v>
          </cell>
          <cell r="C1348" t="str">
            <v>Fabius</v>
          </cell>
        </row>
        <row r="1349">
          <cell r="B1349" t="str">
            <v>26K004</v>
          </cell>
          <cell r="C1349" t="str">
            <v>Fox River</v>
          </cell>
        </row>
        <row r="1350">
          <cell r="B1350" t="str">
            <v>26K005</v>
          </cell>
          <cell r="C1350" t="str">
            <v>GROVE</v>
          </cell>
        </row>
        <row r="1351">
          <cell r="B1351" t="str">
            <v>26K006</v>
          </cell>
          <cell r="C1351" t="str">
            <v>LICK CREEK</v>
          </cell>
        </row>
        <row r="1352">
          <cell r="B1352" t="str">
            <v>26K007</v>
          </cell>
          <cell r="C1352" t="str">
            <v>MARION</v>
          </cell>
        </row>
        <row r="1353">
          <cell r="B1353" t="str">
            <v>26K008</v>
          </cell>
          <cell r="C1353" t="str">
            <v>PERRY</v>
          </cell>
        </row>
        <row r="1354">
          <cell r="B1354" t="str">
            <v>26K009</v>
          </cell>
          <cell r="C1354" t="str">
            <v>PRAIRIE</v>
          </cell>
        </row>
        <row r="1355">
          <cell r="B1355" t="str">
            <v>26K010</v>
          </cell>
          <cell r="C1355" t="str">
            <v>Roscoe</v>
          </cell>
        </row>
        <row r="1356">
          <cell r="B1356" t="str">
            <v>26K011</v>
          </cell>
          <cell r="C1356" t="str">
            <v>SALT CREEK</v>
          </cell>
        </row>
        <row r="1357">
          <cell r="B1357" t="str">
            <v>26K012</v>
          </cell>
          <cell r="C1357" t="str">
            <v>Soap Creek</v>
          </cell>
        </row>
        <row r="1358">
          <cell r="B1358" t="str">
            <v>26K013</v>
          </cell>
          <cell r="C1358" t="str">
            <v>UNION</v>
          </cell>
        </row>
        <row r="1359">
          <cell r="B1359" t="str">
            <v>26K014</v>
          </cell>
          <cell r="C1359" t="str">
            <v>West Grove</v>
          </cell>
        </row>
        <row r="1360">
          <cell r="B1360" t="str">
            <v>26K015</v>
          </cell>
          <cell r="C1360" t="str">
            <v>Wyacondah</v>
          </cell>
        </row>
        <row r="1361">
          <cell r="B1361" t="str">
            <v>26L001</v>
          </cell>
          <cell r="C1361" t="str">
            <v>DAVIS COUNTY HOSPITAL</v>
          </cell>
        </row>
        <row r="1362">
          <cell r="B1362" t="str">
            <v>27C001</v>
          </cell>
          <cell r="C1362" t="str">
            <v>DECATUR COUNTY AG EXTENSION</v>
          </cell>
        </row>
        <row r="1363">
          <cell r="B1363" t="str">
            <v>27D001</v>
          </cell>
          <cell r="C1363" t="str">
            <v>DECATUR COUNTY ASSESSOR</v>
          </cell>
        </row>
        <row r="1364">
          <cell r="B1364" t="str">
            <v>27G246</v>
          </cell>
          <cell r="C1364" t="str">
            <v>DAVIS CITY</v>
          </cell>
        </row>
        <row r="1365">
          <cell r="B1365" t="str">
            <v>27G247</v>
          </cell>
          <cell r="C1365" t="str">
            <v>DECATUR</v>
          </cell>
        </row>
        <row r="1366">
          <cell r="B1366" t="str">
            <v>27G247</v>
          </cell>
          <cell r="C1366" t="str">
            <v>DECATUR CITY</v>
          </cell>
        </row>
        <row r="1367">
          <cell r="B1367" t="str">
            <v>27G248</v>
          </cell>
          <cell r="C1367" t="str">
            <v>GARDEN GROVE</v>
          </cell>
        </row>
        <row r="1368">
          <cell r="B1368" t="str">
            <v>27G249</v>
          </cell>
          <cell r="C1368" t="str">
            <v>GRAND RIVER</v>
          </cell>
        </row>
        <row r="1369">
          <cell r="B1369" t="str">
            <v>27G250</v>
          </cell>
          <cell r="C1369" t="str">
            <v>LAMONI</v>
          </cell>
        </row>
        <row r="1370">
          <cell r="B1370" t="str">
            <v>27G251</v>
          </cell>
          <cell r="C1370" t="str">
            <v>LEON</v>
          </cell>
        </row>
        <row r="1371">
          <cell r="B1371" t="str">
            <v>27G252</v>
          </cell>
          <cell r="C1371" t="str">
            <v>LE ROY</v>
          </cell>
        </row>
        <row r="1372">
          <cell r="B1372" t="str">
            <v>27G253</v>
          </cell>
          <cell r="C1372" t="str">
            <v>PLEASANTON</v>
          </cell>
        </row>
        <row r="1373">
          <cell r="B1373" t="str">
            <v>27G254</v>
          </cell>
          <cell r="C1373" t="str">
            <v>VAN WERT</v>
          </cell>
        </row>
        <row r="1374">
          <cell r="B1374" t="str">
            <v>27G255</v>
          </cell>
          <cell r="C1374" t="str">
            <v>WELDON</v>
          </cell>
        </row>
        <row r="1375">
          <cell r="B1375" t="str">
            <v>27K001</v>
          </cell>
          <cell r="C1375" t="str">
            <v>Bloomington</v>
          </cell>
        </row>
        <row r="1376">
          <cell r="B1376" t="str">
            <v>27K002</v>
          </cell>
          <cell r="C1376" t="str">
            <v>Burrell</v>
          </cell>
        </row>
        <row r="1377">
          <cell r="B1377" t="str">
            <v>27K003</v>
          </cell>
          <cell r="C1377" t="str">
            <v>CENTER</v>
          </cell>
        </row>
        <row r="1378">
          <cell r="B1378" t="str">
            <v>27K004</v>
          </cell>
          <cell r="C1378" t="str">
            <v>Decatur</v>
          </cell>
        </row>
        <row r="1379">
          <cell r="B1379" t="str">
            <v>27K005</v>
          </cell>
          <cell r="C1379" t="str">
            <v>EDEN</v>
          </cell>
        </row>
        <row r="1380">
          <cell r="B1380" t="str">
            <v>27K006</v>
          </cell>
          <cell r="C1380" t="str">
            <v>FAYETTE</v>
          </cell>
        </row>
        <row r="1381">
          <cell r="B1381" t="str">
            <v>27K007</v>
          </cell>
          <cell r="C1381" t="str">
            <v>FRANKLIN</v>
          </cell>
        </row>
        <row r="1382">
          <cell r="B1382" t="str">
            <v>27K008</v>
          </cell>
          <cell r="C1382" t="str">
            <v>Garden Grove</v>
          </cell>
        </row>
        <row r="1383">
          <cell r="B1383" t="str">
            <v>27K009</v>
          </cell>
          <cell r="C1383" t="str">
            <v>GRAND RIVER</v>
          </cell>
        </row>
        <row r="1384">
          <cell r="B1384" t="str">
            <v>27K010</v>
          </cell>
          <cell r="C1384" t="str">
            <v>HAMILTON</v>
          </cell>
        </row>
        <row r="1385">
          <cell r="B1385" t="str">
            <v>27K011</v>
          </cell>
          <cell r="C1385" t="str">
            <v>High Point</v>
          </cell>
        </row>
        <row r="1386">
          <cell r="B1386" t="str">
            <v>27K012</v>
          </cell>
          <cell r="C1386" t="str">
            <v>Long Creek</v>
          </cell>
        </row>
        <row r="1387">
          <cell r="B1387" t="str">
            <v>27K013</v>
          </cell>
          <cell r="C1387" t="str">
            <v>MORGAN</v>
          </cell>
        </row>
        <row r="1388">
          <cell r="B1388" t="str">
            <v>27K014</v>
          </cell>
          <cell r="C1388" t="str">
            <v>New Buda</v>
          </cell>
        </row>
        <row r="1389">
          <cell r="B1389" t="str">
            <v>27K015</v>
          </cell>
          <cell r="C1389" t="str">
            <v>RICHLAND</v>
          </cell>
        </row>
        <row r="1390">
          <cell r="B1390" t="str">
            <v>27K016</v>
          </cell>
          <cell r="C1390" t="str">
            <v>Woodland</v>
          </cell>
        </row>
        <row r="1391">
          <cell r="B1391" t="str">
            <v>27L001</v>
          </cell>
          <cell r="C1391" t="str">
            <v>DECATUR COUNTY HOSPITAL</v>
          </cell>
        </row>
        <row r="1392">
          <cell r="B1392" t="str">
            <v>28C001</v>
          </cell>
          <cell r="C1392" t="str">
            <v>DELAWARE COUNTY AG EXTENSION</v>
          </cell>
        </row>
        <row r="1393">
          <cell r="B1393" t="str">
            <v>28D001</v>
          </cell>
          <cell r="C1393" t="str">
            <v>DELAWARE COUNTY ASSESSOR</v>
          </cell>
        </row>
        <row r="1394">
          <cell r="B1394" t="str">
            <v>28G183</v>
          </cell>
          <cell r="C1394" t="str">
            <v>EDGEWOOD</v>
          </cell>
        </row>
        <row r="1395">
          <cell r="B1395" t="str">
            <v>28G256</v>
          </cell>
          <cell r="C1395" t="str">
            <v>COLESBURG</v>
          </cell>
        </row>
        <row r="1396">
          <cell r="B1396" t="str">
            <v>28G257</v>
          </cell>
          <cell r="C1396" t="str">
            <v>DELAWARE</v>
          </cell>
        </row>
        <row r="1397">
          <cell r="B1397" t="str">
            <v>28G258</v>
          </cell>
          <cell r="C1397" t="str">
            <v>DELHI</v>
          </cell>
        </row>
        <row r="1398">
          <cell r="B1398" t="str">
            <v>28G259</v>
          </cell>
          <cell r="C1398" t="str">
            <v>DUNDEE</v>
          </cell>
        </row>
        <row r="1399">
          <cell r="B1399" t="str">
            <v>28G260</v>
          </cell>
          <cell r="C1399" t="str">
            <v>EARLVILLE</v>
          </cell>
        </row>
        <row r="1400">
          <cell r="B1400" t="str">
            <v>28G261</v>
          </cell>
          <cell r="C1400" t="str">
            <v>GREELEY</v>
          </cell>
        </row>
        <row r="1401">
          <cell r="B1401" t="str">
            <v>28G262</v>
          </cell>
          <cell r="C1401" t="str">
            <v>HOPKINTON</v>
          </cell>
        </row>
        <row r="1402">
          <cell r="B1402" t="str">
            <v>28G263</v>
          </cell>
          <cell r="C1402" t="str">
            <v>MANCHESTER</v>
          </cell>
        </row>
        <row r="1403">
          <cell r="B1403" t="str">
            <v>28G264</v>
          </cell>
          <cell r="C1403" t="str">
            <v>MASONVILLE</v>
          </cell>
        </row>
        <row r="1404">
          <cell r="B1404" t="str">
            <v>28G266</v>
          </cell>
          <cell r="C1404" t="str">
            <v>RYAN</v>
          </cell>
        </row>
        <row r="1405">
          <cell r="B1405" t="str">
            <v>28K001 0</v>
          </cell>
          <cell r="C1405" t="str">
            <v>Adams - Benefited Fire</v>
          </cell>
        </row>
        <row r="1406">
          <cell r="B1406" t="str">
            <v>28K001 1</v>
          </cell>
          <cell r="C1406" t="str">
            <v>Adams - Ryan Fire #11</v>
          </cell>
        </row>
        <row r="1407">
          <cell r="B1407" t="str">
            <v>28K002 1</v>
          </cell>
          <cell r="C1407" t="str">
            <v>Bremen - Earlville Fire #9</v>
          </cell>
        </row>
        <row r="1408">
          <cell r="B1408" t="str">
            <v>28K002 2</v>
          </cell>
          <cell r="C1408" t="str">
            <v>Bremen - Dyersville Fire #13</v>
          </cell>
        </row>
        <row r="1409">
          <cell r="B1409" t="str">
            <v>28K002 3</v>
          </cell>
          <cell r="C1409" t="str">
            <v>Bremen - New Vienna Fire #14</v>
          </cell>
        </row>
        <row r="1410">
          <cell r="B1410" t="str">
            <v>28K003 1</v>
          </cell>
          <cell r="C1410" t="str">
            <v>Coffins Grove - Manchester Fire #7</v>
          </cell>
        </row>
        <row r="1411">
          <cell r="B1411" t="str">
            <v>28K003 2</v>
          </cell>
          <cell r="C1411" t="str">
            <v>Coffins Grove - Masonville Fire #2</v>
          </cell>
        </row>
        <row r="1412">
          <cell r="B1412" t="str">
            <v>28K003 3</v>
          </cell>
          <cell r="C1412" t="str">
            <v>Coffins Grove - Dundee Fire #10</v>
          </cell>
        </row>
        <row r="1413">
          <cell r="B1413" t="str">
            <v>28K004</v>
          </cell>
          <cell r="C1413" t="str">
            <v>COLONY</v>
          </cell>
        </row>
        <row r="1414">
          <cell r="B1414" t="str">
            <v>28K004 1</v>
          </cell>
          <cell r="C1414" t="str">
            <v>Colony - Colesburg Fire #15</v>
          </cell>
        </row>
        <row r="1415">
          <cell r="B1415" t="str">
            <v>28K005</v>
          </cell>
          <cell r="C1415" t="str">
            <v>Delaware - Manchester Fire #7</v>
          </cell>
        </row>
        <row r="1416">
          <cell r="B1416" t="str">
            <v>28K006 1</v>
          </cell>
          <cell r="C1416" t="str">
            <v>Delhi - Hopkinton Fire #3</v>
          </cell>
        </row>
        <row r="1417">
          <cell r="B1417" t="str">
            <v>28K006 2</v>
          </cell>
          <cell r="C1417" t="str">
            <v>Delhi - Earlville Fire #9</v>
          </cell>
        </row>
        <row r="1418">
          <cell r="B1418" t="str">
            <v>28K006 3</v>
          </cell>
          <cell r="C1418" t="str">
            <v>Delhi - Delhi Fire #12</v>
          </cell>
        </row>
        <row r="1419">
          <cell r="B1419" t="str">
            <v>28K007 1</v>
          </cell>
          <cell r="C1419" t="str">
            <v>Elk - Greeley Fire #6</v>
          </cell>
        </row>
        <row r="1420">
          <cell r="B1420" t="str">
            <v>28K007 2</v>
          </cell>
          <cell r="C1420" t="str">
            <v>Elk - Earlville Fire #9</v>
          </cell>
        </row>
        <row r="1421">
          <cell r="B1421" t="str">
            <v>28K007 3</v>
          </cell>
          <cell r="C1421" t="str">
            <v>Elk - Colesburg Fire #15</v>
          </cell>
        </row>
        <row r="1422">
          <cell r="B1422" t="str">
            <v>28K007 4</v>
          </cell>
          <cell r="C1422" t="str">
            <v>Elk - Edgewood Fire #16</v>
          </cell>
        </row>
        <row r="1423">
          <cell r="B1423" t="str">
            <v>28K008 0</v>
          </cell>
          <cell r="C1423" t="str">
            <v>Hazel Green - Benefited Fire</v>
          </cell>
        </row>
        <row r="1424">
          <cell r="B1424" t="str">
            <v>28K008 1</v>
          </cell>
          <cell r="C1424" t="str">
            <v>Hazel Green - Hopkinton Fire #3</v>
          </cell>
        </row>
        <row r="1425">
          <cell r="B1425" t="str">
            <v>28K008 2</v>
          </cell>
          <cell r="C1425" t="str">
            <v>Hazel Green - Ryan Fire #11</v>
          </cell>
        </row>
        <row r="1426">
          <cell r="B1426" t="str">
            <v>28K009 1</v>
          </cell>
          <cell r="C1426" t="str">
            <v>Honey Creek - Dundee Fire #10</v>
          </cell>
        </row>
        <row r="1427">
          <cell r="B1427" t="str">
            <v>28K009 2</v>
          </cell>
          <cell r="C1427" t="str">
            <v>Honey Creek - Edgewood Fire #16</v>
          </cell>
        </row>
        <row r="1428">
          <cell r="B1428" t="str">
            <v>28K009 3</v>
          </cell>
          <cell r="C1428" t="str">
            <v>Honey Creek - Greeley Fire #6</v>
          </cell>
        </row>
        <row r="1429">
          <cell r="B1429" t="str">
            <v>28K010 1</v>
          </cell>
          <cell r="C1429" t="str">
            <v>Milo - Delhi Fire #12</v>
          </cell>
        </row>
        <row r="1430">
          <cell r="B1430" t="str">
            <v>28K010 2</v>
          </cell>
          <cell r="C1430" t="str">
            <v>Milo - Ryan Fire #11</v>
          </cell>
        </row>
        <row r="1431">
          <cell r="B1431" t="str">
            <v>28K010 3</v>
          </cell>
          <cell r="C1431" t="str">
            <v>Milo - Manchester Fire #7</v>
          </cell>
        </row>
        <row r="1432">
          <cell r="B1432" t="str">
            <v>28K010 4</v>
          </cell>
          <cell r="C1432" t="str">
            <v>Milo - Delaware Fire #8</v>
          </cell>
        </row>
        <row r="1433">
          <cell r="B1433" t="str">
            <v>28K011 1</v>
          </cell>
          <cell r="C1433" t="str">
            <v>North Fork - Earlville Fire #9</v>
          </cell>
        </row>
        <row r="1434">
          <cell r="B1434" t="str">
            <v>28K011 2</v>
          </cell>
          <cell r="C1434" t="str">
            <v>North Fork - Dyersville Fire #13</v>
          </cell>
        </row>
        <row r="1435">
          <cell r="B1435" t="str">
            <v>28K011 3</v>
          </cell>
          <cell r="C1435" t="str">
            <v>North Fork - Delhi Fire #12</v>
          </cell>
        </row>
        <row r="1436">
          <cell r="B1436" t="str">
            <v>28K011 4</v>
          </cell>
          <cell r="C1436" t="str">
            <v>North Fork - Hopkinton Fire #3</v>
          </cell>
        </row>
        <row r="1437">
          <cell r="B1437" t="str">
            <v>28K011 5</v>
          </cell>
          <cell r="C1437" t="str">
            <v>North Fork - Worthington  Fire #4</v>
          </cell>
        </row>
        <row r="1438">
          <cell r="B1438" t="str">
            <v>28K012 1</v>
          </cell>
          <cell r="C1438" t="str">
            <v>Oneida - Earlville Fire #9</v>
          </cell>
        </row>
        <row r="1439">
          <cell r="B1439" t="str">
            <v>28K012 2</v>
          </cell>
          <cell r="C1439" t="str">
            <v>Oneida - Greeley Fire #6</v>
          </cell>
        </row>
        <row r="1440">
          <cell r="B1440" t="str">
            <v>28K012 2</v>
          </cell>
          <cell r="C1440" t="str">
            <v>ONEIDA-GREELEY FIRE #6</v>
          </cell>
        </row>
        <row r="1441">
          <cell r="B1441" t="str">
            <v>28K012 3</v>
          </cell>
          <cell r="C1441" t="str">
            <v>Oneida - Delaware Fire #8</v>
          </cell>
        </row>
        <row r="1442">
          <cell r="B1442" t="str">
            <v>28K012 3</v>
          </cell>
          <cell r="C1442" t="str">
            <v>ONEIDA-DELAWARE FIRE #8</v>
          </cell>
        </row>
        <row r="1443">
          <cell r="B1443" t="str">
            <v>28K013 1</v>
          </cell>
          <cell r="C1443" t="str">
            <v>Prairie - Masonville Fire #2</v>
          </cell>
        </row>
        <row r="1444">
          <cell r="B1444" t="str">
            <v>28K013 2</v>
          </cell>
          <cell r="C1444" t="str">
            <v>Prairie - Manchester Fire #7</v>
          </cell>
        </row>
        <row r="1445">
          <cell r="B1445" t="str">
            <v>28K013 3</v>
          </cell>
          <cell r="C1445" t="str">
            <v>Prairie - Ryan Fire #11</v>
          </cell>
        </row>
        <row r="1446">
          <cell r="B1446" t="str">
            <v>28K014 1</v>
          </cell>
          <cell r="C1446" t="str">
            <v>Richland - Dundee Fire #10</v>
          </cell>
        </row>
        <row r="1447">
          <cell r="B1447" t="str">
            <v>28K014 2</v>
          </cell>
          <cell r="C1447" t="str">
            <v>Richland - Lamont Fire #17</v>
          </cell>
        </row>
        <row r="1448">
          <cell r="B1448" t="str">
            <v>28K014 3</v>
          </cell>
          <cell r="C1448" t="str">
            <v>Richland - Strawberry Point Fire #18</v>
          </cell>
        </row>
        <row r="1449">
          <cell r="B1449" t="str">
            <v>28K015 1</v>
          </cell>
          <cell r="C1449" t="str">
            <v>South Fork - Hopkinton Fire #3</v>
          </cell>
        </row>
        <row r="1450">
          <cell r="B1450" t="str">
            <v>28K015 2</v>
          </cell>
          <cell r="C1450" t="str">
            <v>South Fork - Worthington Fire #4</v>
          </cell>
        </row>
        <row r="1451">
          <cell r="B1451" t="str">
            <v>28K015 3</v>
          </cell>
          <cell r="C1451" t="str">
            <v>South Fork - Monticello Fire #5</v>
          </cell>
        </row>
        <row r="1452">
          <cell r="B1452" t="str">
            <v>28K016</v>
          </cell>
          <cell r="C1452" t="str">
            <v>UNION</v>
          </cell>
        </row>
        <row r="1453">
          <cell r="B1453" t="str">
            <v>28L001</v>
          </cell>
          <cell r="C1453" t="str">
            <v>DELAWARE COUNTY HOSPITAL</v>
          </cell>
        </row>
        <row r="1454">
          <cell r="B1454" t="str">
            <v>28M001</v>
          </cell>
          <cell r="C1454" t="str">
            <v>COMB REC FACIL &amp; WATER QUAL DIST</v>
          </cell>
        </row>
        <row r="1455">
          <cell r="B1455" t="str">
            <v>28N001</v>
          </cell>
          <cell r="C1455" t="str">
            <v>DELAWARE COUNTY FIRE DISTRICT #1</v>
          </cell>
        </row>
        <row r="1456">
          <cell r="B1456" t="str">
            <v>28S005</v>
          </cell>
          <cell r="C1456" t="str">
            <v>Delaware-Manchester Cemetery</v>
          </cell>
        </row>
        <row r="1457">
          <cell r="B1457" t="str">
            <v>28S012</v>
          </cell>
          <cell r="C1457" t="str">
            <v>Oneida-Earlville Cemetery</v>
          </cell>
        </row>
        <row r="1458">
          <cell r="B1458" t="str">
            <v>29C001</v>
          </cell>
          <cell r="C1458" t="str">
            <v>DES MOINES COUNTY AG EXTENSION</v>
          </cell>
        </row>
        <row r="1459">
          <cell r="B1459" t="str">
            <v>29D001</v>
          </cell>
          <cell r="C1459" t="str">
            <v>DES MOINES COUNTY ASSESSOR</v>
          </cell>
        </row>
        <row r="1460">
          <cell r="B1460" t="str">
            <v>29F016</v>
          </cell>
          <cell r="C1460" t="str">
            <v>SOUTHEASTERN - XVI MAS</v>
          </cell>
        </row>
        <row r="1461">
          <cell r="B1461" t="str">
            <v>29G267</v>
          </cell>
          <cell r="C1461" t="str">
            <v>BURLINGTON</v>
          </cell>
        </row>
        <row r="1462">
          <cell r="B1462" t="str">
            <v>29G267 S1</v>
          </cell>
          <cell r="C1462" t="str">
            <v>BURLINGTON SSMID 1</v>
          </cell>
        </row>
        <row r="1463">
          <cell r="B1463" t="str">
            <v>29G268</v>
          </cell>
          <cell r="C1463" t="str">
            <v>DANVILLE</v>
          </cell>
        </row>
        <row r="1464">
          <cell r="B1464" t="str">
            <v>29G269</v>
          </cell>
          <cell r="C1464" t="str">
            <v>MEDIAPOLIS</v>
          </cell>
        </row>
        <row r="1465">
          <cell r="B1465" t="str">
            <v>29G270</v>
          </cell>
          <cell r="C1465" t="str">
            <v>MIDDLETOWN</v>
          </cell>
        </row>
        <row r="1466">
          <cell r="B1466" t="str">
            <v>29G271</v>
          </cell>
          <cell r="C1466" t="str">
            <v>WEST BURLINGTON</v>
          </cell>
        </row>
        <row r="1467">
          <cell r="B1467" t="str">
            <v>29K001</v>
          </cell>
          <cell r="C1467" t="str">
            <v>BENTON</v>
          </cell>
        </row>
        <row r="1468">
          <cell r="B1468" t="str">
            <v>29K002</v>
          </cell>
          <cell r="C1468" t="str">
            <v>Concordia</v>
          </cell>
        </row>
        <row r="1469">
          <cell r="B1469" t="str">
            <v>29K003</v>
          </cell>
          <cell r="C1469" t="str">
            <v>DANVILLE</v>
          </cell>
        </row>
        <row r="1470">
          <cell r="B1470" t="str">
            <v>29K004</v>
          </cell>
          <cell r="C1470" t="str">
            <v>Flint River</v>
          </cell>
        </row>
        <row r="1471">
          <cell r="B1471" t="str">
            <v>29K005</v>
          </cell>
          <cell r="C1471" t="str">
            <v>FRANKLIN</v>
          </cell>
        </row>
        <row r="1472">
          <cell r="B1472" t="str">
            <v>29K006</v>
          </cell>
          <cell r="C1472" t="str">
            <v>Huron</v>
          </cell>
        </row>
        <row r="1473">
          <cell r="B1473" t="str">
            <v>29K007</v>
          </cell>
          <cell r="C1473" t="str">
            <v>JACKSON</v>
          </cell>
        </row>
        <row r="1474">
          <cell r="B1474" t="str">
            <v>29K008</v>
          </cell>
          <cell r="C1474" t="str">
            <v>PLEASANT GROVE</v>
          </cell>
        </row>
        <row r="1475">
          <cell r="B1475" t="str">
            <v>29K009</v>
          </cell>
          <cell r="C1475" t="str">
            <v>TAMA</v>
          </cell>
        </row>
        <row r="1476">
          <cell r="B1476" t="str">
            <v>29K010</v>
          </cell>
          <cell r="C1476" t="str">
            <v>UNION</v>
          </cell>
        </row>
        <row r="1477">
          <cell r="B1477" t="str">
            <v>29K011</v>
          </cell>
          <cell r="C1477" t="str">
            <v>WASHINGTON</v>
          </cell>
        </row>
        <row r="1478">
          <cell r="B1478" t="str">
            <v>29K012</v>
          </cell>
          <cell r="C1478" t="str">
            <v>Yellow Springs</v>
          </cell>
        </row>
        <row r="1479">
          <cell r="B1479" t="str">
            <v>29M001</v>
          </cell>
          <cell r="C1479" t="str">
            <v>KINGSTON SANITARY SEWER</v>
          </cell>
        </row>
        <row r="1480">
          <cell r="B1480" t="str">
            <v>29M002</v>
          </cell>
          <cell r="C1480" t="str">
            <v>BENNETT ACRES SANITARY SEWER</v>
          </cell>
        </row>
        <row r="1481">
          <cell r="B1481" t="str">
            <v>30C001</v>
          </cell>
          <cell r="C1481" t="str">
            <v>DICKINSON COUNTY AG EXTENSION</v>
          </cell>
        </row>
        <row r="1482">
          <cell r="B1482" t="str">
            <v>30D001</v>
          </cell>
          <cell r="C1482" t="str">
            <v>DICKINSON COUNTY ASSESSOR</v>
          </cell>
        </row>
        <row r="1483">
          <cell r="B1483" t="str">
            <v>30G272</v>
          </cell>
          <cell r="C1483" t="str">
            <v>ARNOLDS PARK</v>
          </cell>
        </row>
        <row r="1484">
          <cell r="B1484" t="str">
            <v>30G273</v>
          </cell>
          <cell r="C1484" t="str">
            <v>LAKE PARK</v>
          </cell>
        </row>
        <row r="1485">
          <cell r="B1485" t="str">
            <v>30G274</v>
          </cell>
          <cell r="C1485" t="str">
            <v>MILFORD</v>
          </cell>
        </row>
        <row r="1486">
          <cell r="B1486" t="str">
            <v>30G275</v>
          </cell>
          <cell r="C1486" t="str">
            <v>OKOBOJI</v>
          </cell>
        </row>
        <row r="1487">
          <cell r="B1487" t="str">
            <v>30G276</v>
          </cell>
          <cell r="C1487" t="str">
            <v>ORLEANS</v>
          </cell>
        </row>
        <row r="1488">
          <cell r="B1488" t="str">
            <v>30G277</v>
          </cell>
          <cell r="C1488" t="str">
            <v>SPIRIT LAKE</v>
          </cell>
        </row>
        <row r="1489">
          <cell r="B1489" t="str">
            <v>30G278</v>
          </cell>
          <cell r="C1489" t="str">
            <v>SUPERIOR</v>
          </cell>
        </row>
        <row r="1490">
          <cell r="B1490" t="str">
            <v>30G279</v>
          </cell>
          <cell r="C1490" t="str">
            <v>TERRIL</v>
          </cell>
        </row>
        <row r="1491">
          <cell r="B1491" t="str">
            <v>30G280</v>
          </cell>
          <cell r="C1491" t="str">
            <v>WAHPETON</v>
          </cell>
        </row>
        <row r="1492">
          <cell r="B1492" t="str">
            <v>30G281</v>
          </cell>
          <cell r="C1492" t="str">
            <v>WEST OKOBOJI</v>
          </cell>
        </row>
        <row r="1493">
          <cell r="B1493" t="str">
            <v>30K001</v>
          </cell>
          <cell r="C1493" t="str">
            <v>Center Grove</v>
          </cell>
        </row>
        <row r="1494">
          <cell r="B1494" t="str">
            <v>30K002</v>
          </cell>
          <cell r="C1494" t="str">
            <v>Diamond Lake</v>
          </cell>
        </row>
        <row r="1495">
          <cell r="B1495" t="str">
            <v>30K003 1</v>
          </cell>
          <cell r="C1495" t="str">
            <v>Excelsior - Lake Park Fire</v>
          </cell>
        </row>
        <row r="1496">
          <cell r="B1496" t="str">
            <v>30K003 2</v>
          </cell>
          <cell r="C1496" t="str">
            <v>Excelsior - Milford Fire</v>
          </cell>
        </row>
        <row r="1497">
          <cell r="B1497" t="str">
            <v>30K004 1</v>
          </cell>
          <cell r="C1497" t="str">
            <v>Lakeville - Spirit Lake Fire</v>
          </cell>
        </row>
        <row r="1498">
          <cell r="B1498" t="str">
            <v>30K004 2</v>
          </cell>
          <cell r="C1498" t="str">
            <v>Lakeville - Lake Park Fire</v>
          </cell>
        </row>
        <row r="1499">
          <cell r="B1499" t="str">
            <v>30K004 3</v>
          </cell>
          <cell r="C1499" t="str">
            <v>Lakeville - Milford Fire</v>
          </cell>
        </row>
        <row r="1500">
          <cell r="B1500" t="str">
            <v>30K005</v>
          </cell>
          <cell r="C1500" t="str">
            <v>Lloyd</v>
          </cell>
        </row>
        <row r="1501">
          <cell r="B1501" t="str">
            <v>30K006</v>
          </cell>
          <cell r="C1501" t="str">
            <v>MILFORD</v>
          </cell>
        </row>
        <row r="1502">
          <cell r="B1502" t="str">
            <v>30K007</v>
          </cell>
          <cell r="C1502" t="str">
            <v>Okoboji</v>
          </cell>
        </row>
        <row r="1503">
          <cell r="B1503" t="str">
            <v>30K008</v>
          </cell>
          <cell r="C1503" t="str">
            <v>RICHLAND</v>
          </cell>
        </row>
        <row r="1504">
          <cell r="B1504" t="str">
            <v>30K009</v>
          </cell>
          <cell r="C1504" t="str">
            <v>SILVER LAKE</v>
          </cell>
        </row>
        <row r="1505">
          <cell r="B1505" t="str">
            <v>30K010</v>
          </cell>
          <cell r="C1505" t="str">
            <v>Spirit Lake</v>
          </cell>
        </row>
        <row r="1506">
          <cell r="B1506" t="str">
            <v>30K011</v>
          </cell>
          <cell r="C1506" t="str">
            <v>Superior</v>
          </cell>
        </row>
        <row r="1507">
          <cell r="B1507" t="str">
            <v>30K012</v>
          </cell>
          <cell r="C1507" t="str">
            <v>Westport</v>
          </cell>
        </row>
        <row r="1508">
          <cell r="B1508" t="str">
            <v>30K012 1</v>
          </cell>
          <cell r="C1508" t="str">
            <v>Westport - Everly Fire</v>
          </cell>
        </row>
        <row r="1509">
          <cell r="B1509" t="str">
            <v>30K012 2</v>
          </cell>
          <cell r="C1509" t="str">
            <v>Westport - Milford Fire</v>
          </cell>
        </row>
        <row r="1510">
          <cell r="B1510" t="str">
            <v>30L001</v>
          </cell>
          <cell r="C1510" t="str">
            <v>DICKINSON COUNTY HOSPITAL</v>
          </cell>
        </row>
        <row r="1511">
          <cell r="B1511" t="str">
            <v>30M001</v>
          </cell>
          <cell r="C1511" t="str">
            <v>GREAT LAKES SANITARY SEWER</v>
          </cell>
        </row>
        <row r="1512">
          <cell r="B1512" t="str">
            <v>30S001</v>
          </cell>
          <cell r="C1512" t="str">
            <v>Centgrove-Wokobji-Arnpark-Okob Cem</v>
          </cell>
        </row>
        <row r="1513">
          <cell r="B1513" t="str">
            <v>30S005</v>
          </cell>
          <cell r="C1513" t="str">
            <v>Lloyd-Terril Cemetery</v>
          </cell>
        </row>
        <row r="1514">
          <cell r="B1514" t="str">
            <v>30S006</v>
          </cell>
          <cell r="C1514" t="str">
            <v>Milford-Milford Cemetery</v>
          </cell>
        </row>
        <row r="1515">
          <cell r="B1515" t="str">
            <v>30S009</v>
          </cell>
          <cell r="C1515" t="str">
            <v>Silver Lake-Lake Park Cemetery</v>
          </cell>
        </row>
        <row r="1516">
          <cell r="B1516" t="str">
            <v>30S011</v>
          </cell>
          <cell r="C1516" t="str">
            <v>Superior-Superior Cemetery</v>
          </cell>
        </row>
        <row r="1517">
          <cell r="B1517" t="str">
            <v>31C001</v>
          </cell>
          <cell r="C1517" t="str">
            <v>DUBUQUE COUNTY AG EXTENSION</v>
          </cell>
        </row>
        <row r="1518">
          <cell r="B1518" t="str">
            <v>31D001</v>
          </cell>
          <cell r="C1518" t="str">
            <v>DUBUQUE COUNTY ASSESSOR</v>
          </cell>
        </row>
        <row r="1519">
          <cell r="B1519" t="str">
            <v>31G282</v>
          </cell>
          <cell r="C1519" t="str">
            <v>ASBURY</v>
          </cell>
        </row>
        <row r="1520">
          <cell r="B1520" t="str">
            <v>31G283</v>
          </cell>
          <cell r="C1520" t="str">
            <v>BALLTOWN</v>
          </cell>
        </row>
        <row r="1521">
          <cell r="B1521" t="str">
            <v>31G284</v>
          </cell>
          <cell r="C1521" t="str">
            <v>BANKSTON</v>
          </cell>
        </row>
        <row r="1522">
          <cell r="B1522" t="str">
            <v>31G285</v>
          </cell>
          <cell r="C1522" t="str">
            <v>BERNARD</v>
          </cell>
        </row>
        <row r="1523">
          <cell r="B1523" t="str">
            <v>31G286</v>
          </cell>
          <cell r="C1523" t="str">
            <v>CASCADE</v>
          </cell>
        </row>
        <row r="1524">
          <cell r="B1524" t="str">
            <v>31G287</v>
          </cell>
          <cell r="C1524" t="str">
            <v>CENTRALIA</v>
          </cell>
        </row>
        <row r="1525">
          <cell r="B1525" t="str">
            <v>31G288</v>
          </cell>
          <cell r="C1525" t="str">
            <v>DUBUQUE</v>
          </cell>
        </row>
        <row r="1526">
          <cell r="B1526" t="str">
            <v>31G289</v>
          </cell>
          <cell r="C1526" t="str">
            <v>DURANGO</v>
          </cell>
        </row>
        <row r="1527">
          <cell r="B1527" t="str">
            <v>31G290</v>
          </cell>
          <cell r="C1527" t="str">
            <v>DYERSVILLE</v>
          </cell>
        </row>
        <row r="1528">
          <cell r="B1528" t="str">
            <v>31G291</v>
          </cell>
          <cell r="C1528" t="str">
            <v>EPWORTH</v>
          </cell>
        </row>
        <row r="1529">
          <cell r="B1529" t="str">
            <v>31G292</v>
          </cell>
          <cell r="C1529" t="str">
            <v>FARLEY</v>
          </cell>
        </row>
        <row r="1530">
          <cell r="B1530" t="str">
            <v>31G293</v>
          </cell>
          <cell r="C1530" t="str">
            <v>GRAF</v>
          </cell>
        </row>
        <row r="1531">
          <cell r="B1531" t="str">
            <v>31G294</v>
          </cell>
          <cell r="C1531" t="str">
            <v>HOLY CROSS</v>
          </cell>
        </row>
        <row r="1532">
          <cell r="B1532" t="str">
            <v>31G295</v>
          </cell>
          <cell r="C1532" t="str">
            <v>LUXEMBURG</v>
          </cell>
        </row>
        <row r="1533">
          <cell r="B1533" t="str">
            <v>31G296</v>
          </cell>
          <cell r="C1533" t="str">
            <v>NEW VIENNA</v>
          </cell>
        </row>
        <row r="1534">
          <cell r="B1534" t="str">
            <v>31G297</v>
          </cell>
          <cell r="C1534" t="str">
            <v>PEOSTA</v>
          </cell>
        </row>
        <row r="1535">
          <cell r="B1535" t="str">
            <v>31G298</v>
          </cell>
          <cell r="C1535" t="str">
            <v>RICKARDSVILLE</v>
          </cell>
        </row>
        <row r="1536">
          <cell r="B1536" t="str">
            <v>31G299</v>
          </cell>
          <cell r="C1536" t="str">
            <v>SAGEVILLE</v>
          </cell>
        </row>
        <row r="1537">
          <cell r="B1537" t="str">
            <v>31G300</v>
          </cell>
          <cell r="C1537" t="str">
            <v>SHERRILL</v>
          </cell>
        </row>
        <row r="1538">
          <cell r="B1538" t="str">
            <v>31G301</v>
          </cell>
          <cell r="C1538" t="str">
            <v>WORTHINGTON</v>
          </cell>
        </row>
        <row r="1539">
          <cell r="B1539" t="str">
            <v>31G302</v>
          </cell>
          <cell r="C1539" t="str">
            <v>ZWINGLE</v>
          </cell>
        </row>
        <row r="1540">
          <cell r="B1540" t="str">
            <v>31K001 1</v>
          </cell>
          <cell r="C1540" t="str">
            <v>Cascade-Cascade Fire</v>
          </cell>
        </row>
        <row r="1541">
          <cell r="B1541" t="str">
            <v>31K001 2</v>
          </cell>
          <cell r="C1541" t="str">
            <v>Cascade-Farley Fire</v>
          </cell>
        </row>
        <row r="1542">
          <cell r="B1542" t="str">
            <v>31K001 3</v>
          </cell>
          <cell r="C1542" t="str">
            <v>Cascade-Hopkinton Fire</v>
          </cell>
        </row>
        <row r="1543">
          <cell r="B1543" t="str">
            <v>31K001 4</v>
          </cell>
          <cell r="C1543" t="str">
            <v>CASCADE-WORTHINGTON FIRE/BI CO AMB</v>
          </cell>
        </row>
        <row r="1544">
          <cell r="B1544" t="str">
            <v>31K001 5</v>
          </cell>
          <cell r="C1544" t="str">
            <v>Cascade-Worthington Fire/Cascade Amb</v>
          </cell>
        </row>
        <row r="1545">
          <cell r="B1545" t="str">
            <v>31K002</v>
          </cell>
          <cell r="C1545" t="str">
            <v>CENTER</v>
          </cell>
        </row>
        <row r="1546">
          <cell r="B1546" t="str">
            <v>31K003 1</v>
          </cell>
          <cell r="C1546" t="str">
            <v>Concord - Holy Cross Fire</v>
          </cell>
        </row>
        <row r="1547">
          <cell r="B1547" t="str">
            <v>31K003 2</v>
          </cell>
          <cell r="C1547" t="str">
            <v>Concord - Sherrill Fire</v>
          </cell>
        </row>
        <row r="1548">
          <cell r="B1548" t="str">
            <v>31K004 1</v>
          </cell>
          <cell r="C1548" t="str">
            <v>Dodge - Dyersville Fire</v>
          </cell>
        </row>
        <row r="1549">
          <cell r="B1549" t="str">
            <v>31K004 2</v>
          </cell>
          <cell r="C1549" t="str">
            <v>Dodge - Farley Fire</v>
          </cell>
        </row>
        <row r="1550">
          <cell r="B1550" t="str">
            <v>31K004 3</v>
          </cell>
          <cell r="C1550" t="str">
            <v>Dodge - Worthington Fire</v>
          </cell>
        </row>
        <row r="1551">
          <cell r="B1551" t="str">
            <v>31K005 1</v>
          </cell>
          <cell r="C1551" t="str">
            <v>Dubuque - Asbury Fire</v>
          </cell>
        </row>
        <row r="1552">
          <cell r="B1552" t="str">
            <v>31K005 2</v>
          </cell>
          <cell r="C1552" t="str">
            <v>Dubuque - Sherrill Fire</v>
          </cell>
        </row>
        <row r="1553">
          <cell r="B1553" t="str">
            <v>31K006 1</v>
          </cell>
          <cell r="C1553" t="str">
            <v>Iowa - Epworth Fire</v>
          </cell>
        </row>
        <row r="1554">
          <cell r="B1554" t="str">
            <v>31K006 2</v>
          </cell>
          <cell r="C1554" t="str">
            <v>Iowa - Farley Fire</v>
          </cell>
        </row>
        <row r="1555">
          <cell r="B1555" t="str">
            <v>31K006 3</v>
          </cell>
          <cell r="C1555" t="str">
            <v>Iowa - Sherrill Fire</v>
          </cell>
        </row>
        <row r="1556">
          <cell r="B1556" t="str">
            <v>31K006 4</v>
          </cell>
          <cell r="C1556" t="str">
            <v>Iowa - Holy Cross Fire</v>
          </cell>
        </row>
        <row r="1557">
          <cell r="B1557" t="str">
            <v>31K007</v>
          </cell>
          <cell r="C1557" t="str">
            <v>JEFFERSON</v>
          </cell>
        </row>
        <row r="1558">
          <cell r="B1558" t="str">
            <v>31K008 1</v>
          </cell>
          <cell r="C1558" t="str">
            <v>Liberty - New Vienna Fire/H C Amb</v>
          </cell>
        </row>
        <row r="1559">
          <cell r="B1559" t="str">
            <v>31K008 2</v>
          </cell>
          <cell r="C1559" t="str">
            <v>Liberty - New Vienna Fire/Bi C Amb</v>
          </cell>
        </row>
        <row r="1560">
          <cell r="B1560" t="str">
            <v>31K008 3</v>
          </cell>
          <cell r="C1560" t="str">
            <v>Liberty - Holy Cross Fire/H C Amb</v>
          </cell>
        </row>
        <row r="1561">
          <cell r="B1561" t="str">
            <v>31K009</v>
          </cell>
          <cell r="C1561" t="str">
            <v>Mosalem</v>
          </cell>
        </row>
        <row r="1562">
          <cell r="B1562" t="str">
            <v>31K010 1</v>
          </cell>
          <cell r="C1562" t="str">
            <v>New Wine - Dyersville Fire</v>
          </cell>
        </row>
        <row r="1563">
          <cell r="B1563" t="str">
            <v>31K010 2</v>
          </cell>
          <cell r="C1563" t="str">
            <v>New Wine - Farley Fire</v>
          </cell>
        </row>
        <row r="1564">
          <cell r="B1564" t="str">
            <v>31K010 3</v>
          </cell>
          <cell r="C1564" t="str">
            <v>New Wine - New Vienna Fire</v>
          </cell>
        </row>
        <row r="1565">
          <cell r="B1565" t="str">
            <v>31K011</v>
          </cell>
          <cell r="C1565" t="str">
            <v>Peru</v>
          </cell>
        </row>
        <row r="1566">
          <cell r="B1566" t="str">
            <v>31K012</v>
          </cell>
          <cell r="C1566" t="str">
            <v>Prairie Creek</v>
          </cell>
        </row>
        <row r="1567">
          <cell r="B1567" t="str">
            <v>31K013</v>
          </cell>
          <cell r="C1567" t="str">
            <v>Table Mound</v>
          </cell>
        </row>
        <row r="1568">
          <cell r="B1568" t="str">
            <v>31K014 1</v>
          </cell>
          <cell r="C1568" t="str">
            <v>Taylor - Epworth Fire</v>
          </cell>
        </row>
        <row r="1569">
          <cell r="B1569" t="str">
            <v>31K014 2</v>
          </cell>
          <cell r="C1569" t="str">
            <v>Taylor - Farley Fire</v>
          </cell>
        </row>
        <row r="1570">
          <cell r="B1570" t="str">
            <v>31K015</v>
          </cell>
          <cell r="C1570" t="str">
            <v>VERNON</v>
          </cell>
        </row>
        <row r="1571">
          <cell r="B1571" t="str">
            <v>31K016</v>
          </cell>
          <cell r="C1571" t="str">
            <v>WASHINGTON</v>
          </cell>
        </row>
        <row r="1572">
          <cell r="B1572" t="str">
            <v>31K017</v>
          </cell>
          <cell r="C1572" t="str">
            <v>Whitewater</v>
          </cell>
        </row>
        <row r="1573">
          <cell r="B1573" t="str">
            <v>31L001</v>
          </cell>
          <cell r="C1573" t="str">
            <v>SUNNYCREST MANOR COUNTY HOSP</v>
          </cell>
        </row>
        <row r="1574">
          <cell r="B1574" t="str">
            <v>32C001</v>
          </cell>
          <cell r="C1574" t="str">
            <v>EMMET COUNTY AG EXTENSION</v>
          </cell>
        </row>
        <row r="1575">
          <cell r="B1575" t="str">
            <v>32D001</v>
          </cell>
          <cell r="C1575" t="str">
            <v>EMMET COUNTY ASSESSOR</v>
          </cell>
        </row>
        <row r="1576">
          <cell r="B1576" t="str">
            <v>32G303</v>
          </cell>
          <cell r="C1576" t="str">
            <v>ARMSTRONG</v>
          </cell>
        </row>
        <row r="1577">
          <cell r="B1577" t="str">
            <v>32G304</v>
          </cell>
          <cell r="C1577" t="str">
            <v>DOLLIVER</v>
          </cell>
        </row>
        <row r="1578">
          <cell r="B1578" t="str">
            <v>32G305</v>
          </cell>
          <cell r="C1578" t="str">
            <v>ESTHERVILLE</v>
          </cell>
        </row>
        <row r="1579">
          <cell r="B1579" t="str">
            <v>32G306</v>
          </cell>
          <cell r="C1579" t="str">
            <v>GRUVER</v>
          </cell>
        </row>
        <row r="1580">
          <cell r="B1580" t="str">
            <v>32G307</v>
          </cell>
          <cell r="C1580" t="str">
            <v>RINGSTED</v>
          </cell>
        </row>
        <row r="1581">
          <cell r="B1581" t="str">
            <v>32G308</v>
          </cell>
          <cell r="C1581" t="str">
            <v>WALLINGFORD</v>
          </cell>
        </row>
        <row r="1582">
          <cell r="B1582" t="str">
            <v>32K001</v>
          </cell>
          <cell r="C1582" t="str">
            <v>CENTER</v>
          </cell>
        </row>
        <row r="1583">
          <cell r="B1583" t="str">
            <v>32K002 0</v>
          </cell>
          <cell r="C1583" t="str">
            <v>Denmark - Benefited Fire</v>
          </cell>
        </row>
        <row r="1584">
          <cell r="B1584" t="str">
            <v>32K003</v>
          </cell>
          <cell r="C1584" t="str">
            <v>ELLSWORTH</v>
          </cell>
        </row>
        <row r="1585">
          <cell r="B1585" t="str">
            <v>32K004</v>
          </cell>
          <cell r="C1585" t="str">
            <v>Emmet</v>
          </cell>
        </row>
        <row r="1586">
          <cell r="B1586" t="str">
            <v>32K005</v>
          </cell>
          <cell r="C1586" t="str">
            <v>Estherville</v>
          </cell>
        </row>
        <row r="1587">
          <cell r="B1587" t="str">
            <v>32K006 0</v>
          </cell>
          <cell r="C1587" t="str">
            <v>Armstrong Grove - Benefited Fire</v>
          </cell>
        </row>
        <row r="1588">
          <cell r="B1588" t="str">
            <v>32K007</v>
          </cell>
          <cell r="C1588" t="str">
            <v>High Lake</v>
          </cell>
        </row>
        <row r="1589">
          <cell r="B1589" t="str">
            <v>32K007 0</v>
          </cell>
          <cell r="C1589" t="str">
            <v>High Lake - Benefited Fire</v>
          </cell>
        </row>
        <row r="1590">
          <cell r="B1590" t="str">
            <v>32K008 0</v>
          </cell>
          <cell r="C1590" t="str">
            <v>Iowa Lake - Benefited Fire</v>
          </cell>
        </row>
        <row r="1591">
          <cell r="B1591" t="str">
            <v>32K009</v>
          </cell>
          <cell r="C1591" t="str">
            <v>Jack Creek</v>
          </cell>
        </row>
        <row r="1592">
          <cell r="B1592" t="str">
            <v>32K009 0</v>
          </cell>
          <cell r="C1592" t="str">
            <v>Jack Creek - Benefited Fire</v>
          </cell>
        </row>
        <row r="1593">
          <cell r="B1593" t="str">
            <v>32K010</v>
          </cell>
          <cell r="C1593" t="str">
            <v>LINCOLN</v>
          </cell>
        </row>
        <row r="1594">
          <cell r="B1594" t="str">
            <v>32K010 0</v>
          </cell>
          <cell r="C1594" t="str">
            <v>LINCOLN - BENEFITED FIRE</v>
          </cell>
        </row>
        <row r="1595">
          <cell r="B1595" t="str">
            <v>32K011</v>
          </cell>
          <cell r="C1595" t="str">
            <v>SWAN LAKE</v>
          </cell>
        </row>
        <row r="1596">
          <cell r="B1596" t="str">
            <v>32K011 0</v>
          </cell>
          <cell r="C1596" t="str">
            <v>Swan Lake - Benefited Fire</v>
          </cell>
        </row>
        <row r="1597">
          <cell r="B1597" t="str">
            <v>32K012</v>
          </cell>
          <cell r="C1597" t="str">
            <v>Twelve Mile</v>
          </cell>
        </row>
        <row r="1598">
          <cell r="B1598" t="str">
            <v>32K012 0</v>
          </cell>
          <cell r="C1598" t="str">
            <v>Twelve Mile - Benefited Fire</v>
          </cell>
        </row>
        <row r="1599">
          <cell r="B1599" t="str">
            <v>32N001</v>
          </cell>
          <cell r="C1599" t="str">
            <v>ARMSTRONG BENEFITTED FIRE DISTRICT</v>
          </cell>
        </row>
        <row r="1600">
          <cell r="B1600" t="str">
            <v>32N003</v>
          </cell>
          <cell r="C1600" t="str">
            <v>RINGSTED BENEFITED FIRE DISTRICT</v>
          </cell>
        </row>
        <row r="1601">
          <cell r="B1601" t="str">
            <v>33C001</v>
          </cell>
          <cell r="C1601" t="str">
            <v>FAYETTE COUNTY AG EXTENSION</v>
          </cell>
        </row>
        <row r="1602">
          <cell r="B1602" t="str">
            <v>33D001</v>
          </cell>
          <cell r="C1602" t="str">
            <v>FAYETTE COUNTY ASSESSOR</v>
          </cell>
        </row>
        <row r="1603">
          <cell r="B1603" t="str">
            <v>33G309</v>
          </cell>
          <cell r="C1603" t="str">
            <v>ARLINGTON</v>
          </cell>
        </row>
        <row r="1604">
          <cell r="B1604" t="str">
            <v>33G310</v>
          </cell>
          <cell r="C1604" t="str">
            <v>CLERMONT</v>
          </cell>
        </row>
        <row r="1605">
          <cell r="B1605" t="str">
            <v>33G312</v>
          </cell>
          <cell r="C1605" t="str">
            <v>ELGIN</v>
          </cell>
        </row>
        <row r="1606">
          <cell r="B1606" t="str">
            <v>33G313</v>
          </cell>
          <cell r="C1606" t="str">
            <v>FAYETTE</v>
          </cell>
        </row>
        <row r="1607">
          <cell r="B1607" t="str">
            <v>33G314</v>
          </cell>
          <cell r="C1607" t="str">
            <v>HAWKEYE</v>
          </cell>
        </row>
        <row r="1608">
          <cell r="B1608" t="str">
            <v>33G315</v>
          </cell>
          <cell r="C1608" t="str">
            <v>MAYNARD</v>
          </cell>
        </row>
        <row r="1609">
          <cell r="B1609" t="str">
            <v>33G316</v>
          </cell>
          <cell r="C1609" t="str">
            <v>OELWEIN</v>
          </cell>
        </row>
        <row r="1610">
          <cell r="B1610" t="str">
            <v>33G317</v>
          </cell>
          <cell r="C1610" t="str">
            <v>RANDALIA</v>
          </cell>
        </row>
        <row r="1611">
          <cell r="B1611" t="str">
            <v>33G318</v>
          </cell>
          <cell r="C1611" t="str">
            <v>ST LUCAS</v>
          </cell>
        </row>
        <row r="1612">
          <cell r="B1612" t="str">
            <v>33G319</v>
          </cell>
          <cell r="C1612" t="str">
            <v>WADENA</v>
          </cell>
        </row>
        <row r="1613">
          <cell r="B1613" t="str">
            <v>33G320</v>
          </cell>
          <cell r="C1613" t="str">
            <v>WAUCOMA</v>
          </cell>
        </row>
        <row r="1614">
          <cell r="B1614" t="str">
            <v>33G321</v>
          </cell>
          <cell r="C1614" t="str">
            <v>WESTGATE</v>
          </cell>
        </row>
        <row r="1615">
          <cell r="B1615" t="str">
            <v>33G322</v>
          </cell>
          <cell r="C1615" t="str">
            <v>WEST UNION</v>
          </cell>
        </row>
        <row r="1616">
          <cell r="B1616" t="str">
            <v>33K001</v>
          </cell>
          <cell r="C1616" t="str">
            <v>Auburn</v>
          </cell>
        </row>
        <row r="1617">
          <cell r="B1617" t="str">
            <v>33K002</v>
          </cell>
          <cell r="C1617" t="str">
            <v>Banks</v>
          </cell>
        </row>
        <row r="1618">
          <cell r="B1618" t="str">
            <v>33K003</v>
          </cell>
          <cell r="C1618" t="str">
            <v>Bethel</v>
          </cell>
        </row>
        <row r="1619">
          <cell r="B1619" t="str">
            <v>33K004</v>
          </cell>
          <cell r="C1619" t="str">
            <v>CENTER</v>
          </cell>
        </row>
        <row r="1620">
          <cell r="B1620" t="str">
            <v>33K005</v>
          </cell>
          <cell r="C1620" t="str">
            <v>Clermont</v>
          </cell>
        </row>
        <row r="1621">
          <cell r="B1621" t="str">
            <v>33K006</v>
          </cell>
          <cell r="C1621" t="str">
            <v>DOVER</v>
          </cell>
        </row>
        <row r="1622">
          <cell r="B1622" t="str">
            <v>33K007</v>
          </cell>
          <cell r="C1622" t="str">
            <v>EDEN</v>
          </cell>
        </row>
        <row r="1623">
          <cell r="B1623" t="str">
            <v>33K008</v>
          </cell>
          <cell r="C1623" t="str">
            <v>FAIRFIELD</v>
          </cell>
        </row>
        <row r="1624">
          <cell r="B1624" t="str">
            <v>33K009</v>
          </cell>
          <cell r="C1624" t="str">
            <v>FREMONT</v>
          </cell>
        </row>
        <row r="1625">
          <cell r="B1625" t="str">
            <v>33K010</v>
          </cell>
          <cell r="C1625" t="str">
            <v>HARLAN</v>
          </cell>
        </row>
        <row r="1626">
          <cell r="B1626" t="str">
            <v>33K011</v>
          </cell>
          <cell r="C1626" t="str">
            <v>Illyria</v>
          </cell>
        </row>
        <row r="1627">
          <cell r="B1627" t="str">
            <v>33K012</v>
          </cell>
          <cell r="C1627" t="str">
            <v>JEFFERSON</v>
          </cell>
        </row>
        <row r="1628">
          <cell r="B1628" t="str">
            <v>33K013</v>
          </cell>
          <cell r="C1628" t="str">
            <v>Oran</v>
          </cell>
        </row>
        <row r="1629">
          <cell r="B1629" t="str">
            <v>33K014</v>
          </cell>
          <cell r="C1629" t="str">
            <v>PLEASANT VALLEY</v>
          </cell>
        </row>
        <row r="1630">
          <cell r="B1630" t="str">
            <v>33K015</v>
          </cell>
          <cell r="C1630" t="str">
            <v>PUTNAM</v>
          </cell>
        </row>
        <row r="1631">
          <cell r="B1631" t="str">
            <v>33K016</v>
          </cell>
          <cell r="C1631" t="str">
            <v>SCOTT</v>
          </cell>
        </row>
        <row r="1632">
          <cell r="B1632" t="str">
            <v>33K017</v>
          </cell>
          <cell r="C1632" t="str">
            <v>Smithfield</v>
          </cell>
        </row>
        <row r="1633">
          <cell r="B1633" t="str">
            <v>33K018</v>
          </cell>
          <cell r="C1633" t="str">
            <v>UNION</v>
          </cell>
        </row>
        <row r="1634">
          <cell r="B1634" t="str">
            <v>33K019</v>
          </cell>
          <cell r="C1634" t="str">
            <v>WESTFIELD</v>
          </cell>
        </row>
        <row r="1635">
          <cell r="B1635" t="str">
            <v>33K020</v>
          </cell>
          <cell r="C1635" t="str">
            <v>Windsor</v>
          </cell>
        </row>
        <row r="1636">
          <cell r="B1636" t="str">
            <v>33M001</v>
          </cell>
          <cell r="C1636" t="str">
            <v>ORAN COMMUNITY SANITARY SEWER</v>
          </cell>
        </row>
        <row r="1637">
          <cell r="B1637" t="str">
            <v>34C001</v>
          </cell>
          <cell r="C1637" t="str">
            <v>FLOYD COUNTY AG EXTENSION</v>
          </cell>
        </row>
        <row r="1638">
          <cell r="B1638" t="str">
            <v>34D001</v>
          </cell>
          <cell r="C1638" t="str">
            <v>FLOYD COUNTY ASSESSOR</v>
          </cell>
        </row>
        <row r="1639">
          <cell r="B1639" t="str">
            <v>34G323</v>
          </cell>
          <cell r="C1639" t="str">
            <v>CHARLES CITY</v>
          </cell>
        </row>
        <row r="1640">
          <cell r="B1640" t="str">
            <v>34G324</v>
          </cell>
          <cell r="C1640" t="str">
            <v>COLWELL</v>
          </cell>
        </row>
        <row r="1641">
          <cell r="B1641" t="str">
            <v>34G325</v>
          </cell>
          <cell r="C1641" t="str">
            <v>FLOYD</v>
          </cell>
        </row>
        <row r="1642">
          <cell r="B1642" t="str">
            <v>34G326</v>
          </cell>
          <cell r="C1642" t="str">
            <v>MARBLE ROCK</v>
          </cell>
        </row>
        <row r="1643">
          <cell r="B1643" t="str">
            <v>34G327</v>
          </cell>
          <cell r="C1643" t="str">
            <v>NORA SPRINGS</v>
          </cell>
        </row>
        <row r="1644">
          <cell r="B1644" t="str">
            <v>34G328</v>
          </cell>
          <cell r="C1644" t="str">
            <v>ROCKFORD</v>
          </cell>
        </row>
        <row r="1645">
          <cell r="B1645" t="str">
            <v>34G329</v>
          </cell>
          <cell r="C1645" t="str">
            <v>RUDD</v>
          </cell>
        </row>
        <row r="1646">
          <cell r="B1646" t="str">
            <v>34K001</v>
          </cell>
          <cell r="C1646" t="str">
            <v>CEDAR</v>
          </cell>
        </row>
        <row r="1647">
          <cell r="B1647" t="str">
            <v>34K001 0</v>
          </cell>
          <cell r="C1647" t="str">
            <v>Cedar - Benefited Fire</v>
          </cell>
        </row>
        <row r="1648">
          <cell r="B1648" t="str">
            <v>34K002</v>
          </cell>
          <cell r="C1648" t="str">
            <v>FLOYD</v>
          </cell>
        </row>
        <row r="1649">
          <cell r="B1649" t="str">
            <v>34K003</v>
          </cell>
          <cell r="C1649" t="str">
            <v>Niles</v>
          </cell>
        </row>
        <row r="1650">
          <cell r="B1650" t="str">
            <v>34K004</v>
          </cell>
          <cell r="C1650" t="str">
            <v>PLEASANT GROVE</v>
          </cell>
        </row>
        <row r="1651">
          <cell r="B1651" t="str">
            <v>34K005</v>
          </cell>
          <cell r="C1651" t="str">
            <v>RIVERTON</v>
          </cell>
        </row>
        <row r="1652">
          <cell r="B1652" t="str">
            <v>34K006</v>
          </cell>
          <cell r="C1652" t="str">
            <v>ROCKFORD</v>
          </cell>
        </row>
        <row r="1653">
          <cell r="B1653" t="str">
            <v>34K007</v>
          </cell>
          <cell r="C1653" t="str">
            <v>Rock Grove</v>
          </cell>
        </row>
        <row r="1654">
          <cell r="B1654" t="str">
            <v>34K008</v>
          </cell>
          <cell r="C1654" t="str">
            <v>Rudd</v>
          </cell>
        </row>
        <row r="1655">
          <cell r="B1655" t="str">
            <v>34K009</v>
          </cell>
          <cell r="C1655" t="str">
            <v>Saint Charles</v>
          </cell>
        </row>
        <row r="1656">
          <cell r="B1656" t="str">
            <v>34K010</v>
          </cell>
          <cell r="C1656" t="str">
            <v>SCOTT</v>
          </cell>
        </row>
        <row r="1657">
          <cell r="B1657" t="str">
            <v>34K011</v>
          </cell>
          <cell r="C1657" t="str">
            <v>Ulster</v>
          </cell>
        </row>
        <row r="1658">
          <cell r="B1658" t="str">
            <v>34K012</v>
          </cell>
          <cell r="C1658" t="str">
            <v>UNION</v>
          </cell>
        </row>
        <row r="1659">
          <cell r="B1659" t="str">
            <v>34N001</v>
          </cell>
          <cell r="C1659" t="str">
            <v>CEDAR BENEFITED FIRE DISTRICT</v>
          </cell>
        </row>
        <row r="1660">
          <cell r="B1660" t="str">
            <v>34S002</v>
          </cell>
          <cell r="C1660" t="str">
            <v>Floyd-Floyd Cemetery</v>
          </cell>
        </row>
        <row r="1661">
          <cell r="B1661" t="str">
            <v>34S009</v>
          </cell>
          <cell r="C1661" t="str">
            <v>Saint Charles-Charles City Cemetery</v>
          </cell>
        </row>
        <row r="1662">
          <cell r="B1662" t="str">
            <v>35C001</v>
          </cell>
          <cell r="C1662" t="str">
            <v>FRANKLIN COUNTY AG EXTENSION</v>
          </cell>
        </row>
        <row r="1663">
          <cell r="B1663" t="str">
            <v>35D001</v>
          </cell>
          <cell r="C1663" t="str">
            <v>FRANKLIN COUNTY ASSESSOR</v>
          </cell>
        </row>
        <row r="1664">
          <cell r="B1664" t="str">
            <v>35G330</v>
          </cell>
          <cell r="C1664" t="str">
            <v>ALEXANDER</v>
          </cell>
        </row>
        <row r="1665">
          <cell r="B1665" t="str">
            <v>35G331</v>
          </cell>
          <cell r="C1665" t="str">
            <v>COULTER</v>
          </cell>
        </row>
        <row r="1666">
          <cell r="B1666" t="str">
            <v>35G332</v>
          </cell>
          <cell r="C1666" t="str">
            <v>GENEVA</v>
          </cell>
        </row>
        <row r="1667">
          <cell r="B1667" t="str">
            <v>35G333</v>
          </cell>
          <cell r="C1667" t="str">
            <v>HAMPTON</v>
          </cell>
        </row>
        <row r="1668">
          <cell r="B1668" t="str">
            <v>35G334</v>
          </cell>
          <cell r="C1668" t="str">
            <v>HANSELL</v>
          </cell>
        </row>
        <row r="1669">
          <cell r="B1669" t="str">
            <v>35G335</v>
          </cell>
          <cell r="C1669" t="str">
            <v>LATIMER</v>
          </cell>
        </row>
        <row r="1670">
          <cell r="B1670" t="str">
            <v>35G336</v>
          </cell>
          <cell r="C1670" t="str">
            <v>POPEJOY</v>
          </cell>
        </row>
        <row r="1671">
          <cell r="B1671" t="str">
            <v>35G337</v>
          </cell>
          <cell r="C1671" t="str">
            <v>SHEFFIELD</v>
          </cell>
        </row>
        <row r="1672">
          <cell r="B1672" t="str">
            <v>35K001</v>
          </cell>
          <cell r="C1672" t="str">
            <v>Geneva</v>
          </cell>
        </row>
        <row r="1673">
          <cell r="B1673" t="str">
            <v>35K002 0</v>
          </cell>
          <cell r="C1673" t="str">
            <v>GRANT - BENEFITED FIRE</v>
          </cell>
        </row>
        <row r="1674">
          <cell r="B1674" t="str">
            <v>35K003</v>
          </cell>
          <cell r="C1674" t="str">
            <v>HAMILTON</v>
          </cell>
        </row>
        <row r="1675">
          <cell r="B1675" t="str">
            <v>35K004</v>
          </cell>
          <cell r="C1675" t="str">
            <v>Ingham</v>
          </cell>
        </row>
        <row r="1676">
          <cell r="B1676" t="str">
            <v>35K005 0</v>
          </cell>
          <cell r="C1676" t="str">
            <v>Lee - Benefited Fire</v>
          </cell>
        </row>
        <row r="1677">
          <cell r="B1677" t="str">
            <v>35K006</v>
          </cell>
          <cell r="C1677" t="str">
            <v>MARION</v>
          </cell>
        </row>
        <row r="1678">
          <cell r="B1678" t="str">
            <v>35K006 0</v>
          </cell>
          <cell r="C1678" t="str">
            <v>MARION - BENEFITED FIRE</v>
          </cell>
        </row>
        <row r="1679">
          <cell r="B1679" t="str">
            <v>35K007</v>
          </cell>
          <cell r="C1679" t="str">
            <v>MORGAN</v>
          </cell>
        </row>
        <row r="1680">
          <cell r="B1680" t="str">
            <v>35K007 1</v>
          </cell>
          <cell r="C1680" t="str">
            <v>Morgan - Coulter Fire</v>
          </cell>
        </row>
        <row r="1681">
          <cell r="B1681" t="str">
            <v>35K008</v>
          </cell>
          <cell r="C1681" t="str">
            <v>Mott</v>
          </cell>
        </row>
        <row r="1682">
          <cell r="B1682" t="str">
            <v>35K009</v>
          </cell>
          <cell r="C1682" t="str">
            <v>Oakland</v>
          </cell>
        </row>
        <row r="1683">
          <cell r="B1683" t="str">
            <v>35K010</v>
          </cell>
          <cell r="C1683" t="str">
            <v>OSCEOLA</v>
          </cell>
        </row>
        <row r="1684">
          <cell r="B1684" t="str">
            <v>35K011</v>
          </cell>
          <cell r="C1684" t="str">
            <v>Reeve</v>
          </cell>
        </row>
        <row r="1685">
          <cell r="B1685" t="str">
            <v>35K011 0</v>
          </cell>
          <cell r="C1685" t="str">
            <v>Reeve - Benefited Fire</v>
          </cell>
        </row>
        <row r="1686">
          <cell r="B1686" t="str">
            <v>35K012</v>
          </cell>
          <cell r="C1686" t="str">
            <v>RICHLAND</v>
          </cell>
        </row>
        <row r="1687">
          <cell r="B1687" t="str">
            <v>35K012 0</v>
          </cell>
          <cell r="C1687" t="str">
            <v>RICHLAND - BENEFITED FIRE</v>
          </cell>
        </row>
        <row r="1688">
          <cell r="B1688" t="str">
            <v>35K013</v>
          </cell>
          <cell r="C1688" t="str">
            <v>ROSS</v>
          </cell>
        </row>
        <row r="1689">
          <cell r="B1689" t="str">
            <v>35K013 0</v>
          </cell>
          <cell r="C1689" t="str">
            <v>Ross - Benefited Fire</v>
          </cell>
        </row>
        <row r="1690">
          <cell r="B1690" t="str">
            <v>35K014 0</v>
          </cell>
          <cell r="C1690" t="str">
            <v>Scott - Benefited Fire 1</v>
          </cell>
        </row>
        <row r="1691">
          <cell r="B1691" t="str">
            <v>35K014 1</v>
          </cell>
          <cell r="C1691" t="str">
            <v>Scott-Benefited Fire 4</v>
          </cell>
        </row>
        <row r="1692">
          <cell r="B1692" t="str">
            <v>35K015</v>
          </cell>
          <cell r="C1692" t="str">
            <v>WEST FORK</v>
          </cell>
        </row>
        <row r="1693">
          <cell r="B1693" t="str">
            <v>35K015 0</v>
          </cell>
          <cell r="C1693" t="str">
            <v>West Fork - Benefited Fire</v>
          </cell>
        </row>
        <row r="1694">
          <cell r="B1694" t="str">
            <v>35K016</v>
          </cell>
          <cell r="C1694" t="str">
            <v>Wisner</v>
          </cell>
        </row>
        <row r="1695">
          <cell r="B1695" t="str">
            <v>35K016 0</v>
          </cell>
          <cell r="C1695" t="str">
            <v>Wisner - Benefited Fire</v>
          </cell>
        </row>
        <row r="1696">
          <cell r="B1696" t="str">
            <v>35L001</v>
          </cell>
          <cell r="C1696" t="str">
            <v>FRANKLIN GENERAL HOSPITAL</v>
          </cell>
        </row>
        <row r="1697">
          <cell r="B1697" t="str">
            <v>35M001</v>
          </cell>
          <cell r="C1697" t="str">
            <v>MOTT TERRACE HILL SANITARY SEWER</v>
          </cell>
        </row>
        <row r="1698">
          <cell r="B1698" t="str">
            <v>35M002</v>
          </cell>
          <cell r="C1698" t="str">
            <v>BEEDS LAKE SANITARY SEWER</v>
          </cell>
        </row>
        <row r="1699">
          <cell r="B1699" t="str">
            <v>35N001</v>
          </cell>
          <cell r="C1699" t="str">
            <v>FRANKLIN COUNTY FIRE DISTRICT #1</v>
          </cell>
        </row>
        <row r="1700">
          <cell r="B1700" t="str">
            <v>35N002</v>
          </cell>
          <cell r="C1700" t="str">
            <v>FRANKLIN COUNTY FIRE DISTRICT #2</v>
          </cell>
        </row>
        <row r="1701">
          <cell r="B1701" t="str">
            <v>35N003</v>
          </cell>
          <cell r="C1701" t="str">
            <v>WEST FORK FIRE DIST #3</v>
          </cell>
        </row>
        <row r="1702">
          <cell r="B1702" t="str">
            <v>35N004</v>
          </cell>
          <cell r="C1702" t="str">
            <v>FRANKLIN COUNTY FIRE DISTRICT #4</v>
          </cell>
        </row>
        <row r="1703">
          <cell r="B1703" t="str">
            <v>35N005</v>
          </cell>
          <cell r="C1703" t="str">
            <v>GRANT-LEE FIRE DIST</v>
          </cell>
        </row>
        <row r="1704">
          <cell r="B1704" t="str">
            <v>35R001</v>
          </cell>
          <cell r="C1704" t="str">
            <v>ROSS-SHEFFIELD-CHAPIN STREET LIGHT</v>
          </cell>
        </row>
        <row r="1705">
          <cell r="B1705" t="str">
            <v>35W001</v>
          </cell>
          <cell r="C1705" t="str">
            <v>SHEFFIELD EMERGENCY MEDICAL SERVICE</v>
          </cell>
        </row>
        <row r="1706">
          <cell r="B1706" t="str">
            <v>36C001</v>
          </cell>
          <cell r="C1706" t="str">
            <v>FREMONT COUNTY AG EXTENSION</v>
          </cell>
        </row>
        <row r="1707">
          <cell r="B1707" t="str">
            <v>36D001</v>
          </cell>
          <cell r="C1707" t="str">
            <v>FREMONT COUNTY ASSESSOR</v>
          </cell>
        </row>
        <row r="1708">
          <cell r="B1708" t="str">
            <v>36G338</v>
          </cell>
          <cell r="C1708" t="str">
            <v>FARRAGUT</v>
          </cell>
        </row>
        <row r="1709">
          <cell r="B1709" t="str">
            <v>36G339</v>
          </cell>
          <cell r="C1709" t="str">
            <v>HAMBURG</v>
          </cell>
        </row>
        <row r="1710">
          <cell r="B1710" t="str">
            <v>36G340</v>
          </cell>
          <cell r="C1710" t="str">
            <v>IMOGENE</v>
          </cell>
        </row>
        <row r="1711">
          <cell r="B1711" t="str">
            <v>36G341</v>
          </cell>
          <cell r="C1711" t="str">
            <v>RANDOLPH</v>
          </cell>
        </row>
        <row r="1712">
          <cell r="B1712" t="str">
            <v>36G342</v>
          </cell>
          <cell r="C1712" t="str">
            <v>RIVERTON</v>
          </cell>
        </row>
        <row r="1713">
          <cell r="B1713" t="str">
            <v>36G343</v>
          </cell>
          <cell r="C1713" t="str">
            <v>SIDNEY</v>
          </cell>
        </row>
        <row r="1714">
          <cell r="B1714" t="str">
            <v>36G344</v>
          </cell>
          <cell r="C1714" t="str">
            <v>TABOR</v>
          </cell>
        </row>
        <row r="1715">
          <cell r="B1715" t="str">
            <v>36G345</v>
          </cell>
          <cell r="C1715" t="str">
            <v>THURMAN</v>
          </cell>
        </row>
        <row r="1716">
          <cell r="B1716" t="str">
            <v>36K001</v>
          </cell>
          <cell r="C1716" t="str">
            <v>BENTON</v>
          </cell>
        </row>
        <row r="1717">
          <cell r="B1717" t="str">
            <v>36K002</v>
          </cell>
          <cell r="C1717" t="str">
            <v>Fisher</v>
          </cell>
        </row>
        <row r="1718">
          <cell r="B1718" t="str">
            <v>36K003</v>
          </cell>
          <cell r="C1718" t="str">
            <v>GREEN</v>
          </cell>
        </row>
        <row r="1719">
          <cell r="B1719" t="str">
            <v>36K004</v>
          </cell>
          <cell r="C1719" t="str">
            <v>LOCUST GROVE</v>
          </cell>
        </row>
        <row r="1720">
          <cell r="B1720" t="str">
            <v>36K005</v>
          </cell>
          <cell r="C1720" t="str">
            <v>MADISON</v>
          </cell>
        </row>
        <row r="1721">
          <cell r="B1721" t="str">
            <v>36K006</v>
          </cell>
          <cell r="C1721" t="str">
            <v>MONROE</v>
          </cell>
        </row>
        <row r="1722">
          <cell r="B1722" t="str">
            <v>36K007</v>
          </cell>
          <cell r="C1722" t="str">
            <v>PRAIRIE</v>
          </cell>
        </row>
        <row r="1723">
          <cell r="B1723" t="str">
            <v>36K008</v>
          </cell>
          <cell r="C1723" t="str">
            <v>RIVERSIDE</v>
          </cell>
        </row>
        <row r="1724">
          <cell r="B1724" t="str">
            <v>36K009</v>
          </cell>
          <cell r="C1724" t="str">
            <v>RIVERTON</v>
          </cell>
        </row>
        <row r="1725">
          <cell r="B1725" t="str">
            <v>36K010</v>
          </cell>
          <cell r="C1725" t="str">
            <v>SCOTT</v>
          </cell>
        </row>
        <row r="1726">
          <cell r="B1726" t="str">
            <v>36K011</v>
          </cell>
          <cell r="C1726" t="str">
            <v>Sidney</v>
          </cell>
        </row>
        <row r="1727">
          <cell r="B1727" t="str">
            <v>36K012</v>
          </cell>
          <cell r="C1727" t="str">
            <v>WALNUT</v>
          </cell>
        </row>
        <row r="1728">
          <cell r="B1728" t="str">
            <v>36K013</v>
          </cell>
          <cell r="C1728" t="str">
            <v>WASHINGTON</v>
          </cell>
        </row>
        <row r="1729">
          <cell r="B1729" t="str">
            <v>37C001</v>
          </cell>
          <cell r="C1729" t="str">
            <v>GREENE COUNTY AG EXTENSION</v>
          </cell>
        </row>
        <row r="1730">
          <cell r="B1730" t="str">
            <v>37D001</v>
          </cell>
          <cell r="C1730" t="str">
            <v>GREENE COUNTY ASSESSOR</v>
          </cell>
        </row>
        <row r="1731">
          <cell r="B1731" t="str">
            <v>37G346</v>
          </cell>
          <cell r="C1731" t="str">
            <v>CHURDAN</v>
          </cell>
        </row>
        <row r="1732">
          <cell r="B1732" t="str">
            <v>37G347</v>
          </cell>
          <cell r="C1732" t="str">
            <v>DANA</v>
          </cell>
        </row>
        <row r="1733">
          <cell r="B1733" t="str">
            <v>37G348</v>
          </cell>
          <cell r="C1733" t="str">
            <v>GRAND JUNCTION</v>
          </cell>
        </row>
        <row r="1734">
          <cell r="B1734" t="str">
            <v>37G349</v>
          </cell>
          <cell r="C1734" t="str">
            <v>JEFFERSON</v>
          </cell>
        </row>
        <row r="1735">
          <cell r="B1735" t="str">
            <v>37G350</v>
          </cell>
          <cell r="C1735" t="str">
            <v>PATON</v>
          </cell>
        </row>
        <row r="1736">
          <cell r="B1736" t="str">
            <v>37G351</v>
          </cell>
          <cell r="C1736" t="str">
            <v>RIPPEY</v>
          </cell>
        </row>
        <row r="1737">
          <cell r="B1737" t="str">
            <v>37G352</v>
          </cell>
          <cell r="C1737" t="str">
            <v>SCRANTON</v>
          </cell>
        </row>
        <row r="1738">
          <cell r="B1738" t="str">
            <v>37K001</v>
          </cell>
          <cell r="C1738" t="str">
            <v>BRISTOL</v>
          </cell>
        </row>
        <row r="1739">
          <cell r="B1739" t="str">
            <v>37K002</v>
          </cell>
          <cell r="C1739" t="str">
            <v>CEDAR</v>
          </cell>
        </row>
        <row r="1740">
          <cell r="B1740" t="str">
            <v>37K003</v>
          </cell>
          <cell r="C1740" t="str">
            <v>Dawson</v>
          </cell>
        </row>
        <row r="1741">
          <cell r="B1741" t="str">
            <v>37K004</v>
          </cell>
          <cell r="C1741" t="str">
            <v>FRANKLIN</v>
          </cell>
        </row>
        <row r="1742">
          <cell r="B1742" t="str">
            <v>37K005</v>
          </cell>
          <cell r="C1742" t="str">
            <v>GRANT</v>
          </cell>
        </row>
        <row r="1743">
          <cell r="B1743" t="str">
            <v>37K006</v>
          </cell>
          <cell r="C1743" t="str">
            <v>Greenbrier</v>
          </cell>
        </row>
        <row r="1744">
          <cell r="B1744" t="str">
            <v>37K007</v>
          </cell>
          <cell r="C1744" t="str">
            <v>HARDIN</v>
          </cell>
        </row>
        <row r="1745">
          <cell r="B1745" t="str">
            <v>37K008</v>
          </cell>
          <cell r="C1745" t="str">
            <v>HIGHLAND</v>
          </cell>
        </row>
        <row r="1746">
          <cell r="B1746" t="str">
            <v>37K009</v>
          </cell>
          <cell r="C1746" t="str">
            <v>JACKSON</v>
          </cell>
        </row>
        <row r="1747">
          <cell r="B1747" t="str">
            <v>37K010</v>
          </cell>
          <cell r="C1747" t="str">
            <v>Junction</v>
          </cell>
        </row>
        <row r="1748">
          <cell r="B1748" t="str">
            <v>37K011</v>
          </cell>
          <cell r="C1748" t="str">
            <v>Kendrick</v>
          </cell>
        </row>
        <row r="1749">
          <cell r="B1749" t="str">
            <v>37K012</v>
          </cell>
          <cell r="C1749" t="str">
            <v>Paton</v>
          </cell>
        </row>
        <row r="1750">
          <cell r="B1750" t="str">
            <v>37K013</v>
          </cell>
          <cell r="C1750" t="str">
            <v>Scranton</v>
          </cell>
        </row>
        <row r="1751">
          <cell r="B1751" t="str">
            <v>37K014</v>
          </cell>
          <cell r="C1751" t="str">
            <v>WASHINGTON</v>
          </cell>
        </row>
        <row r="1752">
          <cell r="B1752" t="str">
            <v>37K015</v>
          </cell>
          <cell r="C1752" t="str">
            <v>WILLOW</v>
          </cell>
        </row>
        <row r="1753">
          <cell r="B1753" t="str">
            <v>37L001</v>
          </cell>
          <cell r="C1753" t="str">
            <v>GREENE COUNTY HOSPITAL</v>
          </cell>
        </row>
        <row r="1754">
          <cell r="B1754" t="str">
            <v>37S008</v>
          </cell>
          <cell r="C1754" t="str">
            <v>Highland-Churdan Cemetery</v>
          </cell>
        </row>
        <row r="1755">
          <cell r="B1755" t="str">
            <v>37S010</v>
          </cell>
          <cell r="C1755" t="str">
            <v>Junction-Dana-Grand Junction Cem</v>
          </cell>
        </row>
        <row r="1756">
          <cell r="B1756" t="str">
            <v>37S011</v>
          </cell>
          <cell r="C1756" t="str">
            <v>Kendrick-Ralston Cemetery</v>
          </cell>
        </row>
        <row r="1757">
          <cell r="B1757" t="str">
            <v>37S012</v>
          </cell>
          <cell r="C1757" t="str">
            <v>Paton-Paton Cemetery</v>
          </cell>
        </row>
        <row r="1758">
          <cell r="B1758" t="str">
            <v>37S013</v>
          </cell>
          <cell r="C1758" t="str">
            <v>Scranton-Scranton Cemetery</v>
          </cell>
        </row>
        <row r="1759">
          <cell r="B1759" t="str">
            <v>37S014</v>
          </cell>
          <cell r="C1759" t="str">
            <v>Washington-Rippey Cemetery</v>
          </cell>
        </row>
        <row r="1760">
          <cell r="B1760" t="str">
            <v>38C001</v>
          </cell>
          <cell r="C1760" t="str">
            <v>GRUNDY COUNTY AG EXTENSION</v>
          </cell>
        </row>
        <row r="1761">
          <cell r="B1761" t="str">
            <v>38D001</v>
          </cell>
          <cell r="C1761" t="str">
            <v>GRUNDY COUNTY ASSESSOR</v>
          </cell>
        </row>
        <row r="1762">
          <cell r="B1762" t="str">
            <v>38G353</v>
          </cell>
          <cell r="C1762" t="str">
            <v>BEAMAN</v>
          </cell>
        </row>
        <row r="1763">
          <cell r="B1763" t="str">
            <v>38G354</v>
          </cell>
          <cell r="C1763" t="str">
            <v>CONRAD</v>
          </cell>
        </row>
        <row r="1764">
          <cell r="B1764" t="str">
            <v>38G355</v>
          </cell>
          <cell r="C1764" t="str">
            <v>DIKE</v>
          </cell>
        </row>
        <row r="1765">
          <cell r="B1765" t="str">
            <v>38G356</v>
          </cell>
          <cell r="C1765" t="str">
            <v>GRUNDY CENTER</v>
          </cell>
        </row>
        <row r="1766">
          <cell r="B1766" t="str">
            <v>38G357</v>
          </cell>
          <cell r="C1766" t="str">
            <v>HOLLAND</v>
          </cell>
        </row>
        <row r="1767">
          <cell r="B1767" t="str">
            <v>38G358</v>
          </cell>
          <cell r="C1767" t="str">
            <v>MORRISON</v>
          </cell>
        </row>
        <row r="1768">
          <cell r="B1768" t="str">
            <v>38G359</v>
          </cell>
          <cell r="C1768" t="str">
            <v>REINBECK</v>
          </cell>
        </row>
        <row r="1769">
          <cell r="B1769" t="str">
            <v>38G360</v>
          </cell>
          <cell r="C1769" t="str">
            <v>STOUT</v>
          </cell>
        </row>
        <row r="1770">
          <cell r="B1770" t="str">
            <v>38G361</v>
          </cell>
          <cell r="C1770" t="str">
            <v>WELLSBURG</v>
          </cell>
        </row>
        <row r="1771">
          <cell r="B1771" t="str">
            <v>38K001 0</v>
          </cell>
          <cell r="C1771" t="str">
            <v>Beaver - Benefited Fire</v>
          </cell>
        </row>
        <row r="1772">
          <cell r="B1772" t="str">
            <v>38K001 1</v>
          </cell>
          <cell r="C1772" t="str">
            <v>Beaver - Parkersburg Fire</v>
          </cell>
        </row>
        <row r="1773">
          <cell r="B1773" t="str">
            <v>38K001 2</v>
          </cell>
          <cell r="C1773" t="str">
            <v>Beaver - Stout Fire</v>
          </cell>
        </row>
        <row r="1774">
          <cell r="B1774" t="str">
            <v>38K002</v>
          </cell>
          <cell r="C1774" t="str">
            <v>Black Hawk - Reinbeck Fire</v>
          </cell>
        </row>
        <row r="1775">
          <cell r="B1775" t="str">
            <v>38K003 1</v>
          </cell>
          <cell r="C1775" t="str">
            <v>Clay - Conrad Fire</v>
          </cell>
        </row>
        <row r="1776">
          <cell r="B1776" t="str">
            <v>38K003 2</v>
          </cell>
          <cell r="C1776" t="str">
            <v>Clay - Grundy Center Fire</v>
          </cell>
        </row>
        <row r="1777">
          <cell r="B1777" t="str">
            <v>38K003 3</v>
          </cell>
          <cell r="C1777" t="str">
            <v>Clay - Gladbrook Fire</v>
          </cell>
        </row>
        <row r="1778">
          <cell r="B1778" t="str">
            <v>38K003 4</v>
          </cell>
          <cell r="C1778" t="str">
            <v>Clay - Beaman Fire</v>
          </cell>
        </row>
        <row r="1779">
          <cell r="B1779" t="str">
            <v>38K004</v>
          </cell>
          <cell r="C1779" t="str">
            <v>COLFAX</v>
          </cell>
        </row>
        <row r="1780">
          <cell r="B1780" t="str">
            <v>38K005</v>
          </cell>
          <cell r="C1780" t="str">
            <v>FAIRFIELD</v>
          </cell>
        </row>
        <row r="1781">
          <cell r="B1781" t="str">
            <v>38K005 0</v>
          </cell>
          <cell r="C1781" t="str">
            <v>FAIRFIELD - BENEFITED FIRE</v>
          </cell>
        </row>
        <row r="1782">
          <cell r="B1782" t="str">
            <v>38K006 1</v>
          </cell>
          <cell r="C1782" t="str">
            <v>Felix - Conrad Fire</v>
          </cell>
        </row>
        <row r="1783">
          <cell r="B1783" t="str">
            <v>38K006 2</v>
          </cell>
          <cell r="C1783" t="str">
            <v>Felix - Liscomb Fire</v>
          </cell>
        </row>
        <row r="1784">
          <cell r="B1784" t="str">
            <v>38K006 3</v>
          </cell>
          <cell r="C1784" t="str">
            <v>Felix - Whitten Fire</v>
          </cell>
        </row>
        <row r="1785">
          <cell r="B1785" t="str">
            <v>38K007 1</v>
          </cell>
          <cell r="C1785" t="str">
            <v>German - Ackely Fire</v>
          </cell>
        </row>
        <row r="1786">
          <cell r="B1786" t="str">
            <v>38K007 2</v>
          </cell>
          <cell r="C1786" t="str">
            <v>German - Aplington Fire</v>
          </cell>
        </row>
        <row r="1787">
          <cell r="B1787" t="str">
            <v>38K007 3</v>
          </cell>
          <cell r="C1787" t="str">
            <v>German - Wellsburg Fire</v>
          </cell>
        </row>
        <row r="1788">
          <cell r="B1788" t="str">
            <v>38K008 0</v>
          </cell>
          <cell r="C1788" t="str">
            <v>GRANT - BENEFITED FIRE</v>
          </cell>
        </row>
        <row r="1789">
          <cell r="B1789" t="str">
            <v>38K008 1</v>
          </cell>
          <cell r="C1789" t="str">
            <v>Grant - Reinbeck Fd</v>
          </cell>
        </row>
        <row r="1790">
          <cell r="B1790" t="str">
            <v>38K008 2</v>
          </cell>
          <cell r="C1790" t="str">
            <v>Grant - Hudson Fd</v>
          </cell>
        </row>
        <row r="1791">
          <cell r="B1791" t="str">
            <v>38K009 0</v>
          </cell>
          <cell r="C1791" t="str">
            <v>LINCOLN - BENEFITED FIRE</v>
          </cell>
        </row>
        <row r="1792">
          <cell r="B1792" t="str">
            <v>38K009 1</v>
          </cell>
          <cell r="C1792" t="str">
            <v>Lincoln - Grundy Center Fire</v>
          </cell>
        </row>
        <row r="1793">
          <cell r="B1793" t="str">
            <v>38K009 2</v>
          </cell>
          <cell r="C1793" t="str">
            <v>Lincoln - Reinbeck Fire</v>
          </cell>
        </row>
        <row r="1794">
          <cell r="B1794" t="str">
            <v>38K010 1</v>
          </cell>
          <cell r="C1794" t="str">
            <v>Melrose - Conrad Fire</v>
          </cell>
        </row>
        <row r="1795">
          <cell r="B1795" t="str">
            <v>38K010 2</v>
          </cell>
          <cell r="C1795" t="str">
            <v>Melrose - Eldora Fire</v>
          </cell>
        </row>
        <row r="1796">
          <cell r="B1796" t="str">
            <v>38K010 3</v>
          </cell>
          <cell r="C1796" t="str">
            <v>Melrose - Grundy Center Fire</v>
          </cell>
        </row>
        <row r="1797">
          <cell r="B1797" t="str">
            <v>38K010 4</v>
          </cell>
          <cell r="C1797" t="str">
            <v>Melrose - Wellsburg Fire</v>
          </cell>
        </row>
        <row r="1798">
          <cell r="B1798" t="str">
            <v>38K010 5</v>
          </cell>
          <cell r="C1798" t="str">
            <v>Melrose - Whitten Fire</v>
          </cell>
        </row>
        <row r="1799">
          <cell r="B1799" t="str">
            <v>38K011 1</v>
          </cell>
          <cell r="C1799" t="str">
            <v>Palermo - Conrad Fire</v>
          </cell>
        </row>
        <row r="1800">
          <cell r="B1800" t="str">
            <v>38K011 2</v>
          </cell>
          <cell r="C1800" t="str">
            <v>Palermo - Grundy Center Fire</v>
          </cell>
        </row>
        <row r="1801">
          <cell r="B1801" t="str">
            <v>38K012 1</v>
          </cell>
          <cell r="C1801" t="str">
            <v>Pleasant Valley - Aplington Fire</v>
          </cell>
        </row>
        <row r="1802">
          <cell r="B1802" t="str">
            <v>38K012 1</v>
          </cell>
          <cell r="C1802" t="str">
            <v>PLEASANT VALLEY (APLINGTON FIRE)</v>
          </cell>
        </row>
        <row r="1803">
          <cell r="B1803" t="str">
            <v>38K012 2</v>
          </cell>
          <cell r="C1803" t="str">
            <v>Pleasant Valley - Grundy Center Fire</v>
          </cell>
        </row>
        <row r="1804">
          <cell r="B1804" t="str">
            <v>38K012 2</v>
          </cell>
          <cell r="C1804" t="str">
            <v>PLEASANT VALLEY (GRUNDY CENTER FIRE</v>
          </cell>
        </row>
        <row r="1805">
          <cell r="B1805" t="str">
            <v>38K012 3</v>
          </cell>
          <cell r="C1805" t="str">
            <v>Pleasant Valley - Parkersburg Fire</v>
          </cell>
        </row>
        <row r="1806">
          <cell r="B1806" t="str">
            <v>38K012 3</v>
          </cell>
          <cell r="C1806" t="str">
            <v>PLEASANT VALLEY (PARKERSBURG FIRE)</v>
          </cell>
        </row>
        <row r="1807">
          <cell r="B1807" t="str">
            <v>38K012 4</v>
          </cell>
          <cell r="C1807" t="str">
            <v>Pleasant Valley - Wellsburg Fire</v>
          </cell>
        </row>
        <row r="1808">
          <cell r="B1808" t="str">
            <v>38K012 4</v>
          </cell>
          <cell r="C1808" t="str">
            <v>PLEASANT VALLEY (WELLSBURG FIRE)</v>
          </cell>
        </row>
        <row r="1809">
          <cell r="B1809" t="str">
            <v>38K013</v>
          </cell>
          <cell r="C1809" t="str">
            <v>Shiloh - Wellsburg Fire</v>
          </cell>
        </row>
        <row r="1810">
          <cell r="B1810" t="str">
            <v>38K014 1</v>
          </cell>
          <cell r="C1810" t="str">
            <v>Washington - Grundy Center Fire</v>
          </cell>
        </row>
        <row r="1811">
          <cell r="B1811" t="str">
            <v>38K014 2</v>
          </cell>
          <cell r="C1811" t="str">
            <v>Washington - Reinbeck Fire</v>
          </cell>
        </row>
        <row r="1812">
          <cell r="B1812" t="str">
            <v>38N001</v>
          </cell>
          <cell r="C1812" t="str">
            <v>DIKE BENEFITED FIRE DISTRICT</v>
          </cell>
        </row>
        <row r="1813">
          <cell r="B1813" t="str">
            <v>39C001</v>
          </cell>
          <cell r="C1813" t="str">
            <v>GUTHRIE COUNTY AG EXTENSION</v>
          </cell>
        </row>
        <row r="1814">
          <cell r="B1814" t="str">
            <v>39D001</v>
          </cell>
          <cell r="C1814" t="str">
            <v>GUTHRIE COUNTY ASSESSOR</v>
          </cell>
        </row>
        <row r="1815">
          <cell r="B1815" t="str">
            <v>39G362</v>
          </cell>
          <cell r="C1815" t="str">
            <v>BAGLEY</v>
          </cell>
        </row>
        <row r="1816">
          <cell r="B1816" t="str">
            <v>39G363</v>
          </cell>
          <cell r="C1816" t="str">
            <v>BAYARD</v>
          </cell>
        </row>
        <row r="1817">
          <cell r="B1817" t="str">
            <v>39G364</v>
          </cell>
          <cell r="C1817" t="str">
            <v>CASEY</v>
          </cell>
        </row>
        <row r="1818">
          <cell r="B1818" t="str">
            <v>39G365</v>
          </cell>
          <cell r="C1818" t="str">
            <v>GUTHRIE CENTER</v>
          </cell>
        </row>
        <row r="1819">
          <cell r="B1819" t="str">
            <v>39G366</v>
          </cell>
          <cell r="C1819" t="str">
            <v>JAMAICA</v>
          </cell>
        </row>
        <row r="1820">
          <cell r="B1820" t="str">
            <v>39G367</v>
          </cell>
          <cell r="C1820" t="str">
            <v>MENLO</v>
          </cell>
        </row>
        <row r="1821">
          <cell r="B1821" t="str">
            <v>39G368</v>
          </cell>
          <cell r="C1821" t="str">
            <v>PANORA</v>
          </cell>
        </row>
        <row r="1822">
          <cell r="B1822" t="str">
            <v>39G369</v>
          </cell>
          <cell r="C1822" t="str">
            <v>STUART</v>
          </cell>
        </row>
        <row r="1823">
          <cell r="B1823" t="str">
            <v>39G370</v>
          </cell>
          <cell r="C1823" t="str">
            <v>YALE</v>
          </cell>
        </row>
        <row r="1824">
          <cell r="B1824" t="str">
            <v>39K001</v>
          </cell>
          <cell r="C1824" t="str">
            <v>BAKER</v>
          </cell>
        </row>
        <row r="1825">
          <cell r="B1825" t="str">
            <v>39K002</v>
          </cell>
          <cell r="C1825" t="str">
            <v>BEAR GROVE</v>
          </cell>
        </row>
        <row r="1826">
          <cell r="B1826" t="str">
            <v>39K003</v>
          </cell>
          <cell r="C1826" t="str">
            <v>BEAVER</v>
          </cell>
        </row>
        <row r="1827">
          <cell r="B1827" t="str">
            <v>39K004</v>
          </cell>
          <cell r="C1827" t="str">
            <v>CASS</v>
          </cell>
        </row>
        <row r="1828">
          <cell r="B1828" t="str">
            <v>39K005</v>
          </cell>
          <cell r="C1828" t="str">
            <v>DODGE</v>
          </cell>
        </row>
        <row r="1829">
          <cell r="B1829" t="str">
            <v>39K006</v>
          </cell>
          <cell r="C1829" t="str">
            <v>GRANT</v>
          </cell>
        </row>
        <row r="1830">
          <cell r="B1830" t="str">
            <v>39K007</v>
          </cell>
          <cell r="C1830" t="str">
            <v>HIGHLAND</v>
          </cell>
        </row>
        <row r="1831">
          <cell r="B1831" t="str">
            <v>39K008</v>
          </cell>
          <cell r="C1831" t="str">
            <v>JACKSON</v>
          </cell>
        </row>
        <row r="1832">
          <cell r="B1832" t="str">
            <v>39K009</v>
          </cell>
          <cell r="C1832" t="str">
            <v>ORANGE</v>
          </cell>
        </row>
        <row r="1833">
          <cell r="B1833" t="str">
            <v>39K010</v>
          </cell>
          <cell r="C1833" t="str">
            <v>PENN</v>
          </cell>
        </row>
        <row r="1834">
          <cell r="B1834" t="str">
            <v>39K011</v>
          </cell>
          <cell r="C1834" t="str">
            <v>RICHLAND</v>
          </cell>
        </row>
        <row r="1835">
          <cell r="B1835" t="str">
            <v>39K012</v>
          </cell>
          <cell r="C1835" t="str">
            <v>Seeley</v>
          </cell>
        </row>
        <row r="1836">
          <cell r="B1836" t="str">
            <v>39K013</v>
          </cell>
          <cell r="C1836" t="str">
            <v>Stuart</v>
          </cell>
        </row>
        <row r="1837">
          <cell r="B1837" t="str">
            <v>39K014</v>
          </cell>
          <cell r="C1837" t="str">
            <v>Thompson</v>
          </cell>
        </row>
        <row r="1838">
          <cell r="B1838" t="str">
            <v>39K015 1</v>
          </cell>
          <cell r="C1838" t="str">
            <v>Union - Coon Rapids Fire</v>
          </cell>
        </row>
        <row r="1839">
          <cell r="B1839" t="str">
            <v>39K015 2</v>
          </cell>
          <cell r="C1839" t="str">
            <v>Union - Guthrie Center Fire</v>
          </cell>
        </row>
        <row r="1840">
          <cell r="B1840" t="str">
            <v>39K016 1</v>
          </cell>
          <cell r="C1840" t="str">
            <v>Valley - Guthrie Center Fire</v>
          </cell>
        </row>
        <row r="1841">
          <cell r="B1841" t="str">
            <v>39K016 2</v>
          </cell>
          <cell r="C1841" t="str">
            <v>Valley - Panora Fire</v>
          </cell>
        </row>
        <row r="1842">
          <cell r="B1842" t="str">
            <v>39K017</v>
          </cell>
          <cell r="C1842" t="str">
            <v>Victory</v>
          </cell>
        </row>
        <row r="1843">
          <cell r="B1843" t="str">
            <v>39K017 1</v>
          </cell>
          <cell r="C1843" t="str">
            <v>Victory - Panora Fire</v>
          </cell>
        </row>
        <row r="1844">
          <cell r="B1844" t="str">
            <v>39L001</v>
          </cell>
          <cell r="C1844" t="str">
            <v>GUTHRIE COUNTY HOSPITAL</v>
          </cell>
        </row>
        <row r="1845">
          <cell r="B1845" t="str">
            <v>39M001</v>
          </cell>
          <cell r="C1845" t="str">
            <v>SO PANORAMA SANITARY SEWER</v>
          </cell>
        </row>
        <row r="1846">
          <cell r="B1846" t="str">
            <v>39M002</v>
          </cell>
          <cell r="C1846" t="str">
            <v>DIAMONDHEAD LAKE SANTARY SEWER</v>
          </cell>
        </row>
        <row r="1847">
          <cell r="B1847" t="str">
            <v>39S003</v>
          </cell>
          <cell r="C1847" t="str">
            <v>Beaver-Menlo Cemetery</v>
          </cell>
        </row>
        <row r="1848">
          <cell r="B1848" t="str">
            <v>39S004</v>
          </cell>
          <cell r="C1848" t="str">
            <v>Cass-Panora-Yale Cemetery</v>
          </cell>
        </row>
        <row r="1849">
          <cell r="B1849" t="str">
            <v>39S005</v>
          </cell>
          <cell r="C1849" t="str">
            <v>Dodge-Bagley Cemetery</v>
          </cell>
        </row>
        <row r="1850">
          <cell r="B1850" t="str">
            <v>39S007</v>
          </cell>
          <cell r="C1850" t="str">
            <v>Highland-Bayard Cemetery</v>
          </cell>
        </row>
        <row r="1851">
          <cell r="B1851" t="str">
            <v>39S011</v>
          </cell>
          <cell r="C1851" t="str">
            <v>Richland-Jamaica Cemetery</v>
          </cell>
        </row>
        <row r="1852">
          <cell r="B1852" t="str">
            <v>39Z001</v>
          </cell>
          <cell r="C1852" t="str">
            <v>PANORAMA LAKE RURAL IMPROV ZONE</v>
          </cell>
        </row>
        <row r="1853">
          <cell r="B1853" t="str">
            <v>39Z002</v>
          </cell>
          <cell r="C1853" t="str">
            <v>DIAMONDHEAD LAKE RIZ</v>
          </cell>
        </row>
        <row r="1854">
          <cell r="B1854" t="str">
            <v>40C001</v>
          </cell>
          <cell r="C1854" t="str">
            <v>HAMILTON COUNTY AG EXTENSION</v>
          </cell>
        </row>
        <row r="1855">
          <cell r="B1855" t="str">
            <v>40D001</v>
          </cell>
          <cell r="C1855" t="str">
            <v>HAMILTON COUNTY ASSESSOR</v>
          </cell>
        </row>
        <row r="1856">
          <cell r="B1856" t="str">
            <v>40G371</v>
          </cell>
          <cell r="C1856" t="str">
            <v>BLAIRSBURG</v>
          </cell>
        </row>
        <row r="1857">
          <cell r="B1857" t="str">
            <v>40G372</v>
          </cell>
          <cell r="C1857" t="str">
            <v>ELLSWORTH</v>
          </cell>
        </row>
        <row r="1858">
          <cell r="B1858" t="str">
            <v>40G373</v>
          </cell>
          <cell r="C1858" t="str">
            <v>JEWELL</v>
          </cell>
        </row>
        <row r="1859">
          <cell r="B1859" t="str">
            <v>40G374</v>
          </cell>
          <cell r="C1859" t="str">
            <v>KAMRAR</v>
          </cell>
        </row>
        <row r="1860">
          <cell r="B1860" t="str">
            <v>40G375</v>
          </cell>
          <cell r="C1860" t="str">
            <v>RANDALL</v>
          </cell>
        </row>
        <row r="1861">
          <cell r="B1861" t="str">
            <v>40G376</v>
          </cell>
          <cell r="C1861" t="str">
            <v>STANHOPE</v>
          </cell>
        </row>
        <row r="1862">
          <cell r="B1862" t="str">
            <v>40G377</v>
          </cell>
          <cell r="C1862" t="str">
            <v>STRATFORD</v>
          </cell>
        </row>
        <row r="1863">
          <cell r="B1863" t="str">
            <v>40G378</v>
          </cell>
          <cell r="C1863" t="str">
            <v>WEBSTER CITY</v>
          </cell>
        </row>
        <row r="1864">
          <cell r="B1864" t="str">
            <v>40G378 S1</v>
          </cell>
          <cell r="C1864" t="str">
            <v>WEBSTER CITY SSMID 1</v>
          </cell>
        </row>
        <row r="1865">
          <cell r="B1865" t="str">
            <v>40G379</v>
          </cell>
          <cell r="C1865" t="str">
            <v>WILLIAMS</v>
          </cell>
        </row>
        <row r="1866">
          <cell r="B1866" t="str">
            <v>40K001</v>
          </cell>
          <cell r="C1866" t="str">
            <v>Blairsburg</v>
          </cell>
        </row>
        <row r="1867">
          <cell r="B1867" t="str">
            <v>40K002 1</v>
          </cell>
          <cell r="C1867" t="str">
            <v>Cass - Webster City Fire</v>
          </cell>
        </row>
        <row r="1868">
          <cell r="B1868" t="str">
            <v>40K002 2</v>
          </cell>
          <cell r="C1868" t="str">
            <v>Cass - Woolstock Fire</v>
          </cell>
        </row>
        <row r="1869">
          <cell r="B1869" t="str">
            <v>40K003</v>
          </cell>
          <cell r="C1869" t="str">
            <v>Clear Lake</v>
          </cell>
        </row>
        <row r="1870">
          <cell r="B1870" t="str">
            <v>40K004</v>
          </cell>
          <cell r="C1870" t="str">
            <v>ELLSWORTH</v>
          </cell>
        </row>
        <row r="1871">
          <cell r="B1871" t="str">
            <v>40K005</v>
          </cell>
          <cell r="C1871" t="str">
            <v>FREEDOM</v>
          </cell>
        </row>
        <row r="1872">
          <cell r="B1872" t="str">
            <v>40K006</v>
          </cell>
          <cell r="C1872" t="str">
            <v>FREMONT</v>
          </cell>
        </row>
        <row r="1873">
          <cell r="B1873" t="str">
            <v>40K007</v>
          </cell>
          <cell r="C1873" t="str">
            <v>HAMILTON</v>
          </cell>
        </row>
        <row r="1874">
          <cell r="B1874" t="str">
            <v>40K008</v>
          </cell>
          <cell r="C1874" t="str">
            <v>INDEPENDENCE</v>
          </cell>
        </row>
        <row r="1875">
          <cell r="B1875" t="str">
            <v>40K009 1</v>
          </cell>
          <cell r="C1875" t="str">
            <v>Liberty - Efd</v>
          </cell>
        </row>
        <row r="1876">
          <cell r="B1876" t="str">
            <v>40K009 1</v>
          </cell>
          <cell r="C1876" t="str">
            <v>LIBERTY EFD</v>
          </cell>
        </row>
        <row r="1877">
          <cell r="B1877" t="str">
            <v>40K009 2</v>
          </cell>
          <cell r="C1877" t="str">
            <v>Liberty - Bfd</v>
          </cell>
        </row>
        <row r="1878">
          <cell r="B1878" t="str">
            <v>40K009 2</v>
          </cell>
          <cell r="C1878" t="str">
            <v>LIBERTY-BFD</v>
          </cell>
        </row>
        <row r="1879">
          <cell r="B1879" t="str">
            <v>40K009 3</v>
          </cell>
          <cell r="C1879" t="str">
            <v>Liberty - Kfd</v>
          </cell>
        </row>
        <row r="1880">
          <cell r="B1880" t="str">
            <v>40K009 3</v>
          </cell>
          <cell r="C1880" t="str">
            <v>LIBERTY-KFD</v>
          </cell>
        </row>
        <row r="1881">
          <cell r="B1881" t="str">
            <v>40K010 1</v>
          </cell>
          <cell r="C1881" t="str">
            <v>Lincoln - Efd</v>
          </cell>
        </row>
        <row r="1882">
          <cell r="B1882" t="str">
            <v>40K010 1</v>
          </cell>
          <cell r="C1882" t="str">
            <v>LINCOLN EFD</v>
          </cell>
        </row>
        <row r="1883">
          <cell r="B1883" t="str">
            <v>40K010 2</v>
          </cell>
          <cell r="C1883" t="str">
            <v>Lincoln - Rfd</v>
          </cell>
        </row>
        <row r="1884">
          <cell r="B1884" t="str">
            <v>40K010 2</v>
          </cell>
          <cell r="C1884" t="str">
            <v>LINCOLN RFD</v>
          </cell>
        </row>
        <row r="1885">
          <cell r="B1885" t="str">
            <v>40K011</v>
          </cell>
          <cell r="C1885" t="str">
            <v>LYON</v>
          </cell>
        </row>
        <row r="1886">
          <cell r="B1886" t="str">
            <v>40K012</v>
          </cell>
          <cell r="C1886" t="str">
            <v>MARION</v>
          </cell>
        </row>
        <row r="1887">
          <cell r="B1887" t="str">
            <v>40K013 1</v>
          </cell>
          <cell r="C1887" t="str">
            <v>Rose Grove - Rfd Township</v>
          </cell>
        </row>
        <row r="1888">
          <cell r="B1888" t="str">
            <v>40K013 2</v>
          </cell>
          <cell r="C1888" t="str">
            <v>Rose Grove - Wfd Township</v>
          </cell>
        </row>
        <row r="1889">
          <cell r="B1889" t="str">
            <v>40K013 3</v>
          </cell>
          <cell r="C1889" t="str">
            <v>Rose Grove - Efd Township</v>
          </cell>
        </row>
        <row r="1890">
          <cell r="B1890" t="str">
            <v>40K014</v>
          </cell>
          <cell r="C1890" t="str">
            <v>SCOTT</v>
          </cell>
        </row>
        <row r="1891">
          <cell r="B1891" t="str">
            <v>40K014 1</v>
          </cell>
          <cell r="C1891" t="str">
            <v>Scott - Efd</v>
          </cell>
        </row>
        <row r="1892">
          <cell r="B1892" t="str">
            <v>40K014 1</v>
          </cell>
          <cell r="C1892" t="str">
            <v>SCOTT EFD</v>
          </cell>
        </row>
        <row r="1893">
          <cell r="B1893" t="str">
            <v>40K015 1</v>
          </cell>
          <cell r="C1893" t="str">
            <v>Webster - Wcfd</v>
          </cell>
        </row>
        <row r="1894">
          <cell r="B1894" t="str">
            <v>40K015 1</v>
          </cell>
          <cell r="C1894" t="str">
            <v>WEBSTER WCFD</v>
          </cell>
        </row>
        <row r="1895">
          <cell r="B1895" t="str">
            <v>40K015 2</v>
          </cell>
          <cell r="C1895" t="str">
            <v>Webster - Stanfd</v>
          </cell>
        </row>
        <row r="1896">
          <cell r="B1896" t="str">
            <v>40K015 2</v>
          </cell>
          <cell r="C1896" t="str">
            <v>WEBSTER STANFD</v>
          </cell>
        </row>
        <row r="1897">
          <cell r="B1897" t="str">
            <v>40K015 3</v>
          </cell>
          <cell r="C1897" t="str">
            <v>Webster - Stratfd</v>
          </cell>
        </row>
        <row r="1898">
          <cell r="B1898" t="str">
            <v>40K015 3</v>
          </cell>
          <cell r="C1898" t="str">
            <v>WEBSTER STRATFD</v>
          </cell>
        </row>
        <row r="1899">
          <cell r="B1899" t="str">
            <v>40K016</v>
          </cell>
          <cell r="C1899" t="str">
            <v>WILLIAMS</v>
          </cell>
        </row>
        <row r="1900">
          <cell r="B1900" t="str">
            <v>40L001</v>
          </cell>
          <cell r="C1900" t="str">
            <v>HAMILTON COUNTY HOSPITAL</v>
          </cell>
        </row>
        <row r="1901">
          <cell r="B1901" t="str">
            <v>40S011</v>
          </cell>
          <cell r="C1901" t="str">
            <v>Lyon-Jewell Cemetery</v>
          </cell>
        </row>
        <row r="1902">
          <cell r="B1902" t="str">
            <v>41C001</v>
          </cell>
          <cell r="C1902" t="str">
            <v>HANCOCK COUNTY AG EXTENSION</v>
          </cell>
        </row>
        <row r="1903">
          <cell r="B1903" t="str">
            <v>41D001</v>
          </cell>
          <cell r="C1903" t="str">
            <v>HANCOCK COUNTY ASSESSOR</v>
          </cell>
        </row>
        <row r="1904">
          <cell r="B1904" t="str">
            <v>41G380</v>
          </cell>
          <cell r="C1904" t="str">
            <v>BRITT</v>
          </cell>
        </row>
        <row r="1905">
          <cell r="B1905" t="str">
            <v>41G381</v>
          </cell>
          <cell r="C1905" t="str">
            <v>CORWITH</v>
          </cell>
        </row>
        <row r="1906">
          <cell r="B1906" t="str">
            <v>41G382</v>
          </cell>
          <cell r="C1906" t="str">
            <v>CRYSTAL LAKE</v>
          </cell>
        </row>
        <row r="1907">
          <cell r="B1907" t="str">
            <v>41G383</v>
          </cell>
          <cell r="C1907" t="str">
            <v>GARNER</v>
          </cell>
        </row>
        <row r="1908">
          <cell r="B1908" t="str">
            <v>41G384</v>
          </cell>
          <cell r="C1908" t="str">
            <v>GOODELL</v>
          </cell>
        </row>
        <row r="1909">
          <cell r="B1909" t="str">
            <v>41G385</v>
          </cell>
          <cell r="C1909" t="str">
            <v>KANAWHA</v>
          </cell>
        </row>
        <row r="1910">
          <cell r="B1910" t="str">
            <v>41G386</v>
          </cell>
          <cell r="C1910" t="str">
            <v>KLEMME</v>
          </cell>
        </row>
        <row r="1911">
          <cell r="B1911" t="str">
            <v>41G387</v>
          </cell>
          <cell r="C1911" t="str">
            <v>WODEN</v>
          </cell>
        </row>
        <row r="1912">
          <cell r="B1912" t="str">
            <v>41K001</v>
          </cell>
          <cell r="C1912" t="str">
            <v>Amsterdam</v>
          </cell>
        </row>
        <row r="1913">
          <cell r="B1913" t="str">
            <v>41K002</v>
          </cell>
          <cell r="C1913" t="str">
            <v>AVERY</v>
          </cell>
        </row>
        <row r="1914">
          <cell r="B1914" t="str">
            <v>41K003</v>
          </cell>
          <cell r="C1914" t="str">
            <v>Bingham</v>
          </cell>
        </row>
        <row r="1915">
          <cell r="B1915" t="str">
            <v>41K004</v>
          </cell>
          <cell r="C1915" t="str">
            <v>BOONE</v>
          </cell>
        </row>
        <row r="1916">
          <cell r="B1916" t="str">
            <v>41K005</v>
          </cell>
          <cell r="C1916" t="str">
            <v>Britt</v>
          </cell>
        </row>
        <row r="1917">
          <cell r="B1917" t="str">
            <v>41K006</v>
          </cell>
          <cell r="C1917" t="str">
            <v>CONCORD</v>
          </cell>
        </row>
        <row r="1918">
          <cell r="B1918" t="str">
            <v>41K007</v>
          </cell>
          <cell r="C1918" t="str">
            <v>CRYSTAL</v>
          </cell>
        </row>
        <row r="1919">
          <cell r="B1919" t="str">
            <v>41K008</v>
          </cell>
          <cell r="C1919" t="str">
            <v>Ell</v>
          </cell>
        </row>
        <row r="1920">
          <cell r="B1920" t="str">
            <v>41K009 1</v>
          </cell>
          <cell r="C1920" t="str">
            <v>Ellington - Forest City Fire</v>
          </cell>
        </row>
        <row r="1921">
          <cell r="B1921" t="str">
            <v>41K009 2</v>
          </cell>
          <cell r="C1921" t="str">
            <v>Ellington - Garner Fire</v>
          </cell>
        </row>
        <row r="1922">
          <cell r="B1922" t="str">
            <v>41K009 3</v>
          </cell>
          <cell r="C1922" t="str">
            <v>Ellington - Ventura Fire</v>
          </cell>
        </row>
        <row r="1923">
          <cell r="B1923" t="str">
            <v>41K010 1</v>
          </cell>
          <cell r="C1923" t="str">
            <v>Erin - Britt Fire</v>
          </cell>
        </row>
        <row r="1924">
          <cell r="B1924" t="str">
            <v>41K010 2</v>
          </cell>
          <cell r="C1924" t="str">
            <v>Erin - Kanawha Fire</v>
          </cell>
        </row>
        <row r="1925">
          <cell r="B1925" t="str">
            <v>41K011</v>
          </cell>
          <cell r="C1925" t="str">
            <v>GARFIELD</v>
          </cell>
        </row>
        <row r="1926">
          <cell r="B1926" t="str">
            <v>41K012</v>
          </cell>
          <cell r="C1926" t="str">
            <v>LIBERTY</v>
          </cell>
        </row>
        <row r="1927">
          <cell r="B1927" t="str">
            <v>41K013 1</v>
          </cell>
          <cell r="C1927" t="str">
            <v>Madison - Crystal Lake Fire</v>
          </cell>
        </row>
        <row r="1928">
          <cell r="B1928" t="str">
            <v>41K013 2</v>
          </cell>
          <cell r="C1928" t="str">
            <v>Madison - Forest City Fire</v>
          </cell>
        </row>
        <row r="1929">
          <cell r="B1929" t="str">
            <v>41K013 3</v>
          </cell>
          <cell r="C1929" t="str">
            <v>Madison - Garner Fire</v>
          </cell>
        </row>
        <row r="1930">
          <cell r="B1930" t="str">
            <v>41K014</v>
          </cell>
          <cell r="C1930" t="str">
            <v>Magor</v>
          </cell>
        </row>
        <row r="1931">
          <cell r="B1931" t="str">
            <v>41K015</v>
          </cell>
          <cell r="C1931" t="str">
            <v>Orthel</v>
          </cell>
        </row>
        <row r="1932">
          <cell r="B1932" t="str">
            <v>41K016</v>
          </cell>
          <cell r="C1932" t="str">
            <v>Twin Lake</v>
          </cell>
        </row>
        <row r="1933">
          <cell r="B1933" t="str">
            <v>41L001</v>
          </cell>
          <cell r="C1933" t="str">
            <v>HANCOCK COUNTY HOSPITAL</v>
          </cell>
        </row>
        <row r="1934">
          <cell r="B1934" t="str">
            <v>42C001</v>
          </cell>
          <cell r="C1934" t="str">
            <v>HARDIN COUNTY AG EXTENSION</v>
          </cell>
        </row>
        <row r="1935">
          <cell r="B1935" t="str">
            <v>42D001</v>
          </cell>
          <cell r="C1935" t="str">
            <v>HARDIN COUNTY ASSESSOR</v>
          </cell>
        </row>
        <row r="1936">
          <cell r="B1936" t="str">
            <v>42G388</v>
          </cell>
          <cell r="C1936" t="str">
            <v>ACKLEY</v>
          </cell>
        </row>
        <row r="1937">
          <cell r="B1937" t="str">
            <v>42G389</v>
          </cell>
          <cell r="C1937" t="str">
            <v>ALDEN</v>
          </cell>
        </row>
        <row r="1938">
          <cell r="B1938" t="str">
            <v>42G390</v>
          </cell>
          <cell r="C1938" t="str">
            <v>BUCKEYE</v>
          </cell>
        </row>
        <row r="1939">
          <cell r="B1939" t="str">
            <v>42G391</v>
          </cell>
          <cell r="C1939" t="str">
            <v>ELDORA</v>
          </cell>
        </row>
        <row r="1940">
          <cell r="B1940" t="str">
            <v>42G392</v>
          </cell>
          <cell r="C1940" t="str">
            <v>HUBBARD</v>
          </cell>
        </row>
        <row r="1941">
          <cell r="B1941" t="str">
            <v>42G393</v>
          </cell>
          <cell r="C1941" t="str">
            <v>IOWA FALLS</v>
          </cell>
        </row>
        <row r="1942">
          <cell r="B1942" t="str">
            <v>42G394</v>
          </cell>
          <cell r="C1942" t="str">
            <v>NEW PROVIDENCE</v>
          </cell>
        </row>
        <row r="1943">
          <cell r="B1943" t="str">
            <v>42G395</v>
          </cell>
          <cell r="C1943" t="str">
            <v>OWASA</v>
          </cell>
        </row>
        <row r="1944">
          <cell r="B1944" t="str">
            <v>42G396</v>
          </cell>
          <cell r="C1944" t="str">
            <v>RADCLIFFE</v>
          </cell>
        </row>
        <row r="1945">
          <cell r="B1945" t="str">
            <v>42G397</v>
          </cell>
          <cell r="C1945" t="str">
            <v>STEAMBOAT ROCK</v>
          </cell>
        </row>
        <row r="1946">
          <cell r="B1946" t="str">
            <v>42G398</v>
          </cell>
          <cell r="C1946" t="str">
            <v>UNION</v>
          </cell>
        </row>
        <row r="1947">
          <cell r="B1947" t="str">
            <v>42G399</v>
          </cell>
          <cell r="C1947" t="str">
            <v>WHITTEN</v>
          </cell>
        </row>
        <row r="1948">
          <cell r="B1948" t="str">
            <v>42K001</v>
          </cell>
          <cell r="C1948" t="str">
            <v>Alden</v>
          </cell>
        </row>
        <row r="1949">
          <cell r="B1949" t="str">
            <v>42K002</v>
          </cell>
          <cell r="C1949" t="str">
            <v>Buckeye</v>
          </cell>
        </row>
        <row r="1950">
          <cell r="B1950" t="str">
            <v>42K003</v>
          </cell>
          <cell r="C1950" t="str">
            <v>CLAY</v>
          </cell>
        </row>
        <row r="1951">
          <cell r="B1951" t="str">
            <v>42K004</v>
          </cell>
          <cell r="C1951" t="str">
            <v>CONCORD</v>
          </cell>
        </row>
        <row r="1952">
          <cell r="B1952" t="str">
            <v>42K005</v>
          </cell>
          <cell r="C1952" t="str">
            <v>Eldora</v>
          </cell>
        </row>
        <row r="1953">
          <cell r="B1953" t="str">
            <v>42K006 1</v>
          </cell>
          <cell r="C1953" t="str">
            <v>Ellis - Buckeye Fire</v>
          </cell>
        </row>
        <row r="1954">
          <cell r="B1954" t="str">
            <v>42K006 2</v>
          </cell>
          <cell r="C1954" t="str">
            <v>Ellis - Iowa Falls Fire</v>
          </cell>
        </row>
        <row r="1955">
          <cell r="B1955" t="str">
            <v>42K007</v>
          </cell>
          <cell r="C1955" t="str">
            <v>Etna</v>
          </cell>
        </row>
        <row r="1956">
          <cell r="B1956" t="str">
            <v>42K008</v>
          </cell>
          <cell r="C1956" t="str">
            <v>GRANT</v>
          </cell>
        </row>
        <row r="1957">
          <cell r="B1957" t="str">
            <v>42K009</v>
          </cell>
          <cell r="C1957" t="str">
            <v>HARDIN</v>
          </cell>
        </row>
        <row r="1958">
          <cell r="B1958" t="str">
            <v>42K010 1</v>
          </cell>
          <cell r="C1958" t="str">
            <v>Jackson - S.R. Fire</v>
          </cell>
        </row>
        <row r="1959">
          <cell r="B1959" t="str">
            <v>42K010 2</v>
          </cell>
          <cell r="C1959" t="str">
            <v>Jackson - Eldora Fire</v>
          </cell>
        </row>
        <row r="1960">
          <cell r="B1960" t="str">
            <v>42K010 3</v>
          </cell>
          <cell r="C1960" t="str">
            <v>Jackson - Iowa Falls Fire</v>
          </cell>
        </row>
        <row r="1961">
          <cell r="B1961" t="str">
            <v>42K011</v>
          </cell>
          <cell r="C1961" t="str">
            <v>PLEASANT</v>
          </cell>
        </row>
        <row r="1962">
          <cell r="B1962" t="str">
            <v>42K012</v>
          </cell>
          <cell r="C1962" t="str">
            <v>PROVIDENCE</v>
          </cell>
        </row>
        <row r="1963">
          <cell r="B1963" t="str">
            <v>42K013</v>
          </cell>
          <cell r="C1963" t="str">
            <v>SHERMAN</v>
          </cell>
        </row>
        <row r="1964">
          <cell r="B1964" t="str">
            <v>42K014</v>
          </cell>
          <cell r="C1964" t="str">
            <v>Tipton</v>
          </cell>
        </row>
        <row r="1965">
          <cell r="B1965" t="str">
            <v>42K015</v>
          </cell>
          <cell r="C1965" t="str">
            <v>UNION</v>
          </cell>
        </row>
        <row r="1966">
          <cell r="B1966" t="str">
            <v>43C001</v>
          </cell>
          <cell r="C1966" t="str">
            <v>HARRISON COUNTY AG EXTENSION</v>
          </cell>
        </row>
        <row r="1967">
          <cell r="B1967" t="str">
            <v>43D001</v>
          </cell>
          <cell r="C1967" t="str">
            <v>HARRISON COUNTY ASSESSOR</v>
          </cell>
        </row>
        <row r="1968">
          <cell r="B1968" t="str">
            <v>43G400</v>
          </cell>
          <cell r="C1968" t="str">
            <v>DUNLAP</v>
          </cell>
        </row>
        <row r="1969">
          <cell r="B1969" t="str">
            <v>43G401</v>
          </cell>
          <cell r="C1969" t="str">
            <v>LITTLE SIOUX</v>
          </cell>
        </row>
        <row r="1970">
          <cell r="B1970" t="str">
            <v>43G402</v>
          </cell>
          <cell r="C1970" t="str">
            <v>LOGAN</v>
          </cell>
        </row>
        <row r="1971">
          <cell r="B1971" t="str">
            <v>43G403</v>
          </cell>
          <cell r="C1971" t="str">
            <v>MAGNOLIA</v>
          </cell>
        </row>
        <row r="1972">
          <cell r="B1972" t="str">
            <v>43G404</v>
          </cell>
          <cell r="C1972" t="str">
            <v>MISSOURI VALLEY</v>
          </cell>
        </row>
        <row r="1973">
          <cell r="B1973" t="str">
            <v>43G405</v>
          </cell>
          <cell r="C1973" t="str">
            <v>MODALE</v>
          </cell>
        </row>
        <row r="1974">
          <cell r="B1974" t="str">
            <v>43G406</v>
          </cell>
          <cell r="C1974" t="str">
            <v>MONDAMIN</v>
          </cell>
        </row>
        <row r="1975">
          <cell r="B1975" t="str">
            <v>43G407</v>
          </cell>
          <cell r="C1975" t="str">
            <v>PERSIA</v>
          </cell>
        </row>
        <row r="1976">
          <cell r="B1976" t="str">
            <v>43G408</v>
          </cell>
          <cell r="C1976" t="str">
            <v>PISGAH</v>
          </cell>
        </row>
        <row r="1977">
          <cell r="B1977" t="str">
            <v>43G409</v>
          </cell>
          <cell r="C1977" t="str">
            <v>WOODBINE</v>
          </cell>
        </row>
        <row r="1978">
          <cell r="B1978" t="str">
            <v>43K001</v>
          </cell>
          <cell r="C1978" t="str">
            <v>ALLEN</v>
          </cell>
        </row>
        <row r="1979">
          <cell r="B1979" t="str">
            <v>43K002</v>
          </cell>
          <cell r="C1979" t="str">
            <v>BOYER</v>
          </cell>
        </row>
        <row r="1980">
          <cell r="B1980" t="str">
            <v>43K003</v>
          </cell>
          <cell r="C1980" t="str">
            <v>CALHOUN</v>
          </cell>
        </row>
        <row r="1981">
          <cell r="B1981" t="str">
            <v>43K004</v>
          </cell>
          <cell r="C1981" t="str">
            <v>CASS</v>
          </cell>
        </row>
        <row r="1982">
          <cell r="B1982" t="str">
            <v>43K005</v>
          </cell>
          <cell r="C1982" t="str">
            <v>Cincinnati</v>
          </cell>
        </row>
        <row r="1983">
          <cell r="B1983" t="str">
            <v>43K006</v>
          </cell>
          <cell r="C1983" t="str">
            <v>CLAY</v>
          </cell>
        </row>
        <row r="1984">
          <cell r="B1984" t="str">
            <v>43K007</v>
          </cell>
          <cell r="C1984" t="str">
            <v>DOUGLAS</v>
          </cell>
        </row>
        <row r="1985">
          <cell r="B1985" t="str">
            <v>43K008</v>
          </cell>
          <cell r="C1985" t="str">
            <v>HARRISON</v>
          </cell>
        </row>
        <row r="1986">
          <cell r="B1986" t="str">
            <v>43K009</v>
          </cell>
          <cell r="C1986" t="str">
            <v>JACKSON</v>
          </cell>
        </row>
        <row r="1987">
          <cell r="B1987" t="str">
            <v>43K010</v>
          </cell>
          <cell r="C1987" t="str">
            <v>JEFFERSON</v>
          </cell>
        </row>
        <row r="1988">
          <cell r="B1988" t="str">
            <v>43K011</v>
          </cell>
          <cell r="C1988" t="str">
            <v>La Grange</v>
          </cell>
        </row>
        <row r="1989">
          <cell r="B1989" t="str">
            <v>43K012</v>
          </cell>
          <cell r="C1989" t="str">
            <v>LINCOLN</v>
          </cell>
        </row>
        <row r="1990">
          <cell r="B1990" t="str">
            <v>43K013</v>
          </cell>
          <cell r="C1990" t="str">
            <v>LITTLE SIOUX</v>
          </cell>
        </row>
        <row r="1991">
          <cell r="B1991" t="str">
            <v>43K014</v>
          </cell>
          <cell r="C1991" t="str">
            <v>Magnolia</v>
          </cell>
        </row>
        <row r="1992">
          <cell r="B1992" t="str">
            <v>43K015</v>
          </cell>
          <cell r="C1992" t="str">
            <v>MORGAN</v>
          </cell>
        </row>
        <row r="1993">
          <cell r="B1993" t="str">
            <v>43K016</v>
          </cell>
          <cell r="C1993" t="str">
            <v>Raglan</v>
          </cell>
        </row>
        <row r="1994">
          <cell r="B1994" t="str">
            <v>43K017</v>
          </cell>
          <cell r="C1994" t="str">
            <v>St. John</v>
          </cell>
        </row>
        <row r="1995">
          <cell r="B1995" t="str">
            <v>43K018</v>
          </cell>
          <cell r="C1995" t="str">
            <v>TAYLOR</v>
          </cell>
        </row>
        <row r="1996">
          <cell r="B1996" t="str">
            <v>43K019</v>
          </cell>
          <cell r="C1996" t="str">
            <v>UNION</v>
          </cell>
        </row>
        <row r="1997">
          <cell r="B1997" t="str">
            <v>43K020</v>
          </cell>
          <cell r="C1997" t="str">
            <v>WASHINGTON</v>
          </cell>
        </row>
        <row r="1998">
          <cell r="B1998" t="str">
            <v>43S008</v>
          </cell>
          <cell r="C1998" t="str">
            <v>Harrison-Dunlap Cemetery</v>
          </cell>
        </row>
        <row r="1999">
          <cell r="B1999" t="str">
            <v>44C001</v>
          </cell>
          <cell r="C1999" t="str">
            <v>HENRY COUNTY AG EXTENSION</v>
          </cell>
        </row>
        <row r="2000">
          <cell r="B2000" t="str">
            <v>44D001</v>
          </cell>
          <cell r="C2000" t="str">
            <v>HENRY COUNTY ASSESSOR</v>
          </cell>
        </row>
        <row r="2001">
          <cell r="B2001" t="str">
            <v>44G410</v>
          </cell>
          <cell r="C2001" t="str">
            <v>COPPOCK</v>
          </cell>
        </row>
        <row r="2002">
          <cell r="B2002" t="str">
            <v>44G411</v>
          </cell>
          <cell r="C2002" t="str">
            <v>HILLSBORO</v>
          </cell>
        </row>
        <row r="2003">
          <cell r="B2003" t="str">
            <v>44G412</v>
          </cell>
          <cell r="C2003" t="str">
            <v>MOUNT PLEASANT</v>
          </cell>
        </row>
        <row r="2004">
          <cell r="B2004" t="str">
            <v>44G413</v>
          </cell>
          <cell r="C2004" t="str">
            <v>MOUNT UNION</v>
          </cell>
        </row>
        <row r="2005">
          <cell r="B2005" t="str">
            <v>44G414</v>
          </cell>
          <cell r="C2005" t="str">
            <v>NEW LONDON</v>
          </cell>
        </row>
        <row r="2006">
          <cell r="B2006" t="str">
            <v>44G415</v>
          </cell>
          <cell r="C2006" t="str">
            <v>OLDS</v>
          </cell>
        </row>
        <row r="2007">
          <cell r="B2007" t="str">
            <v>44G416</v>
          </cell>
          <cell r="C2007" t="str">
            <v>ROME</v>
          </cell>
        </row>
        <row r="2008">
          <cell r="B2008" t="str">
            <v>44G417</v>
          </cell>
          <cell r="C2008" t="str">
            <v>SALEM</v>
          </cell>
        </row>
        <row r="2009">
          <cell r="B2009" t="str">
            <v>44G418</v>
          </cell>
          <cell r="C2009" t="str">
            <v>WAYLAND</v>
          </cell>
        </row>
        <row r="2010">
          <cell r="B2010" t="str">
            <v>44G419</v>
          </cell>
          <cell r="C2010" t="str">
            <v>WINFIELD</v>
          </cell>
        </row>
        <row r="2011">
          <cell r="B2011" t="str">
            <v>44G956</v>
          </cell>
          <cell r="C2011" t="str">
            <v>WESTWOOD</v>
          </cell>
        </row>
        <row r="2012">
          <cell r="B2012" t="str">
            <v>44K001</v>
          </cell>
          <cell r="C2012" t="str">
            <v>Baltimore</v>
          </cell>
        </row>
        <row r="2013">
          <cell r="B2013" t="str">
            <v>44K002 0</v>
          </cell>
          <cell r="C2013" t="str">
            <v>Canaan - Benefited Fire</v>
          </cell>
        </row>
        <row r="2014">
          <cell r="B2014" t="str">
            <v>44K003 0</v>
          </cell>
          <cell r="C2014" t="str">
            <v>Center - Benefited Fire</v>
          </cell>
        </row>
        <row r="2015">
          <cell r="B2015" t="str">
            <v>44K004 0</v>
          </cell>
          <cell r="C2015" t="str">
            <v>JACKSON - BENEFITED FIRE</v>
          </cell>
        </row>
        <row r="2016">
          <cell r="B2016" t="str">
            <v>44K005</v>
          </cell>
          <cell r="C2016" t="str">
            <v>JEFFERSON</v>
          </cell>
        </row>
        <row r="2017">
          <cell r="B2017" t="str">
            <v>44K006 0</v>
          </cell>
          <cell r="C2017" t="str">
            <v>MARION - BENEFITED FIRE</v>
          </cell>
        </row>
        <row r="2018">
          <cell r="B2018" t="str">
            <v>44K007</v>
          </cell>
          <cell r="C2018" t="str">
            <v>New London</v>
          </cell>
        </row>
        <row r="2019">
          <cell r="B2019" t="str">
            <v>44K008</v>
          </cell>
          <cell r="C2019" t="str">
            <v>Salem</v>
          </cell>
        </row>
        <row r="2020">
          <cell r="B2020" t="str">
            <v>44K009 0</v>
          </cell>
          <cell r="C2020" t="str">
            <v>Scott - Benefited Fire</v>
          </cell>
        </row>
        <row r="2021">
          <cell r="B2021" t="str">
            <v>44K010 0</v>
          </cell>
          <cell r="C2021" t="str">
            <v>Tippecanoe - Benefited Fire</v>
          </cell>
        </row>
        <row r="2022">
          <cell r="B2022" t="str">
            <v>44K011</v>
          </cell>
          <cell r="C2022" t="str">
            <v>Trenton</v>
          </cell>
        </row>
        <row r="2023">
          <cell r="B2023" t="str">
            <v>44K011 0</v>
          </cell>
          <cell r="C2023" t="str">
            <v>Trenton - Benefited Fire</v>
          </cell>
        </row>
        <row r="2024">
          <cell r="B2024" t="str">
            <v>44K012</v>
          </cell>
          <cell r="C2024" t="str">
            <v>WAYNE</v>
          </cell>
        </row>
        <row r="2025">
          <cell r="B2025" t="str">
            <v>44L001</v>
          </cell>
          <cell r="C2025" t="str">
            <v>HENRY COUNTY HEALTH CENTER</v>
          </cell>
        </row>
        <row r="2026">
          <cell r="B2026" t="str">
            <v>44N001</v>
          </cell>
          <cell r="C2026" t="str">
            <v>MT. UNION BENEFITED FIRE DISTRICT</v>
          </cell>
        </row>
        <row r="2027">
          <cell r="B2027" t="str">
            <v>44N002</v>
          </cell>
          <cell r="C2027" t="str">
            <v>WINFIELD BENEFITED FIRE DISTRICT</v>
          </cell>
        </row>
        <row r="2028">
          <cell r="B2028" t="str">
            <v>44N003</v>
          </cell>
          <cell r="C2028" t="str">
            <v>MT. PLEASANT BENEFITED FIRE DIST</v>
          </cell>
        </row>
        <row r="2029">
          <cell r="B2029" t="str">
            <v>45C001</v>
          </cell>
          <cell r="C2029" t="str">
            <v>HOWARD COUNTY AG EXTENSION</v>
          </cell>
        </row>
        <row r="2030">
          <cell r="B2030" t="str">
            <v>45D001</v>
          </cell>
          <cell r="C2030" t="str">
            <v>HOWARD COUNTY ASSESSOR</v>
          </cell>
        </row>
        <row r="2031">
          <cell r="B2031" t="str">
            <v>45G420</v>
          </cell>
          <cell r="C2031" t="str">
            <v>CHESTER</v>
          </cell>
        </row>
        <row r="2032">
          <cell r="B2032" t="str">
            <v>45G421</v>
          </cell>
          <cell r="C2032" t="str">
            <v>CRESCO</v>
          </cell>
        </row>
        <row r="2033">
          <cell r="B2033" t="str">
            <v>45G422</v>
          </cell>
          <cell r="C2033" t="str">
            <v>ELMA</v>
          </cell>
        </row>
        <row r="2034">
          <cell r="B2034" t="str">
            <v>45G423</v>
          </cell>
          <cell r="C2034" t="str">
            <v>LIME SPRINGS</v>
          </cell>
        </row>
        <row r="2035">
          <cell r="B2035" t="str">
            <v>45G424</v>
          </cell>
          <cell r="C2035" t="str">
            <v>PROTIVIN</v>
          </cell>
        </row>
        <row r="2036">
          <cell r="B2036" t="str">
            <v>45K001</v>
          </cell>
          <cell r="C2036" t="str">
            <v>AFTON</v>
          </cell>
        </row>
        <row r="2037">
          <cell r="B2037" t="str">
            <v>45K002</v>
          </cell>
          <cell r="C2037" t="str">
            <v>ALBION</v>
          </cell>
        </row>
        <row r="2038">
          <cell r="B2038" t="str">
            <v>45K003</v>
          </cell>
          <cell r="C2038" t="str">
            <v>Chester</v>
          </cell>
        </row>
        <row r="2039">
          <cell r="B2039" t="str">
            <v>45K004</v>
          </cell>
          <cell r="C2039" t="str">
            <v>Forest City</v>
          </cell>
        </row>
        <row r="2040">
          <cell r="B2040" t="str">
            <v>45K005</v>
          </cell>
          <cell r="C2040" t="str">
            <v>HOWARD</v>
          </cell>
        </row>
        <row r="2041">
          <cell r="B2041" t="str">
            <v>45K006</v>
          </cell>
          <cell r="C2041" t="str">
            <v>Howard Center</v>
          </cell>
        </row>
        <row r="2042">
          <cell r="B2042" t="str">
            <v>45K007</v>
          </cell>
          <cell r="C2042" t="str">
            <v>Jamestown</v>
          </cell>
        </row>
        <row r="2043">
          <cell r="B2043" t="str">
            <v>45K008</v>
          </cell>
          <cell r="C2043" t="str">
            <v>New Oregon</v>
          </cell>
        </row>
        <row r="2044">
          <cell r="B2044" t="str">
            <v>45K009</v>
          </cell>
          <cell r="C2044" t="str">
            <v>Oakdale</v>
          </cell>
        </row>
        <row r="2045">
          <cell r="B2045" t="str">
            <v>45K010</v>
          </cell>
          <cell r="C2045" t="str">
            <v>Paris</v>
          </cell>
        </row>
        <row r="2046">
          <cell r="B2046" t="str">
            <v>45K011</v>
          </cell>
          <cell r="C2046" t="str">
            <v>Saratoga</v>
          </cell>
        </row>
        <row r="2047">
          <cell r="B2047" t="str">
            <v>45K012</v>
          </cell>
          <cell r="C2047" t="str">
            <v>Vernon Springs</v>
          </cell>
        </row>
        <row r="2048">
          <cell r="B2048" t="str">
            <v>45L001</v>
          </cell>
          <cell r="C2048" t="str">
            <v>HOWARD COUNTY HOSPITAL</v>
          </cell>
        </row>
        <row r="2049">
          <cell r="B2049" t="str">
            <v>46C001</v>
          </cell>
          <cell r="C2049" t="str">
            <v>HUMBOLDT COUNTY AG EXTENSION</v>
          </cell>
        </row>
        <row r="2050">
          <cell r="B2050" t="str">
            <v>46D001</v>
          </cell>
          <cell r="C2050" t="str">
            <v>HUMBOLDT COUNTY ASSESSOR</v>
          </cell>
        </row>
        <row r="2051">
          <cell r="B2051" t="str">
            <v>46G425</v>
          </cell>
          <cell r="C2051" t="str">
            <v>BODE</v>
          </cell>
        </row>
        <row r="2052">
          <cell r="B2052" t="str">
            <v>46G426</v>
          </cell>
          <cell r="C2052" t="str">
            <v>BRADGATE</v>
          </cell>
        </row>
        <row r="2053">
          <cell r="B2053" t="str">
            <v>46G427</v>
          </cell>
          <cell r="C2053" t="str">
            <v>DAKOTA CITY</v>
          </cell>
        </row>
        <row r="2054">
          <cell r="B2054" t="str">
            <v>46G428</v>
          </cell>
          <cell r="C2054" t="str">
            <v>HARDY</v>
          </cell>
        </row>
        <row r="2055">
          <cell r="B2055" t="str">
            <v>46G429</v>
          </cell>
          <cell r="C2055" t="str">
            <v>HUMBOLDT</v>
          </cell>
        </row>
        <row r="2056">
          <cell r="B2056" t="str">
            <v>46G430</v>
          </cell>
          <cell r="C2056" t="str">
            <v>LIVERMORE</v>
          </cell>
        </row>
        <row r="2057">
          <cell r="B2057" t="str">
            <v>46G431</v>
          </cell>
          <cell r="C2057" t="str">
            <v>OTTOSEN</v>
          </cell>
        </row>
        <row r="2058">
          <cell r="B2058" t="str">
            <v>46G432</v>
          </cell>
          <cell r="C2058" t="str">
            <v>PIONEER</v>
          </cell>
        </row>
        <row r="2059">
          <cell r="B2059" t="str">
            <v>46G433</v>
          </cell>
          <cell r="C2059" t="str">
            <v>RENWICK</v>
          </cell>
        </row>
        <row r="2060">
          <cell r="B2060" t="str">
            <v>46G434</v>
          </cell>
          <cell r="C2060" t="str">
            <v>RUTLAND</v>
          </cell>
        </row>
        <row r="2061">
          <cell r="B2061" t="str">
            <v>46G435</v>
          </cell>
          <cell r="C2061" t="str">
            <v>THOR</v>
          </cell>
        </row>
        <row r="2062">
          <cell r="B2062" t="str">
            <v>46G704</v>
          </cell>
          <cell r="C2062" t="str">
            <v>GILMORE CITY</v>
          </cell>
        </row>
        <row r="2063">
          <cell r="B2063" t="str">
            <v>46K001</v>
          </cell>
          <cell r="C2063" t="str">
            <v>AVERY</v>
          </cell>
        </row>
        <row r="2064">
          <cell r="B2064" t="str">
            <v>46K002</v>
          </cell>
          <cell r="C2064" t="str">
            <v>BEAVER</v>
          </cell>
        </row>
        <row r="2065">
          <cell r="B2065" t="str">
            <v>46K003</v>
          </cell>
          <cell r="C2065" t="str">
            <v>Corinth</v>
          </cell>
        </row>
        <row r="2066">
          <cell r="B2066" t="str">
            <v>46K004</v>
          </cell>
          <cell r="C2066" t="str">
            <v>Delana</v>
          </cell>
        </row>
        <row r="2067">
          <cell r="B2067" t="str">
            <v>46K005</v>
          </cell>
          <cell r="C2067" t="str">
            <v>GROVE</v>
          </cell>
        </row>
        <row r="2068">
          <cell r="B2068" t="str">
            <v>46K006</v>
          </cell>
          <cell r="C2068" t="str">
            <v>Humboldt</v>
          </cell>
        </row>
        <row r="2069">
          <cell r="B2069" t="str">
            <v>46K007</v>
          </cell>
          <cell r="C2069" t="str">
            <v>LAKE</v>
          </cell>
        </row>
        <row r="2070">
          <cell r="B2070" t="str">
            <v>46K008</v>
          </cell>
          <cell r="C2070" t="str">
            <v>NORWAY</v>
          </cell>
        </row>
        <row r="2071">
          <cell r="B2071" t="str">
            <v>46K009</v>
          </cell>
          <cell r="C2071" t="str">
            <v>RUTLAND</v>
          </cell>
        </row>
        <row r="2072">
          <cell r="B2072" t="str">
            <v>46K010</v>
          </cell>
          <cell r="C2072" t="str">
            <v>VERNON</v>
          </cell>
        </row>
        <row r="2073">
          <cell r="B2073" t="str">
            <v>46K011</v>
          </cell>
          <cell r="C2073" t="str">
            <v>Wacousta</v>
          </cell>
        </row>
        <row r="2074">
          <cell r="B2074" t="str">
            <v>46K012</v>
          </cell>
          <cell r="C2074" t="str">
            <v>Weaver</v>
          </cell>
        </row>
        <row r="2075">
          <cell r="B2075" t="str">
            <v>46L001</v>
          </cell>
          <cell r="C2075" t="str">
            <v>HUMBOLDT COUNTY MEMORIAL HOS</v>
          </cell>
        </row>
        <row r="2076">
          <cell r="B2076" t="str">
            <v>47C001</v>
          </cell>
          <cell r="C2076" t="str">
            <v>IDA COUNTY AG EXTENSION</v>
          </cell>
        </row>
        <row r="2077">
          <cell r="B2077" t="str">
            <v>47D001</v>
          </cell>
          <cell r="C2077" t="str">
            <v>IDA COUNTY ASSESSOR</v>
          </cell>
        </row>
        <row r="2078">
          <cell r="B2078" t="str">
            <v>47G436</v>
          </cell>
          <cell r="C2078" t="str">
            <v>ARTHUR</v>
          </cell>
        </row>
        <row r="2079">
          <cell r="B2079" t="str">
            <v>47G437</v>
          </cell>
          <cell r="C2079" t="str">
            <v>BATTLE CREEK</v>
          </cell>
        </row>
        <row r="2080">
          <cell r="B2080" t="str">
            <v>47G438</v>
          </cell>
          <cell r="C2080" t="str">
            <v>GALVA</v>
          </cell>
        </row>
        <row r="2081">
          <cell r="B2081" t="str">
            <v>47G439</v>
          </cell>
          <cell r="C2081" t="str">
            <v>HOLSTEIN</v>
          </cell>
        </row>
        <row r="2082">
          <cell r="B2082" t="str">
            <v>47G440</v>
          </cell>
          <cell r="C2082" t="str">
            <v>IDA GROVE</v>
          </cell>
        </row>
        <row r="2083">
          <cell r="B2083" t="str">
            <v>47K001 1</v>
          </cell>
          <cell r="C2083" t="str">
            <v>Battle - Battle Creek Fire</v>
          </cell>
        </row>
        <row r="2084">
          <cell r="B2084" t="str">
            <v>47K001 2</v>
          </cell>
          <cell r="C2084" t="str">
            <v>Battle - Holstein Fire</v>
          </cell>
        </row>
        <row r="2085">
          <cell r="B2085" t="str">
            <v>47K001 3</v>
          </cell>
          <cell r="C2085" t="str">
            <v>Battle - Ida Grove Fire</v>
          </cell>
        </row>
        <row r="2086">
          <cell r="B2086" t="str">
            <v>47K001 4</v>
          </cell>
          <cell r="C2086" t="str">
            <v>Battle - Cushing Fire</v>
          </cell>
        </row>
        <row r="2087">
          <cell r="B2087" t="str">
            <v>47K002</v>
          </cell>
          <cell r="C2087" t="str">
            <v>BLAINE</v>
          </cell>
        </row>
        <row r="2088">
          <cell r="B2088" t="str">
            <v>47K003</v>
          </cell>
          <cell r="C2088" t="str">
            <v>Corwin</v>
          </cell>
        </row>
        <row r="2089">
          <cell r="B2089" t="str">
            <v>47K004</v>
          </cell>
          <cell r="C2089" t="str">
            <v>DOUGLAS</v>
          </cell>
        </row>
        <row r="2090">
          <cell r="B2090" t="str">
            <v>47K005</v>
          </cell>
          <cell r="C2090" t="str">
            <v>Galva</v>
          </cell>
        </row>
        <row r="2091">
          <cell r="B2091" t="str">
            <v>47K006</v>
          </cell>
          <cell r="C2091" t="str">
            <v>GARFIELD</v>
          </cell>
        </row>
        <row r="2092">
          <cell r="B2092" t="str">
            <v>47K007</v>
          </cell>
          <cell r="C2092" t="str">
            <v>GRANT</v>
          </cell>
        </row>
        <row r="2093">
          <cell r="B2093" t="str">
            <v>47K008</v>
          </cell>
          <cell r="C2093" t="str">
            <v>Griggs</v>
          </cell>
        </row>
        <row r="2094">
          <cell r="B2094" t="str">
            <v>47K009</v>
          </cell>
          <cell r="C2094" t="str">
            <v>HAYES</v>
          </cell>
        </row>
        <row r="2095">
          <cell r="B2095" t="str">
            <v>47K010</v>
          </cell>
          <cell r="C2095" t="str">
            <v>LOGAN</v>
          </cell>
        </row>
        <row r="2096">
          <cell r="B2096" t="str">
            <v>47K011</v>
          </cell>
          <cell r="C2096" t="str">
            <v>MAPLE</v>
          </cell>
        </row>
        <row r="2097">
          <cell r="B2097" t="str">
            <v>47K012</v>
          </cell>
          <cell r="C2097" t="str">
            <v>SILVER CREEK</v>
          </cell>
        </row>
        <row r="2098">
          <cell r="B2098" t="str">
            <v>48C001</v>
          </cell>
          <cell r="C2098" t="str">
            <v>IOWA COUNTY AG EXTENSION</v>
          </cell>
        </row>
        <row r="2099">
          <cell r="B2099" t="str">
            <v>48D001</v>
          </cell>
          <cell r="C2099" t="str">
            <v>IOWA COUNTY ASSESSOR</v>
          </cell>
        </row>
        <row r="2100">
          <cell r="B2100" t="str">
            <v>48G441</v>
          </cell>
          <cell r="C2100" t="str">
            <v>LADORA</v>
          </cell>
        </row>
        <row r="2101">
          <cell r="B2101" t="str">
            <v>48G442</v>
          </cell>
          <cell r="C2101" t="str">
            <v>MARENGO</v>
          </cell>
        </row>
        <row r="2102">
          <cell r="B2102" t="str">
            <v>48G443</v>
          </cell>
          <cell r="C2102" t="str">
            <v>MILLERSBURG</v>
          </cell>
        </row>
        <row r="2103">
          <cell r="B2103" t="str">
            <v>48G444</v>
          </cell>
          <cell r="C2103" t="str">
            <v>NORTH ENGLISH</v>
          </cell>
        </row>
        <row r="2104">
          <cell r="B2104" t="str">
            <v>48G445</v>
          </cell>
          <cell r="C2104" t="str">
            <v>PARNELL</v>
          </cell>
        </row>
        <row r="2105">
          <cell r="B2105" t="str">
            <v>48G446</v>
          </cell>
          <cell r="C2105" t="str">
            <v>VICTOR</v>
          </cell>
        </row>
        <row r="2106">
          <cell r="B2106" t="str">
            <v>48G447</v>
          </cell>
          <cell r="C2106" t="str">
            <v>WILLIAMSBURG</v>
          </cell>
        </row>
        <row r="2107">
          <cell r="B2107" t="str">
            <v>48K001</v>
          </cell>
          <cell r="C2107" t="str">
            <v>DAYTON</v>
          </cell>
        </row>
        <row r="2108">
          <cell r="B2108" t="str">
            <v>48K001 0</v>
          </cell>
          <cell r="C2108" t="str">
            <v>Dayton - Benefited Fire</v>
          </cell>
        </row>
        <row r="2109">
          <cell r="B2109" t="str">
            <v>48K002</v>
          </cell>
          <cell r="C2109" t="str">
            <v>ENGLISH</v>
          </cell>
        </row>
        <row r="2110">
          <cell r="B2110" t="str">
            <v>48K002 0</v>
          </cell>
          <cell r="C2110" t="str">
            <v>English - Benefited Fire</v>
          </cell>
        </row>
        <row r="2111">
          <cell r="B2111" t="str">
            <v>48K003</v>
          </cell>
          <cell r="C2111" t="str">
            <v>Fillmore</v>
          </cell>
        </row>
        <row r="2112">
          <cell r="B2112" t="str">
            <v>48K003 0</v>
          </cell>
          <cell r="C2112" t="str">
            <v>Fillmore - Benefited Fire</v>
          </cell>
        </row>
        <row r="2113">
          <cell r="B2113" t="str">
            <v>48K004 0</v>
          </cell>
          <cell r="C2113" t="str">
            <v>Greene - Benefited Fire</v>
          </cell>
        </row>
        <row r="2114">
          <cell r="B2114" t="str">
            <v>48K004 1</v>
          </cell>
          <cell r="C2114" t="str">
            <v>Greene - North English Fire</v>
          </cell>
        </row>
        <row r="2115">
          <cell r="B2115" t="str">
            <v>48K004 2</v>
          </cell>
          <cell r="C2115" t="str">
            <v>Greene - Williamsburg Fire</v>
          </cell>
        </row>
        <row r="2116">
          <cell r="B2116" t="str">
            <v>48K004 4</v>
          </cell>
          <cell r="C2116" t="str">
            <v>Greene - Wellman Fire</v>
          </cell>
        </row>
        <row r="2117">
          <cell r="B2117" t="str">
            <v>48K005</v>
          </cell>
          <cell r="C2117" t="str">
            <v>Hartford</v>
          </cell>
        </row>
        <row r="2118">
          <cell r="B2118" t="str">
            <v>48K006 1</v>
          </cell>
          <cell r="C2118" t="str">
            <v>Hilton - Amana Fire</v>
          </cell>
        </row>
        <row r="2119">
          <cell r="B2119" t="str">
            <v>48K006 2</v>
          </cell>
          <cell r="C2119" t="str">
            <v>Hilton - Marengo Fire</v>
          </cell>
        </row>
        <row r="2120">
          <cell r="B2120" t="str">
            <v>48K006 3</v>
          </cell>
          <cell r="C2120" t="str">
            <v>Hilton - Williamsburg Fire</v>
          </cell>
        </row>
        <row r="2121">
          <cell r="B2121" t="str">
            <v>48K007 1</v>
          </cell>
          <cell r="C2121" t="str">
            <v>Honey Creek - Bpf</v>
          </cell>
        </row>
        <row r="2122">
          <cell r="B2122" t="str">
            <v>48K007 1</v>
          </cell>
          <cell r="C2122" t="str">
            <v>HONEY CREEK BPF</v>
          </cell>
        </row>
        <row r="2123">
          <cell r="B2123" t="str">
            <v>48K007 2</v>
          </cell>
          <cell r="C2123" t="str">
            <v>Honey Creek - Mfd</v>
          </cell>
        </row>
        <row r="2124">
          <cell r="B2124" t="str">
            <v>48K007 2</v>
          </cell>
          <cell r="C2124" t="str">
            <v>HONEY CREEK MFD</v>
          </cell>
        </row>
        <row r="2125">
          <cell r="B2125" t="str">
            <v>48K007 3</v>
          </cell>
          <cell r="C2125" t="str">
            <v>Honey Creek - Vfd</v>
          </cell>
        </row>
        <row r="2126">
          <cell r="B2126" t="str">
            <v>48K007 3</v>
          </cell>
          <cell r="C2126" t="str">
            <v>HONEY CREEK VFD</v>
          </cell>
        </row>
        <row r="2127">
          <cell r="B2127" t="str">
            <v>48K007 4</v>
          </cell>
          <cell r="C2127" t="str">
            <v>Honey Creek - Hart</v>
          </cell>
        </row>
        <row r="2128">
          <cell r="B2128" t="str">
            <v>48K007 4</v>
          </cell>
          <cell r="C2128" t="str">
            <v>HONEY CREEK HART</v>
          </cell>
        </row>
        <row r="2129">
          <cell r="B2129" t="str">
            <v>48K007 5</v>
          </cell>
          <cell r="C2129" t="str">
            <v>Honey Creek - Lfd</v>
          </cell>
        </row>
        <row r="2130">
          <cell r="B2130" t="str">
            <v>48K007 5</v>
          </cell>
          <cell r="C2130" t="str">
            <v>HONEY CREEK LFD</v>
          </cell>
        </row>
        <row r="2131">
          <cell r="B2131" t="str">
            <v>48K008</v>
          </cell>
          <cell r="C2131" t="str">
            <v>IOWA</v>
          </cell>
        </row>
        <row r="2132">
          <cell r="B2132" t="str">
            <v>48K008 0</v>
          </cell>
          <cell r="C2132" t="str">
            <v>IOWA - BENEFITED FIRE</v>
          </cell>
        </row>
        <row r="2133">
          <cell r="B2133" t="str">
            <v>48K009</v>
          </cell>
          <cell r="C2133" t="str">
            <v>Lenox</v>
          </cell>
        </row>
        <row r="2134">
          <cell r="B2134" t="str">
            <v>48K009 0</v>
          </cell>
          <cell r="C2134" t="str">
            <v>Lenox - Benefited Fire</v>
          </cell>
        </row>
        <row r="2135">
          <cell r="B2135" t="str">
            <v>48K010 1</v>
          </cell>
          <cell r="C2135" t="str">
            <v>Lincoln - Ladora Fire</v>
          </cell>
        </row>
        <row r="2136">
          <cell r="B2136" t="str">
            <v>48K010 2</v>
          </cell>
          <cell r="C2136" t="str">
            <v>Lincoln - Millersburg Fire</v>
          </cell>
        </row>
        <row r="2137">
          <cell r="B2137" t="str">
            <v>48K010 3</v>
          </cell>
          <cell r="C2137" t="str">
            <v>Lincoln - Millersburg Fire (Hlv)</v>
          </cell>
        </row>
        <row r="2138">
          <cell r="B2138" t="str">
            <v>48K010 4</v>
          </cell>
          <cell r="C2138" t="str">
            <v>LINCOLN - VICTOR FIRE</v>
          </cell>
        </row>
        <row r="2139">
          <cell r="B2139" t="str">
            <v>48K010 5</v>
          </cell>
          <cell r="C2139" t="str">
            <v>LINCOLN - DEEP RIVER FIRE</v>
          </cell>
        </row>
        <row r="2140">
          <cell r="B2140" t="str">
            <v>48K011 1</v>
          </cell>
          <cell r="C2140" t="str">
            <v>Marengo - Blairstown Fire</v>
          </cell>
        </row>
        <row r="2141">
          <cell r="B2141" t="str">
            <v>48K011 1</v>
          </cell>
          <cell r="C2141" t="str">
            <v>MARGENO - BLAIRSTOWN FIRE</v>
          </cell>
        </row>
        <row r="2142">
          <cell r="B2142" t="str">
            <v>48K011 2</v>
          </cell>
          <cell r="C2142" t="str">
            <v>Marengo - Ladora Fire</v>
          </cell>
        </row>
        <row r="2143">
          <cell r="B2143" t="str">
            <v>48K011 2</v>
          </cell>
          <cell r="C2143" t="str">
            <v>MARGENO - LADORA FIRE</v>
          </cell>
        </row>
        <row r="2144">
          <cell r="B2144" t="str">
            <v>48K011 3</v>
          </cell>
          <cell r="C2144" t="str">
            <v>Marengo - Marengo Fire</v>
          </cell>
        </row>
        <row r="2145">
          <cell r="B2145" t="str">
            <v>48K011 3</v>
          </cell>
          <cell r="C2145" t="str">
            <v>MARGENO - MARENGO FIRE</v>
          </cell>
        </row>
        <row r="2146">
          <cell r="B2146" t="str">
            <v>48K012</v>
          </cell>
          <cell r="C2146" t="str">
            <v>PILOT</v>
          </cell>
        </row>
        <row r="2147">
          <cell r="B2147" t="str">
            <v>48K013 1</v>
          </cell>
          <cell r="C2147" t="str">
            <v>Sumner - Lfd</v>
          </cell>
        </row>
        <row r="2148">
          <cell r="B2148" t="str">
            <v>48K013 1</v>
          </cell>
          <cell r="C2148" t="str">
            <v>SUMNER LFD</v>
          </cell>
        </row>
        <row r="2149">
          <cell r="B2149" t="str">
            <v>48K013 2</v>
          </cell>
          <cell r="C2149" t="str">
            <v>Sumner - Mfd</v>
          </cell>
        </row>
        <row r="2150">
          <cell r="B2150" t="str">
            <v>48K013 2</v>
          </cell>
          <cell r="C2150" t="str">
            <v>SUMNER MFD</v>
          </cell>
        </row>
        <row r="2151">
          <cell r="B2151" t="str">
            <v>48K013 3</v>
          </cell>
          <cell r="C2151" t="str">
            <v>Sumner - Wmfd</v>
          </cell>
        </row>
        <row r="2152">
          <cell r="B2152" t="str">
            <v>48K013 3</v>
          </cell>
          <cell r="C2152" t="str">
            <v>SUMNER WMFD</v>
          </cell>
        </row>
        <row r="2153">
          <cell r="B2153" t="str">
            <v>48K014</v>
          </cell>
          <cell r="C2153" t="str">
            <v>TROY</v>
          </cell>
        </row>
        <row r="2154">
          <cell r="B2154" t="str">
            <v>48K015</v>
          </cell>
          <cell r="C2154" t="str">
            <v>WASHINGTON</v>
          </cell>
        </row>
        <row r="2155">
          <cell r="B2155" t="str">
            <v>48K015 0</v>
          </cell>
          <cell r="C2155" t="str">
            <v>WASHINGTON - BENEFITED FIRE</v>
          </cell>
        </row>
        <row r="2156">
          <cell r="B2156" t="str">
            <v>48K016</v>
          </cell>
          <cell r="C2156" t="str">
            <v>YORK</v>
          </cell>
        </row>
        <row r="2157">
          <cell r="B2157" t="str">
            <v>48M001</v>
          </cell>
          <cell r="C2157" t="str">
            <v>HOMESTEAD SANITARY SEWER</v>
          </cell>
        </row>
        <row r="2158">
          <cell r="B2158" t="str">
            <v>48M002</v>
          </cell>
          <cell r="C2158" t="str">
            <v>AMANA SANITARY SEWER</v>
          </cell>
        </row>
        <row r="2159">
          <cell r="B2159" t="str">
            <v>48M003</v>
          </cell>
          <cell r="C2159" t="str">
            <v>MIDDLE SANITARY SEWER</v>
          </cell>
        </row>
        <row r="2160">
          <cell r="B2160" t="str">
            <v>48M004</v>
          </cell>
          <cell r="C2160" t="str">
            <v>WEST HIGH SANITARY SEWER</v>
          </cell>
        </row>
        <row r="2161">
          <cell r="B2161" t="str">
            <v>48N002</v>
          </cell>
          <cell r="C2161" t="str">
            <v>NORTH ENGLISH BENEFITED FIRE DIST</v>
          </cell>
        </row>
        <row r="2162">
          <cell r="B2162" t="str">
            <v>48N004</v>
          </cell>
          <cell r="C2162" t="str">
            <v>AMANA BENEFITED FIRE DISTRICT</v>
          </cell>
        </row>
        <row r="2163">
          <cell r="B2163" t="str">
            <v>48S002</v>
          </cell>
          <cell r="C2163" t="str">
            <v>English-No English-Millersburg Cem</v>
          </cell>
        </row>
        <row r="2164">
          <cell r="B2164" t="str">
            <v>48W001</v>
          </cell>
          <cell r="C2164" t="str">
            <v>AMANA LAND USE DISTRICT</v>
          </cell>
        </row>
        <row r="2165">
          <cell r="B2165" t="str">
            <v>49C001</v>
          </cell>
          <cell r="C2165" t="str">
            <v>JACKSON COUNTY AG EXTENSION</v>
          </cell>
        </row>
        <row r="2166">
          <cell r="B2166" t="str">
            <v>49D001</v>
          </cell>
          <cell r="C2166" t="str">
            <v>JACKSON COUNTY ASSESSOR</v>
          </cell>
        </row>
        <row r="2167">
          <cell r="B2167" t="str">
            <v>49G448</v>
          </cell>
          <cell r="C2167" t="str">
            <v>ANDREW</v>
          </cell>
        </row>
        <row r="2168">
          <cell r="B2168" t="str">
            <v>49G449</v>
          </cell>
          <cell r="C2168" t="str">
            <v>BALDWIN</v>
          </cell>
        </row>
        <row r="2169">
          <cell r="B2169" t="str">
            <v>49G450</v>
          </cell>
          <cell r="C2169" t="str">
            <v>BELLEVUE</v>
          </cell>
        </row>
        <row r="2170">
          <cell r="B2170" t="str">
            <v>49G453</v>
          </cell>
          <cell r="C2170" t="str">
            <v>LA MOTTE</v>
          </cell>
        </row>
        <row r="2171">
          <cell r="B2171" t="str">
            <v>49G454</v>
          </cell>
          <cell r="C2171" t="str">
            <v>MAQUOKETA</v>
          </cell>
        </row>
        <row r="2172">
          <cell r="B2172" t="str">
            <v>49G455</v>
          </cell>
          <cell r="C2172" t="str">
            <v>MILES</v>
          </cell>
        </row>
        <row r="2173">
          <cell r="B2173" t="str">
            <v>49G456</v>
          </cell>
          <cell r="C2173" t="str">
            <v>MONMOUTH</v>
          </cell>
        </row>
        <row r="2174">
          <cell r="B2174" t="str">
            <v>49G457</v>
          </cell>
          <cell r="C2174" t="str">
            <v>PRESTON</v>
          </cell>
        </row>
        <row r="2175">
          <cell r="B2175" t="str">
            <v>49G458</v>
          </cell>
          <cell r="C2175" t="str">
            <v>SABULA</v>
          </cell>
        </row>
        <row r="2176">
          <cell r="B2176" t="str">
            <v>49G459</v>
          </cell>
          <cell r="C2176" t="str">
            <v>ST DONATUS</v>
          </cell>
        </row>
        <row r="2177">
          <cell r="B2177" t="str">
            <v>49G460</v>
          </cell>
          <cell r="C2177" t="str">
            <v>SPRAGUEVILLE</v>
          </cell>
        </row>
        <row r="2178">
          <cell r="B2178" t="str">
            <v>49G461</v>
          </cell>
          <cell r="C2178" t="str">
            <v>SPRINGBROOK</v>
          </cell>
        </row>
        <row r="2179">
          <cell r="B2179" t="str">
            <v>49K001</v>
          </cell>
          <cell r="C2179" t="str">
            <v>Bellevue</v>
          </cell>
        </row>
        <row r="2180">
          <cell r="B2180" t="str">
            <v>49K002</v>
          </cell>
          <cell r="C2180" t="str">
            <v>Brandon</v>
          </cell>
        </row>
        <row r="2181">
          <cell r="B2181" t="str">
            <v>49K003</v>
          </cell>
          <cell r="C2181" t="str">
            <v>BUTLER</v>
          </cell>
        </row>
        <row r="2182">
          <cell r="B2182" t="str">
            <v>49K004</v>
          </cell>
          <cell r="C2182" t="str">
            <v>FAIRFIELD</v>
          </cell>
        </row>
        <row r="2183">
          <cell r="B2183" t="str">
            <v>49K004 0</v>
          </cell>
          <cell r="C2183" t="str">
            <v>FAIRFIELD - BENEFITED FIRE</v>
          </cell>
        </row>
        <row r="2184">
          <cell r="B2184" t="str">
            <v>49K005</v>
          </cell>
          <cell r="C2184" t="str">
            <v>Farmers Creek</v>
          </cell>
        </row>
        <row r="2185">
          <cell r="B2185" t="str">
            <v>49K006</v>
          </cell>
          <cell r="C2185" t="str">
            <v>IOWA</v>
          </cell>
        </row>
        <row r="2186">
          <cell r="B2186" t="str">
            <v>49K006 0</v>
          </cell>
          <cell r="C2186" t="str">
            <v>IOWA - BENEFITED FIRE</v>
          </cell>
        </row>
        <row r="2187">
          <cell r="B2187" t="str">
            <v>49K007</v>
          </cell>
          <cell r="C2187" t="str">
            <v>JACKSON</v>
          </cell>
        </row>
        <row r="2188">
          <cell r="B2188" t="str">
            <v>49K007 0</v>
          </cell>
          <cell r="C2188" t="str">
            <v>JACKSON - BENEFITED FIRE</v>
          </cell>
        </row>
        <row r="2189">
          <cell r="B2189" t="str">
            <v>49K008</v>
          </cell>
          <cell r="C2189" t="str">
            <v>Maquoketa</v>
          </cell>
        </row>
        <row r="2190">
          <cell r="B2190" t="str">
            <v>49K008 0</v>
          </cell>
          <cell r="C2190" t="str">
            <v>Maquoketa - Benefited Fire</v>
          </cell>
        </row>
        <row r="2191">
          <cell r="B2191" t="str">
            <v>49K009</v>
          </cell>
          <cell r="C2191" t="str">
            <v>Monmouth</v>
          </cell>
        </row>
        <row r="2192">
          <cell r="B2192" t="str">
            <v>49K010</v>
          </cell>
          <cell r="C2192" t="str">
            <v>OTTER CREEK</v>
          </cell>
        </row>
        <row r="2193">
          <cell r="B2193" t="str">
            <v>49K011</v>
          </cell>
          <cell r="C2193" t="str">
            <v>PERRY</v>
          </cell>
        </row>
        <row r="2194">
          <cell r="B2194" t="str">
            <v>49K011 0</v>
          </cell>
          <cell r="C2194" t="str">
            <v>Perry - Benefited Fire</v>
          </cell>
        </row>
        <row r="2195">
          <cell r="B2195" t="str">
            <v>49K012</v>
          </cell>
          <cell r="C2195" t="str">
            <v>Prairie Springs</v>
          </cell>
        </row>
        <row r="2196">
          <cell r="B2196" t="str">
            <v>49K013</v>
          </cell>
          <cell r="C2196" t="str">
            <v>RICHLAND</v>
          </cell>
        </row>
        <row r="2197">
          <cell r="B2197" t="str">
            <v>49K013 0</v>
          </cell>
          <cell r="C2197" t="str">
            <v>RICHLAND - BENEFITED FIRE</v>
          </cell>
        </row>
        <row r="2198">
          <cell r="B2198" t="str">
            <v>49K014</v>
          </cell>
          <cell r="C2198" t="str">
            <v>SOUTH FORK</v>
          </cell>
        </row>
        <row r="2199">
          <cell r="B2199" t="str">
            <v>49K015</v>
          </cell>
          <cell r="C2199" t="str">
            <v>Tete Des Morts</v>
          </cell>
        </row>
        <row r="2200">
          <cell r="B2200" t="str">
            <v>49K016 0</v>
          </cell>
          <cell r="C2200" t="str">
            <v>UNION - BENEFITED FIRE</v>
          </cell>
        </row>
        <row r="2201">
          <cell r="B2201" t="str">
            <v>49K017</v>
          </cell>
          <cell r="C2201" t="str">
            <v>VAN BUREN</v>
          </cell>
        </row>
        <row r="2202">
          <cell r="B2202" t="str">
            <v>49K017 0</v>
          </cell>
          <cell r="C2202" t="str">
            <v>VAN BUREN - BENEFITED FIRE</v>
          </cell>
        </row>
        <row r="2203">
          <cell r="B2203" t="str">
            <v>49K018</v>
          </cell>
          <cell r="C2203" t="str">
            <v>WASHINGTON</v>
          </cell>
        </row>
        <row r="2204">
          <cell r="B2204" t="str">
            <v>49K018 0</v>
          </cell>
          <cell r="C2204" t="str">
            <v>WASHINGTON - BENEFITED FIRE</v>
          </cell>
        </row>
        <row r="2205">
          <cell r="B2205" t="str">
            <v>49L001</v>
          </cell>
          <cell r="C2205" t="str">
            <v>JACKSON COUNTY HOSPITAL</v>
          </cell>
        </row>
        <row r="2206">
          <cell r="B2206" t="str">
            <v>49N001</v>
          </cell>
          <cell r="C2206" t="str">
            <v>ANDREW BENEFITED FIRE DISTRICT</v>
          </cell>
        </row>
        <row r="2207">
          <cell r="B2207" t="str">
            <v>49N002</v>
          </cell>
          <cell r="C2207" t="str">
            <v>MILES BENEFITED FIRE DISTRICT</v>
          </cell>
        </row>
        <row r="2208">
          <cell r="B2208" t="str">
            <v>49N003</v>
          </cell>
          <cell r="C2208" t="str">
            <v>SABULA FIRE DISTRICT</v>
          </cell>
        </row>
        <row r="2209">
          <cell r="B2209" t="str">
            <v>49S011</v>
          </cell>
          <cell r="C2209" t="str">
            <v>Perry-Andrew Cemetery</v>
          </cell>
        </row>
        <row r="2210">
          <cell r="B2210" t="str">
            <v>49S017</v>
          </cell>
          <cell r="C2210" t="str">
            <v>Van Buren-Preston Cemetery</v>
          </cell>
        </row>
        <row r="2211">
          <cell r="B2211" t="str">
            <v>50C001</v>
          </cell>
          <cell r="C2211" t="str">
            <v>JASPER COUNTY AG EXTENSION</v>
          </cell>
        </row>
        <row r="2212">
          <cell r="B2212" t="str">
            <v>50D001</v>
          </cell>
          <cell r="C2212" t="str">
            <v>JASPER COUNTY ASSESSOR</v>
          </cell>
        </row>
        <row r="2213">
          <cell r="B2213" t="str">
            <v>50G462</v>
          </cell>
          <cell r="C2213" t="str">
            <v>BAXTER</v>
          </cell>
        </row>
        <row r="2214">
          <cell r="B2214" t="str">
            <v>50G463</v>
          </cell>
          <cell r="C2214" t="str">
            <v>COLFAX</v>
          </cell>
        </row>
        <row r="2215">
          <cell r="B2215" t="str">
            <v>50G464</v>
          </cell>
          <cell r="C2215" t="str">
            <v>KELLOGG</v>
          </cell>
        </row>
        <row r="2216">
          <cell r="B2216" t="str">
            <v>50G465</v>
          </cell>
          <cell r="C2216" t="str">
            <v>LAMBS GROVE</v>
          </cell>
        </row>
        <row r="2217">
          <cell r="B2217" t="str">
            <v>50G466</v>
          </cell>
          <cell r="C2217" t="str">
            <v>LYNNVILLE</v>
          </cell>
        </row>
        <row r="2218">
          <cell r="B2218" t="str">
            <v>50G467</v>
          </cell>
          <cell r="C2218" t="str">
            <v>MINGO</v>
          </cell>
        </row>
        <row r="2219">
          <cell r="B2219" t="str">
            <v>50G468</v>
          </cell>
          <cell r="C2219" t="str">
            <v>MONROE</v>
          </cell>
        </row>
        <row r="2220">
          <cell r="B2220" t="str">
            <v>50G469</v>
          </cell>
          <cell r="C2220" t="str">
            <v>NEWTON</v>
          </cell>
        </row>
        <row r="2221">
          <cell r="B2221" t="str">
            <v>50G469 S1</v>
          </cell>
          <cell r="C2221" t="str">
            <v>NEWTON CITY SSMID 1</v>
          </cell>
        </row>
        <row r="2222">
          <cell r="B2222" t="str">
            <v>50G470</v>
          </cell>
          <cell r="C2222" t="str">
            <v>OAKLAND ACRES</v>
          </cell>
        </row>
        <row r="2223">
          <cell r="B2223" t="str">
            <v>50G471</v>
          </cell>
          <cell r="C2223" t="str">
            <v>PRAIRIE CITY</v>
          </cell>
        </row>
        <row r="2224">
          <cell r="B2224" t="str">
            <v>50G472</v>
          </cell>
          <cell r="C2224" t="str">
            <v>REASNOR</v>
          </cell>
        </row>
        <row r="2225">
          <cell r="B2225" t="str">
            <v>50G473</v>
          </cell>
          <cell r="C2225" t="str">
            <v>SULLY</v>
          </cell>
        </row>
        <row r="2226">
          <cell r="B2226" t="str">
            <v>50G474</v>
          </cell>
          <cell r="C2226" t="str">
            <v>VALERIA</v>
          </cell>
        </row>
        <row r="2227">
          <cell r="B2227" t="str">
            <v>50K001 0</v>
          </cell>
          <cell r="C2227" t="str">
            <v>Buena Vista - Benefited Fire</v>
          </cell>
        </row>
        <row r="2228">
          <cell r="B2228" t="str">
            <v>50K001 1</v>
          </cell>
          <cell r="C2228" t="str">
            <v>Buena Vista - Kellogg Fire</v>
          </cell>
        </row>
        <row r="2229">
          <cell r="B2229" t="str">
            <v>50K001 2</v>
          </cell>
          <cell r="C2229" t="str">
            <v>Buena Vista - Reasnor Fire</v>
          </cell>
        </row>
        <row r="2230">
          <cell r="B2230" t="str">
            <v>50K001 3</v>
          </cell>
          <cell r="C2230" t="str">
            <v>Buena Vista - Sully Fire</v>
          </cell>
        </row>
        <row r="2231">
          <cell r="B2231" t="str">
            <v>50K002 1</v>
          </cell>
          <cell r="C2231" t="str">
            <v>Clear Creek - West Malaka Fire</v>
          </cell>
        </row>
        <row r="2232">
          <cell r="B2232" t="str">
            <v>50K002 2</v>
          </cell>
          <cell r="C2232" t="str">
            <v>Clear Creek - Collins Fire</v>
          </cell>
        </row>
        <row r="2233">
          <cell r="B2233" t="str">
            <v>50K002 3</v>
          </cell>
          <cell r="C2233" t="str">
            <v>Clear Creek - Mingo Fire</v>
          </cell>
        </row>
        <row r="2234">
          <cell r="B2234" t="str">
            <v>50K002 3</v>
          </cell>
          <cell r="C2234" t="str">
            <v>CLEAR CREEK MINGO FIRE</v>
          </cell>
        </row>
        <row r="2235">
          <cell r="B2235" t="str">
            <v>50K003 0</v>
          </cell>
          <cell r="C2235" t="str">
            <v>Des Moines - Benefited Fire</v>
          </cell>
        </row>
        <row r="2236">
          <cell r="B2236" t="str">
            <v>50K003 1</v>
          </cell>
          <cell r="C2236" t="str">
            <v>Des Moines - Monroe Fire</v>
          </cell>
        </row>
        <row r="2237">
          <cell r="B2237" t="str">
            <v>50K003 4</v>
          </cell>
          <cell r="C2237" t="str">
            <v>Des Moines - Camp Twp Fire</v>
          </cell>
        </row>
        <row r="2238">
          <cell r="B2238" t="str">
            <v>50K004 1</v>
          </cell>
          <cell r="C2238" t="str">
            <v>Elk Creek - Reasnor Fire</v>
          </cell>
        </row>
        <row r="2239">
          <cell r="B2239" t="str">
            <v>50K004 1</v>
          </cell>
          <cell r="C2239" t="str">
            <v>ELK CREEK REASNOR FIRE</v>
          </cell>
        </row>
        <row r="2240">
          <cell r="B2240" t="str">
            <v>50K004 2</v>
          </cell>
          <cell r="C2240" t="str">
            <v>Elk Creek - Sully Fire</v>
          </cell>
        </row>
        <row r="2241">
          <cell r="B2241" t="str">
            <v>50K004 2</v>
          </cell>
          <cell r="C2241" t="str">
            <v>ELK CREEK SULLY FIRE</v>
          </cell>
        </row>
        <row r="2242">
          <cell r="B2242" t="str">
            <v>50K005</v>
          </cell>
          <cell r="C2242" t="str">
            <v>FAIRVIEW</v>
          </cell>
        </row>
        <row r="2243">
          <cell r="B2243" t="str">
            <v>50K005 0</v>
          </cell>
          <cell r="C2243" t="str">
            <v>Fairview - Benefited Fire</v>
          </cell>
        </row>
        <row r="2244">
          <cell r="B2244" t="str">
            <v>50K006 1</v>
          </cell>
          <cell r="C2244" t="str">
            <v>Hickory Grove - Grinnell Fire</v>
          </cell>
        </row>
        <row r="2245">
          <cell r="B2245" t="str">
            <v>50K006 2</v>
          </cell>
          <cell r="C2245" t="str">
            <v>Hickory Grove - Gilman Fire</v>
          </cell>
        </row>
        <row r="2246">
          <cell r="B2246" t="str">
            <v>50K006 3</v>
          </cell>
          <cell r="C2246" t="str">
            <v>Hickory Grove - Kellogg Fire</v>
          </cell>
        </row>
        <row r="2247">
          <cell r="B2247" t="str">
            <v>50K007 1</v>
          </cell>
          <cell r="C2247" t="str">
            <v>Independence - West Malaka Fire</v>
          </cell>
        </row>
        <row r="2248">
          <cell r="B2248" t="str">
            <v>50K008</v>
          </cell>
          <cell r="C2248" t="str">
            <v>Kellogg</v>
          </cell>
        </row>
        <row r="2249">
          <cell r="B2249" t="str">
            <v>50K009</v>
          </cell>
          <cell r="C2249" t="str">
            <v>Lynn Grove</v>
          </cell>
        </row>
        <row r="2250">
          <cell r="B2250" t="str">
            <v>50K010 0</v>
          </cell>
          <cell r="C2250" t="str">
            <v>Malaka - Benefited Fire</v>
          </cell>
        </row>
        <row r="2251">
          <cell r="B2251" t="str">
            <v>50K010 1</v>
          </cell>
          <cell r="C2251" t="str">
            <v>Malaka - West Malaka Fire</v>
          </cell>
        </row>
        <row r="2252">
          <cell r="B2252" t="str">
            <v>50K011 0</v>
          </cell>
          <cell r="C2252" t="str">
            <v>Mariposa - Benefited Fire</v>
          </cell>
        </row>
        <row r="2253">
          <cell r="B2253" t="str">
            <v>50K011 1</v>
          </cell>
          <cell r="C2253" t="str">
            <v>Mariposa - West Malaka Fire</v>
          </cell>
        </row>
        <row r="2254">
          <cell r="B2254" t="str">
            <v>50K011 2</v>
          </cell>
          <cell r="C2254" t="str">
            <v>Mariposa - Kellogg Fire</v>
          </cell>
        </row>
        <row r="2255">
          <cell r="B2255" t="str">
            <v>50K011 3</v>
          </cell>
          <cell r="C2255" t="str">
            <v>Mariposa - Jefferson Twp Fire</v>
          </cell>
        </row>
        <row r="2256">
          <cell r="B2256" t="str">
            <v>50K012 0</v>
          </cell>
          <cell r="C2256" t="str">
            <v>Mound Prairie - Benefited Fire</v>
          </cell>
        </row>
        <row r="2257">
          <cell r="B2257" t="str">
            <v>50K012 1</v>
          </cell>
          <cell r="C2257" t="str">
            <v>Mound Prairie - Colfax Fire</v>
          </cell>
        </row>
        <row r="2258">
          <cell r="B2258" t="str">
            <v>50K012 2</v>
          </cell>
          <cell r="C2258" t="str">
            <v>Mound Prairie - Monroe Fire</v>
          </cell>
        </row>
        <row r="2259">
          <cell r="B2259" t="str">
            <v>50K012 4</v>
          </cell>
          <cell r="C2259" t="str">
            <v>Mound Prairie - Walnut Creek Fire</v>
          </cell>
        </row>
        <row r="2260">
          <cell r="B2260" t="str">
            <v>50K013 0</v>
          </cell>
          <cell r="C2260" t="str">
            <v>Newton - Benefited Fire</v>
          </cell>
        </row>
        <row r="2261">
          <cell r="B2261" t="str">
            <v>50K013 1</v>
          </cell>
          <cell r="C2261" t="str">
            <v>Newton - West Malaka Fire</v>
          </cell>
        </row>
        <row r="2262">
          <cell r="B2262" t="str">
            <v>50K014</v>
          </cell>
          <cell r="C2262" t="str">
            <v>Palo Alto</v>
          </cell>
        </row>
        <row r="2263">
          <cell r="B2263" t="str">
            <v>50K014 0</v>
          </cell>
          <cell r="C2263" t="str">
            <v>Palo Alto - Benefited Fire</v>
          </cell>
        </row>
        <row r="2264">
          <cell r="B2264" t="str">
            <v>50K015 1</v>
          </cell>
          <cell r="C2264" t="str">
            <v>Poweshiek - Colfax Fire</v>
          </cell>
        </row>
        <row r="2265">
          <cell r="B2265" t="str">
            <v>50K015 1</v>
          </cell>
          <cell r="C2265" t="str">
            <v>POWESHIEK COLFAX FIRE</v>
          </cell>
        </row>
        <row r="2266">
          <cell r="B2266" t="str">
            <v>50K015 2</v>
          </cell>
          <cell r="C2266" t="str">
            <v>Poweshiek - Mingo Fire</v>
          </cell>
        </row>
        <row r="2267">
          <cell r="B2267" t="str">
            <v>50K015 2</v>
          </cell>
          <cell r="C2267" t="str">
            <v>POWESHIEK MINGO FIRE</v>
          </cell>
        </row>
        <row r="2268">
          <cell r="B2268" t="str">
            <v>50K016 1</v>
          </cell>
          <cell r="C2268" t="str">
            <v>Richland - Kellogg Fire</v>
          </cell>
        </row>
        <row r="2269">
          <cell r="B2269" t="str">
            <v>50K016 1</v>
          </cell>
          <cell r="C2269" t="str">
            <v>RICHLAND KELLOGG FIRE</v>
          </cell>
        </row>
        <row r="2270">
          <cell r="B2270" t="str">
            <v>50K016 2</v>
          </cell>
          <cell r="C2270" t="str">
            <v>Richland - Sully Fire</v>
          </cell>
        </row>
        <row r="2271">
          <cell r="B2271" t="str">
            <v>50K016 2</v>
          </cell>
          <cell r="C2271" t="str">
            <v>RICHLAND SULLY FIRE</v>
          </cell>
        </row>
        <row r="2272">
          <cell r="B2272" t="str">
            <v>50K016 3</v>
          </cell>
          <cell r="C2272" t="str">
            <v>Richland - Grinnell Fire</v>
          </cell>
        </row>
        <row r="2273">
          <cell r="B2273" t="str">
            <v>50K016 3</v>
          </cell>
          <cell r="C2273" t="str">
            <v>RICHLAND GRINNELL FIRE</v>
          </cell>
        </row>
        <row r="2274">
          <cell r="B2274" t="str">
            <v>50K017 1</v>
          </cell>
          <cell r="C2274" t="str">
            <v>Rock Creek - Grinnell Fire</v>
          </cell>
        </row>
        <row r="2275">
          <cell r="B2275" t="str">
            <v>50K017 1</v>
          </cell>
          <cell r="C2275" t="str">
            <v>ROCK CREEK GRINNELL FIRE</v>
          </cell>
        </row>
        <row r="2276">
          <cell r="B2276" t="str">
            <v>50K017 2</v>
          </cell>
          <cell r="C2276" t="str">
            <v>Rock Creek - Kellogg Fire</v>
          </cell>
        </row>
        <row r="2277">
          <cell r="B2277" t="str">
            <v>50K017 2</v>
          </cell>
          <cell r="C2277" t="str">
            <v>ROCK CREEK KELLOGG FIRE</v>
          </cell>
        </row>
        <row r="2278">
          <cell r="B2278" t="str">
            <v>50K018 0</v>
          </cell>
          <cell r="C2278" t="str">
            <v>Sherman - Benefited Fire</v>
          </cell>
        </row>
        <row r="2279">
          <cell r="B2279" t="str">
            <v>50K018 1</v>
          </cell>
          <cell r="C2279" t="str">
            <v>Sherman - West Malaka Fire</v>
          </cell>
        </row>
        <row r="2280">
          <cell r="B2280" t="str">
            <v>50K018 2</v>
          </cell>
          <cell r="C2280" t="str">
            <v>Sherman - Mingo Fire</v>
          </cell>
        </row>
        <row r="2281">
          <cell r="B2281" t="str">
            <v>50K018 3</v>
          </cell>
          <cell r="C2281" t="str">
            <v>Sherman - Colfax Fire</v>
          </cell>
        </row>
        <row r="2282">
          <cell r="B2282" t="str">
            <v>50K019 0</v>
          </cell>
          <cell r="C2282" t="str">
            <v>WASHINGTON - BENEFITED FIRE</v>
          </cell>
        </row>
        <row r="2283">
          <cell r="B2283" t="str">
            <v>50K019 1</v>
          </cell>
          <cell r="C2283" t="str">
            <v>Washington - Walnut Creek Fire</v>
          </cell>
        </row>
        <row r="2284">
          <cell r="B2284" t="str">
            <v>50K019 2</v>
          </cell>
          <cell r="C2284" t="str">
            <v>Washington - Colfax Fire</v>
          </cell>
        </row>
        <row r="2285">
          <cell r="B2285" t="str">
            <v>50K019 3</v>
          </cell>
          <cell r="C2285" t="str">
            <v>Washington - Mitchellville Fire</v>
          </cell>
        </row>
        <row r="2286">
          <cell r="B2286" t="str">
            <v>50M001</v>
          </cell>
          <cell r="C2286" t="str">
            <v>COUNTRY CLUB ACRES SANITARY SEWER</v>
          </cell>
        </row>
        <row r="2287">
          <cell r="B2287" t="str">
            <v>50N001</v>
          </cell>
          <cell r="C2287" t="str">
            <v>WALNUT CREEK BENEFITED FIRE DIST</v>
          </cell>
        </row>
        <row r="2288">
          <cell r="B2288" t="str">
            <v>50N002</v>
          </cell>
          <cell r="C2288" t="str">
            <v>WEST MALAKA BENEFITED FIRE DIST</v>
          </cell>
        </row>
        <row r="2289">
          <cell r="B2289" t="str">
            <v>50N003</v>
          </cell>
          <cell r="C2289" t="str">
            <v>NEWTON RURAL BENEFITTED FIRE DIST</v>
          </cell>
        </row>
        <row r="2290">
          <cell r="B2290" t="str">
            <v>51C001</v>
          </cell>
          <cell r="C2290" t="str">
            <v>JEFFERSON COUNTY AG EXTENSION</v>
          </cell>
        </row>
        <row r="2291">
          <cell r="B2291" t="str">
            <v>51D001</v>
          </cell>
          <cell r="C2291" t="str">
            <v>JEFFERSON COUNTY ASSESSOR</v>
          </cell>
        </row>
        <row r="2292">
          <cell r="B2292" t="str">
            <v>51G475</v>
          </cell>
          <cell r="C2292" t="str">
            <v>BATAVIA</v>
          </cell>
        </row>
        <row r="2293">
          <cell r="B2293" t="str">
            <v>51G476</v>
          </cell>
          <cell r="C2293" t="str">
            <v>FAIRFIELD</v>
          </cell>
        </row>
        <row r="2294">
          <cell r="B2294" t="str">
            <v>51G477</v>
          </cell>
          <cell r="C2294" t="str">
            <v>LIBERTYVILLE</v>
          </cell>
        </row>
        <row r="2295">
          <cell r="B2295" t="str">
            <v>51G478</v>
          </cell>
          <cell r="C2295" t="str">
            <v>LOCKRIDGE</v>
          </cell>
        </row>
        <row r="2296">
          <cell r="B2296" t="str">
            <v>51G479</v>
          </cell>
          <cell r="C2296" t="str">
            <v>PACKWOOD</v>
          </cell>
        </row>
        <row r="2297">
          <cell r="B2297" t="str">
            <v>51G480</v>
          </cell>
          <cell r="C2297" t="str">
            <v>PLEASANT PLAIN</v>
          </cell>
        </row>
        <row r="2298">
          <cell r="B2298" t="str">
            <v>51G957</v>
          </cell>
          <cell r="C2298" t="str">
            <v>MAHARISHI VEDIC CITY</v>
          </cell>
        </row>
        <row r="2299">
          <cell r="B2299" t="str">
            <v>51K001</v>
          </cell>
          <cell r="C2299" t="str">
            <v>BLACK HAWK</v>
          </cell>
        </row>
        <row r="2300">
          <cell r="B2300" t="str">
            <v>51K002</v>
          </cell>
          <cell r="C2300" t="str">
            <v>BUCHANAN</v>
          </cell>
        </row>
        <row r="2301">
          <cell r="B2301" t="str">
            <v>51K003</v>
          </cell>
          <cell r="C2301" t="str">
            <v>CEDAR</v>
          </cell>
        </row>
        <row r="2302">
          <cell r="B2302" t="str">
            <v>51K004</v>
          </cell>
          <cell r="C2302" t="str">
            <v>CENTER</v>
          </cell>
        </row>
        <row r="2303">
          <cell r="B2303" t="str">
            <v>51K005</v>
          </cell>
          <cell r="C2303" t="str">
            <v>DES MOINES</v>
          </cell>
        </row>
        <row r="2304">
          <cell r="B2304" t="str">
            <v>51K006</v>
          </cell>
          <cell r="C2304" t="str">
            <v>LIBERTY</v>
          </cell>
        </row>
        <row r="2305">
          <cell r="B2305" t="str">
            <v>51K007</v>
          </cell>
          <cell r="C2305" t="str">
            <v>Lockridge</v>
          </cell>
        </row>
        <row r="2306">
          <cell r="B2306" t="str">
            <v>51K008</v>
          </cell>
          <cell r="C2306" t="str">
            <v>LOCUST GROVE</v>
          </cell>
        </row>
        <row r="2307">
          <cell r="B2307" t="str">
            <v>51K009</v>
          </cell>
          <cell r="C2307" t="str">
            <v>PENN</v>
          </cell>
        </row>
        <row r="2308">
          <cell r="B2308" t="str">
            <v>51K010</v>
          </cell>
          <cell r="C2308" t="str">
            <v>POLK</v>
          </cell>
        </row>
        <row r="2309">
          <cell r="B2309" t="str">
            <v>51K011</v>
          </cell>
          <cell r="C2309" t="str">
            <v>Round Prairie</v>
          </cell>
        </row>
        <row r="2310">
          <cell r="B2310" t="str">
            <v>51K012</v>
          </cell>
          <cell r="C2310" t="str">
            <v>WALNUT</v>
          </cell>
        </row>
        <row r="2311">
          <cell r="B2311" t="str">
            <v>51L001</v>
          </cell>
          <cell r="C2311" t="str">
            <v>JEFFERSON COUNTY HOSPITAL</v>
          </cell>
        </row>
        <row r="2312">
          <cell r="B2312" t="str">
            <v>52C001</v>
          </cell>
          <cell r="C2312" t="str">
            <v>JOHNSON COUNTY AG EXTENSION</v>
          </cell>
        </row>
        <row r="2313">
          <cell r="B2313" t="str">
            <v>52D001</v>
          </cell>
          <cell r="C2313" t="str">
            <v>JOHNSON COUNTY ASSESSOR</v>
          </cell>
        </row>
        <row r="2314">
          <cell r="B2314" t="str">
            <v>52G481</v>
          </cell>
          <cell r="C2314" t="str">
            <v>CORALVILLE</v>
          </cell>
        </row>
        <row r="2315">
          <cell r="B2315" t="str">
            <v>52G482</v>
          </cell>
          <cell r="C2315" t="str">
            <v>HILLS</v>
          </cell>
        </row>
        <row r="2316">
          <cell r="B2316" t="str">
            <v>52G483</v>
          </cell>
          <cell r="C2316" t="str">
            <v>IOWA CITY</v>
          </cell>
        </row>
        <row r="2317">
          <cell r="B2317" t="str">
            <v>52G483 S1</v>
          </cell>
          <cell r="C2317" t="str">
            <v>IOWA CITY DOWNTOWN SSMID 1</v>
          </cell>
        </row>
        <row r="2318">
          <cell r="B2318" t="str">
            <v>52G484</v>
          </cell>
          <cell r="C2318" t="str">
            <v>LONE TREE</v>
          </cell>
        </row>
        <row r="2319">
          <cell r="B2319" t="str">
            <v>52G485</v>
          </cell>
          <cell r="C2319" t="str">
            <v>NORTH LIBERTY</v>
          </cell>
        </row>
        <row r="2320">
          <cell r="B2320" t="str">
            <v>52G486</v>
          </cell>
          <cell r="C2320" t="str">
            <v>OXFORD</v>
          </cell>
        </row>
        <row r="2321">
          <cell r="B2321" t="str">
            <v>52G487</v>
          </cell>
          <cell r="C2321" t="str">
            <v>SHUEYVILLE</v>
          </cell>
        </row>
        <row r="2322">
          <cell r="B2322" t="str">
            <v>52G488</v>
          </cell>
          <cell r="C2322" t="str">
            <v>SOLON</v>
          </cell>
        </row>
        <row r="2323">
          <cell r="B2323" t="str">
            <v>52G489</v>
          </cell>
          <cell r="C2323" t="str">
            <v>SWISHER</v>
          </cell>
        </row>
        <row r="2324">
          <cell r="B2324" t="str">
            <v>52G490</v>
          </cell>
          <cell r="C2324" t="str">
            <v>TIFFIN</v>
          </cell>
        </row>
        <row r="2325">
          <cell r="B2325" t="str">
            <v>52G491</v>
          </cell>
          <cell r="C2325" t="str">
            <v>UNIVERSITY HEIGHTS</v>
          </cell>
        </row>
        <row r="2326">
          <cell r="B2326" t="str">
            <v>52K001</v>
          </cell>
          <cell r="C2326" t="str">
            <v>Big Grove</v>
          </cell>
        </row>
        <row r="2327">
          <cell r="B2327" t="str">
            <v>52K002</v>
          </cell>
          <cell r="C2327" t="str">
            <v>CEDAR</v>
          </cell>
        </row>
        <row r="2328">
          <cell r="B2328" t="str">
            <v>52K003</v>
          </cell>
          <cell r="C2328" t="str">
            <v>CLEAR CREEK</v>
          </cell>
        </row>
        <row r="2329">
          <cell r="B2329" t="str">
            <v>52K004 1</v>
          </cell>
          <cell r="C2329" t="str">
            <v>East Lucas - South Fire</v>
          </cell>
        </row>
        <row r="2330">
          <cell r="B2330" t="str">
            <v>52K004 2</v>
          </cell>
          <cell r="C2330" t="str">
            <v>East Lucas - North Fire</v>
          </cell>
        </row>
        <row r="2331">
          <cell r="B2331" t="str">
            <v>52K005</v>
          </cell>
          <cell r="C2331" t="str">
            <v>FREMONT</v>
          </cell>
        </row>
        <row r="2332">
          <cell r="B2332" t="str">
            <v>52K006</v>
          </cell>
          <cell r="C2332" t="str">
            <v>Graham</v>
          </cell>
        </row>
        <row r="2333">
          <cell r="B2333" t="str">
            <v>52K007 1</v>
          </cell>
          <cell r="C2333" t="str">
            <v>Hardin - Kalona Fire</v>
          </cell>
        </row>
        <row r="2334">
          <cell r="B2334" t="str">
            <v>52K007 2</v>
          </cell>
          <cell r="C2334" t="str">
            <v>Hardin - Oxford Fire</v>
          </cell>
        </row>
        <row r="2335">
          <cell r="B2335" t="str">
            <v>52K008</v>
          </cell>
          <cell r="C2335" t="str">
            <v>JEFFERSON</v>
          </cell>
        </row>
        <row r="2336">
          <cell r="B2336" t="str">
            <v>52K009</v>
          </cell>
          <cell r="C2336" t="str">
            <v>LIBERTY</v>
          </cell>
        </row>
        <row r="2337">
          <cell r="B2337" t="str">
            <v>52K010</v>
          </cell>
          <cell r="C2337" t="str">
            <v>LINCOLN</v>
          </cell>
        </row>
        <row r="2338">
          <cell r="B2338" t="str">
            <v>52K010 1</v>
          </cell>
          <cell r="C2338" t="str">
            <v>Lincoln - West Liberty Fire</v>
          </cell>
        </row>
        <row r="2339">
          <cell r="B2339" t="str">
            <v>52K011</v>
          </cell>
          <cell r="C2339" t="str">
            <v>MADISON</v>
          </cell>
        </row>
        <row r="2340">
          <cell r="B2340" t="str">
            <v>52K012</v>
          </cell>
          <cell r="C2340" t="str">
            <v>MONROE</v>
          </cell>
        </row>
        <row r="2341">
          <cell r="B2341" t="str">
            <v>52K013</v>
          </cell>
          <cell r="C2341" t="str">
            <v>Newport</v>
          </cell>
        </row>
        <row r="2342">
          <cell r="B2342" t="str">
            <v>52K014</v>
          </cell>
          <cell r="C2342" t="str">
            <v>OXFORD</v>
          </cell>
        </row>
        <row r="2343">
          <cell r="B2343" t="str">
            <v>52K015</v>
          </cell>
          <cell r="C2343" t="str">
            <v>PENN</v>
          </cell>
        </row>
        <row r="2344">
          <cell r="B2344" t="str">
            <v>52K016</v>
          </cell>
          <cell r="C2344" t="str">
            <v>PLEASANT VALLEY</v>
          </cell>
        </row>
        <row r="2345">
          <cell r="B2345" t="str">
            <v>52K017</v>
          </cell>
          <cell r="C2345" t="str">
            <v>SCOTT</v>
          </cell>
        </row>
        <row r="2346">
          <cell r="B2346" t="str">
            <v>52K018</v>
          </cell>
          <cell r="C2346" t="str">
            <v>SHARON</v>
          </cell>
        </row>
        <row r="2347">
          <cell r="B2347" t="str">
            <v>52K019</v>
          </cell>
          <cell r="C2347" t="str">
            <v>UNION</v>
          </cell>
        </row>
        <row r="2348">
          <cell r="B2348" t="str">
            <v>52K020</v>
          </cell>
          <cell r="C2348" t="str">
            <v>WASHINGTON</v>
          </cell>
        </row>
        <row r="2349">
          <cell r="B2349" t="str">
            <v>52K021 1</v>
          </cell>
          <cell r="C2349" t="str">
            <v>West Lucas - South Fire</v>
          </cell>
        </row>
        <row r="2350">
          <cell r="B2350" t="str">
            <v>52M001</v>
          </cell>
          <cell r="C2350" t="str">
            <v>MACBRIDE SANITARY DISTRICT</v>
          </cell>
        </row>
        <row r="2351">
          <cell r="B2351" t="str">
            <v>52S003</v>
          </cell>
          <cell r="C2351" t="str">
            <v>Clear Creek-Tiffin Cemetery</v>
          </cell>
        </row>
        <row r="2352">
          <cell r="B2352" t="str">
            <v>52S008</v>
          </cell>
          <cell r="C2352" t="str">
            <v>Jefferson-Shueyville-Swisher Cem</v>
          </cell>
        </row>
        <row r="2353">
          <cell r="B2353" t="str">
            <v>53C001</v>
          </cell>
          <cell r="C2353" t="str">
            <v>JONES COUNTY AG EXTENSION</v>
          </cell>
        </row>
        <row r="2354">
          <cell r="B2354" t="str">
            <v>53D001</v>
          </cell>
          <cell r="C2354" t="str">
            <v>JONES COUNTY ASSESSOR</v>
          </cell>
        </row>
        <row r="2355">
          <cell r="B2355" t="str">
            <v>53G492</v>
          </cell>
          <cell r="C2355" t="str">
            <v>ANAMOSA</v>
          </cell>
        </row>
        <row r="2356">
          <cell r="B2356" t="str">
            <v>53G493</v>
          </cell>
          <cell r="C2356" t="str">
            <v>CENTER JUNCTION</v>
          </cell>
        </row>
        <row r="2357">
          <cell r="B2357" t="str">
            <v>53G494</v>
          </cell>
          <cell r="C2357" t="str">
            <v>MARTELLE</v>
          </cell>
        </row>
        <row r="2358">
          <cell r="B2358" t="str">
            <v>53G495</v>
          </cell>
          <cell r="C2358" t="str">
            <v>MONTICELLO</v>
          </cell>
        </row>
        <row r="2359">
          <cell r="B2359" t="str">
            <v>53G496</v>
          </cell>
          <cell r="C2359" t="str">
            <v>MORLEY</v>
          </cell>
        </row>
        <row r="2360">
          <cell r="B2360" t="str">
            <v>53G497</v>
          </cell>
          <cell r="C2360" t="str">
            <v>OLIN</v>
          </cell>
        </row>
        <row r="2361">
          <cell r="B2361" t="str">
            <v>53G498</v>
          </cell>
          <cell r="C2361" t="str">
            <v>ONSLOW</v>
          </cell>
        </row>
        <row r="2362">
          <cell r="B2362" t="str">
            <v>53G499</v>
          </cell>
          <cell r="C2362" t="str">
            <v>OXFORD JUNCTION</v>
          </cell>
        </row>
        <row r="2363">
          <cell r="B2363" t="str">
            <v>53G500</v>
          </cell>
          <cell r="C2363" t="str">
            <v>WYOMING</v>
          </cell>
        </row>
        <row r="2364">
          <cell r="B2364" t="str">
            <v>53K001 1</v>
          </cell>
          <cell r="C2364" t="str">
            <v>Cass - Anamosa Fire\Amb</v>
          </cell>
        </row>
        <row r="2365">
          <cell r="B2365" t="str">
            <v>53K001 2</v>
          </cell>
          <cell r="C2365" t="str">
            <v>Cass - Monticello Fire/Amb</v>
          </cell>
        </row>
        <row r="2366">
          <cell r="B2366" t="str">
            <v>53K002</v>
          </cell>
          <cell r="C2366" t="str">
            <v>Castle Grove</v>
          </cell>
        </row>
        <row r="2367">
          <cell r="B2367" t="str">
            <v>53K003</v>
          </cell>
          <cell r="C2367" t="str">
            <v>CLAY</v>
          </cell>
        </row>
        <row r="2368">
          <cell r="B2368" t="str">
            <v>53K004</v>
          </cell>
          <cell r="C2368" t="str">
            <v>FAIRVIEW</v>
          </cell>
        </row>
        <row r="2369">
          <cell r="B2369" t="str">
            <v>53K005</v>
          </cell>
          <cell r="C2369" t="str">
            <v>GREENFIELD</v>
          </cell>
        </row>
        <row r="2370">
          <cell r="B2370" t="str">
            <v>53K006</v>
          </cell>
          <cell r="C2370" t="str">
            <v>Hale</v>
          </cell>
        </row>
        <row r="2371">
          <cell r="B2371" t="str">
            <v>53K006 0</v>
          </cell>
          <cell r="C2371" t="str">
            <v>Hale - Benefited Fire</v>
          </cell>
        </row>
        <row r="2372">
          <cell r="B2372" t="str">
            <v>53K007</v>
          </cell>
          <cell r="C2372" t="str">
            <v>JACKSON</v>
          </cell>
        </row>
        <row r="2373">
          <cell r="B2373" t="str">
            <v>53K007 0</v>
          </cell>
          <cell r="C2373" t="str">
            <v>JACKSON - BENEFITED FIRE</v>
          </cell>
        </row>
        <row r="2374">
          <cell r="B2374" t="str">
            <v>53K008</v>
          </cell>
          <cell r="C2374" t="str">
            <v>Lovell</v>
          </cell>
        </row>
        <row r="2375">
          <cell r="B2375" t="str">
            <v>53K009</v>
          </cell>
          <cell r="C2375" t="str">
            <v>MADISON</v>
          </cell>
        </row>
        <row r="2376">
          <cell r="B2376" t="str">
            <v>53K009 0</v>
          </cell>
          <cell r="C2376" t="str">
            <v>Madison - Benefited Fire</v>
          </cell>
        </row>
        <row r="2377">
          <cell r="B2377" t="str">
            <v>53K010</v>
          </cell>
          <cell r="C2377" t="str">
            <v>OXFORD</v>
          </cell>
        </row>
        <row r="2378">
          <cell r="B2378" t="str">
            <v>53K011</v>
          </cell>
          <cell r="C2378" t="str">
            <v>RICHLAND</v>
          </cell>
        </row>
        <row r="2379">
          <cell r="B2379" t="str">
            <v>53K012</v>
          </cell>
          <cell r="C2379" t="str">
            <v>Rome</v>
          </cell>
        </row>
        <row r="2380">
          <cell r="B2380" t="str">
            <v>53K012 0</v>
          </cell>
          <cell r="C2380" t="str">
            <v>Rome - Benefited Fire</v>
          </cell>
        </row>
        <row r="2381">
          <cell r="B2381" t="str">
            <v>53K013 1</v>
          </cell>
          <cell r="C2381" t="str">
            <v>Scotch Grove - Midland Fire\Amb</v>
          </cell>
        </row>
        <row r="2382">
          <cell r="B2382" t="str">
            <v>53K013 2</v>
          </cell>
          <cell r="C2382" t="str">
            <v>Scotch Grove - Monticello Fire\Amb</v>
          </cell>
        </row>
        <row r="2383">
          <cell r="B2383" t="str">
            <v>53K014</v>
          </cell>
          <cell r="C2383" t="str">
            <v>WASHINGTON</v>
          </cell>
        </row>
        <row r="2384">
          <cell r="B2384" t="str">
            <v>53K015</v>
          </cell>
          <cell r="C2384" t="str">
            <v>WAYNE</v>
          </cell>
        </row>
        <row r="2385">
          <cell r="B2385" t="str">
            <v>53K016</v>
          </cell>
          <cell r="C2385" t="str">
            <v>Wyoming</v>
          </cell>
        </row>
        <row r="2386">
          <cell r="B2386" t="str">
            <v>53N001</v>
          </cell>
          <cell r="C2386" t="str">
            <v>OLIN BENEFITED FIRE DIST</v>
          </cell>
        </row>
        <row r="2387">
          <cell r="B2387" t="str">
            <v>53S010</v>
          </cell>
          <cell r="C2387" t="str">
            <v>Oxford Mayflower Cemetery</v>
          </cell>
        </row>
        <row r="2388">
          <cell r="B2388" t="str">
            <v>54C001</v>
          </cell>
          <cell r="C2388" t="str">
            <v>KEOKUK COUNTY AG EXTENSION</v>
          </cell>
        </row>
        <row r="2389">
          <cell r="B2389" t="str">
            <v>54D001</v>
          </cell>
          <cell r="C2389" t="str">
            <v>KEOKUK COUNTY ASSESSOR</v>
          </cell>
        </row>
        <row r="2390">
          <cell r="B2390" t="str">
            <v>54G501</v>
          </cell>
          <cell r="C2390" t="str">
            <v>DELTA</v>
          </cell>
        </row>
        <row r="2391">
          <cell r="B2391" t="str">
            <v>54G502</v>
          </cell>
          <cell r="C2391" t="str">
            <v>GIBSON</v>
          </cell>
        </row>
        <row r="2392">
          <cell r="B2392" t="str">
            <v>54G503</v>
          </cell>
          <cell r="C2392" t="str">
            <v>HARPER</v>
          </cell>
        </row>
        <row r="2393">
          <cell r="B2393" t="str">
            <v>54G504</v>
          </cell>
          <cell r="C2393" t="str">
            <v>HAYESVILLE</v>
          </cell>
        </row>
        <row r="2394">
          <cell r="B2394" t="str">
            <v>54G505</v>
          </cell>
          <cell r="C2394" t="str">
            <v>HEDRICK</v>
          </cell>
        </row>
        <row r="2395">
          <cell r="B2395" t="str">
            <v>54G506</v>
          </cell>
          <cell r="C2395" t="str">
            <v>KEOTA</v>
          </cell>
        </row>
        <row r="2396">
          <cell r="B2396" t="str">
            <v>54G507</v>
          </cell>
          <cell r="C2396" t="str">
            <v>KESWICK</v>
          </cell>
        </row>
        <row r="2397">
          <cell r="B2397" t="str">
            <v>54G508</v>
          </cell>
          <cell r="C2397" t="str">
            <v>KINROSS</v>
          </cell>
        </row>
        <row r="2398">
          <cell r="B2398" t="str">
            <v>54G509</v>
          </cell>
          <cell r="C2398" t="str">
            <v>MARTINSBURG</v>
          </cell>
        </row>
        <row r="2399">
          <cell r="B2399" t="str">
            <v>54G510</v>
          </cell>
          <cell r="C2399" t="str">
            <v>OLLIE</v>
          </cell>
        </row>
        <row r="2400">
          <cell r="B2400" t="str">
            <v>54G511</v>
          </cell>
          <cell r="C2400" t="str">
            <v>RICHLAND</v>
          </cell>
        </row>
        <row r="2401">
          <cell r="B2401" t="str">
            <v>54G512</v>
          </cell>
          <cell r="C2401" t="str">
            <v>SIGOURNEY</v>
          </cell>
        </row>
        <row r="2402">
          <cell r="B2402" t="str">
            <v>54G513</v>
          </cell>
          <cell r="C2402" t="str">
            <v>SOUTH ENGLISH</v>
          </cell>
        </row>
        <row r="2403">
          <cell r="B2403" t="str">
            <v>54G514</v>
          </cell>
          <cell r="C2403" t="str">
            <v>THORNBURG</v>
          </cell>
        </row>
        <row r="2404">
          <cell r="B2404" t="str">
            <v>54G515</v>
          </cell>
          <cell r="C2404" t="str">
            <v>WEBSTER</v>
          </cell>
        </row>
        <row r="2405">
          <cell r="B2405" t="str">
            <v>54G516</v>
          </cell>
          <cell r="C2405" t="str">
            <v>WHAT CHEER</v>
          </cell>
        </row>
        <row r="2406">
          <cell r="B2406" t="str">
            <v>54K001</v>
          </cell>
          <cell r="C2406" t="str">
            <v>ADAMS</v>
          </cell>
        </row>
        <row r="2407">
          <cell r="B2407" t="str">
            <v>54K002</v>
          </cell>
          <cell r="C2407" t="str">
            <v>BENTON</v>
          </cell>
        </row>
        <row r="2408">
          <cell r="B2408" t="str">
            <v>54K003</v>
          </cell>
          <cell r="C2408" t="str">
            <v>CLEAR CREEK</v>
          </cell>
        </row>
        <row r="2409">
          <cell r="B2409" t="str">
            <v>54K004 0</v>
          </cell>
          <cell r="C2409" t="str">
            <v>English River - Benefited Fire</v>
          </cell>
        </row>
        <row r="2410">
          <cell r="B2410" t="str">
            <v>54K005</v>
          </cell>
          <cell r="C2410" t="str">
            <v>JACKSON</v>
          </cell>
        </row>
        <row r="2411">
          <cell r="B2411" t="str">
            <v>54K006</v>
          </cell>
          <cell r="C2411" t="str">
            <v>LAFAYETTE</v>
          </cell>
        </row>
        <row r="2412">
          <cell r="B2412" t="str">
            <v>54K006 0</v>
          </cell>
          <cell r="C2412" t="str">
            <v>Lafayette - Benefited Fire</v>
          </cell>
        </row>
        <row r="2413">
          <cell r="B2413" t="str">
            <v>54K007</v>
          </cell>
          <cell r="C2413" t="str">
            <v>East Lancaster</v>
          </cell>
        </row>
        <row r="2414">
          <cell r="B2414" t="str">
            <v>54K008</v>
          </cell>
          <cell r="C2414" t="str">
            <v>West Lancaster</v>
          </cell>
        </row>
        <row r="2415">
          <cell r="B2415" t="str">
            <v>54K009 0</v>
          </cell>
          <cell r="C2415" t="str">
            <v>Liberty - Benefited Fire</v>
          </cell>
        </row>
        <row r="2416">
          <cell r="B2416" t="str">
            <v>54K009 1</v>
          </cell>
          <cell r="C2416" t="str">
            <v>Liberty - Keota Fire</v>
          </cell>
        </row>
        <row r="2417">
          <cell r="B2417" t="str">
            <v>54K009 2</v>
          </cell>
          <cell r="C2417" t="str">
            <v>Liberty - Wellman Fire</v>
          </cell>
        </row>
        <row r="2418">
          <cell r="B2418" t="str">
            <v>54K010</v>
          </cell>
          <cell r="C2418" t="str">
            <v>Plank</v>
          </cell>
        </row>
        <row r="2419">
          <cell r="B2419" t="str">
            <v>54K010 0</v>
          </cell>
          <cell r="C2419" t="str">
            <v>Plank - Benefited Fire</v>
          </cell>
        </row>
        <row r="2420">
          <cell r="B2420" t="str">
            <v>54K010 2</v>
          </cell>
          <cell r="C2420" t="str">
            <v>Plank - Sigourney Fire</v>
          </cell>
        </row>
        <row r="2421">
          <cell r="B2421" t="str">
            <v>54K011</v>
          </cell>
          <cell r="C2421" t="str">
            <v>PRAIRIE</v>
          </cell>
        </row>
        <row r="2422">
          <cell r="B2422" t="str">
            <v>54K012</v>
          </cell>
          <cell r="C2422" t="str">
            <v>RICHLAND</v>
          </cell>
        </row>
        <row r="2423">
          <cell r="B2423" t="str">
            <v>54K013</v>
          </cell>
          <cell r="C2423" t="str">
            <v>Sigourney</v>
          </cell>
        </row>
        <row r="2424">
          <cell r="B2424" t="str">
            <v>54K014</v>
          </cell>
          <cell r="C2424" t="str">
            <v>Steady Run</v>
          </cell>
        </row>
        <row r="2425">
          <cell r="B2425" t="str">
            <v>54K015</v>
          </cell>
          <cell r="C2425" t="str">
            <v>VAN BUREN</v>
          </cell>
        </row>
        <row r="2426">
          <cell r="B2426" t="str">
            <v>54K015 0</v>
          </cell>
          <cell r="C2426" t="str">
            <v>VAN BUREN - BENEFITED FIRE</v>
          </cell>
        </row>
        <row r="2427">
          <cell r="B2427" t="str">
            <v>54K016</v>
          </cell>
          <cell r="C2427" t="str">
            <v>WARREN</v>
          </cell>
        </row>
        <row r="2428">
          <cell r="B2428" t="str">
            <v>54K017</v>
          </cell>
          <cell r="C2428" t="str">
            <v>WASHINGTON</v>
          </cell>
        </row>
        <row r="2429">
          <cell r="B2429" t="str">
            <v>54L001</v>
          </cell>
          <cell r="C2429" t="str">
            <v>KEOKUK COUNTY HOSPITAL</v>
          </cell>
        </row>
        <row r="2430">
          <cell r="B2430" t="str">
            <v>54N001</v>
          </cell>
          <cell r="C2430" t="str">
            <v>NORTH KEOKUK BENEFITED FIRE DIST</v>
          </cell>
        </row>
        <row r="2431">
          <cell r="B2431" t="str">
            <v>54S001</v>
          </cell>
          <cell r="C2431" t="str">
            <v>Adams-Keswick Cemetery</v>
          </cell>
        </row>
        <row r="2432">
          <cell r="B2432" t="str">
            <v>54S004</v>
          </cell>
          <cell r="C2432" t="str">
            <v>Eng River-N.Eng S.Eng. Webster Cem</v>
          </cell>
        </row>
        <row r="2433">
          <cell r="B2433" t="str">
            <v>54S005</v>
          </cell>
          <cell r="C2433" t="str">
            <v>Jackson-Ollie Cemetery</v>
          </cell>
        </row>
        <row r="2434">
          <cell r="B2434" t="str">
            <v>54S008</v>
          </cell>
          <cell r="C2434" t="str">
            <v>West Lancaster-Hayesville Cemetery</v>
          </cell>
        </row>
        <row r="2435">
          <cell r="B2435" t="str">
            <v>54S009</v>
          </cell>
          <cell r="C2435" t="str">
            <v>Liberty-Kinross Cemetery</v>
          </cell>
        </row>
        <row r="2436">
          <cell r="B2436" t="str">
            <v>54S011</v>
          </cell>
          <cell r="C2436" t="str">
            <v>Prairie-Gibson Thornburg Cemetery</v>
          </cell>
        </row>
        <row r="2437">
          <cell r="B2437" t="str">
            <v>54S012</v>
          </cell>
          <cell r="C2437" t="str">
            <v>Richland-Richland Cemetery</v>
          </cell>
        </row>
        <row r="2438">
          <cell r="B2438" t="str">
            <v>54S014</v>
          </cell>
          <cell r="C2438" t="str">
            <v>Steady Run-Martinsburg Cemetery</v>
          </cell>
        </row>
        <row r="2439">
          <cell r="B2439" t="str">
            <v>54S016</v>
          </cell>
          <cell r="C2439" t="str">
            <v>Warren-Delta Cemetery</v>
          </cell>
        </row>
        <row r="2440">
          <cell r="B2440" t="str">
            <v>54S017</v>
          </cell>
          <cell r="C2440" t="str">
            <v>Washington-What Cheer Cemetery</v>
          </cell>
        </row>
        <row r="2441">
          <cell r="B2441" t="str">
            <v>55C001</v>
          </cell>
          <cell r="C2441" t="str">
            <v>KOSSUTH COUNTY AG EXTENSION</v>
          </cell>
        </row>
        <row r="2442">
          <cell r="B2442" t="str">
            <v>55D001</v>
          </cell>
          <cell r="C2442" t="str">
            <v>KOSSUTH COUNTY ASSESSOR</v>
          </cell>
        </row>
        <row r="2443">
          <cell r="B2443" t="str">
            <v>55G517</v>
          </cell>
          <cell r="C2443" t="str">
            <v>ALGONA</v>
          </cell>
        </row>
        <row r="2444">
          <cell r="B2444" t="str">
            <v>55G518</v>
          </cell>
          <cell r="C2444" t="str">
            <v>BANCROFT</v>
          </cell>
        </row>
        <row r="2445">
          <cell r="B2445" t="str">
            <v>55G519</v>
          </cell>
          <cell r="C2445" t="str">
            <v>BURT</v>
          </cell>
        </row>
        <row r="2446">
          <cell r="B2446" t="str">
            <v>55G520</v>
          </cell>
          <cell r="C2446" t="str">
            <v>FENTON</v>
          </cell>
        </row>
        <row r="2447">
          <cell r="B2447" t="str">
            <v>55G521</v>
          </cell>
          <cell r="C2447" t="str">
            <v>LAKOTA</v>
          </cell>
        </row>
        <row r="2448">
          <cell r="B2448" t="str">
            <v>55G522</v>
          </cell>
          <cell r="C2448" t="str">
            <v>LEDYARD</v>
          </cell>
        </row>
        <row r="2449">
          <cell r="B2449" t="str">
            <v>55G523</v>
          </cell>
          <cell r="C2449" t="str">
            <v>LONE ROCK</v>
          </cell>
        </row>
        <row r="2450">
          <cell r="B2450" t="str">
            <v>55G524</v>
          </cell>
          <cell r="C2450" t="str">
            <v>LUVERNE</v>
          </cell>
        </row>
        <row r="2451">
          <cell r="B2451" t="str">
            <v>55G525</v>
          </cell>
          <cell r="C2451" t="str">
            <v>SWEA CITY</v>
          </cell>
        </row>
        <row r="2452">
          <cell r="B2452" t="str">
            <v>55G526</v>
          </cell>
          <cell r="C2452" t="str">
            <v>TITONKA</v>
          </cell>
        </row>
        <row r="2453">
          <cell r="B2453" t="str">
            <v>55G527</v>
          </cell>
          <cell r="C2453" t="str">
            <v>WESLEY</v>
          </cell>
        </row>
        <row r="2454">
          <cell r="B2454" t="str">
            <v>55G528</v>
          </cell>
          <cell r="C2454" t="str">
            <v>WHITTEMORE</v>
          </cell>
        </row>
        <row r="2455">
          <cell r="B2455" t="str">
            <v>55K001</v>
          </cell>
          <cell r="C2455" t="str">
            <v>BUFFALO</v>
          </cell>
        </row>
        <row r="2456">
          <cell r="B2456" t="str">
            <v>55K002</v>
          </cell>
          <cell r="C2456" t="str">
            <v>Burt</v>
          </cell>
        </row>
        <row r="2457">
          <cell r="B2457" t="str">
            <v>55K003</v>
          </cell>
          <cell r="C2457" t="str">
            <v>Cresco</v>
          </cell>
        </row>
        <row r="2458">
          <cell r="B2458" t="str">
            <v>55K004</v>
          </cell>
          <cell r="C2458" t="str">
            <v>EAGLE</v>
          </cell>
        </row>
        <row r="2459">
          <cell r="B2459" t="str">
            <v>55K004 0</v>
          </cell>
          <cell r="C2459" t="str">
            <v>EAGLE - BENEFITED FIRE</v>
          </cell>
        </row>
        <row r="2460">
          <cell r="B2460" t="str">
            <v>55K005</v>
          </cell>
          <cell r="C2460" t="str">
            <v>Fenton</v>
          </cell>
        </row>
        <row r="2461">
          <cell r="B2461" t="str">
            <v>55K006</v>
          </cell>
          <cell r="C2461" t="str">
            <v>GARFIELD</v>
          </cell>
        </row>
        <row r="2462">
          <cell r="B2462" t="str">
            <v>55K007</v>
          </cell>
          <cell r="C2462" t="str">
            <v>German</v>
          </cell>
        </row>
        <row r="2463">
          <cell r="B2463" t="str">
            <v>55K007 1</v>
          </cell>
          <cell r="C2463" t="str">
            <v>German - Buffalo Center Fire</v>
          </cell>
        </row>
        <row r="2464">
          <cell r="B2464" t="str">
            <v>55K008</v>
          </cell>
          <cell r="C2464" t="str">
            <v>GRANT</v>
          </cell>
        </row>
        <row r="2465">
          <cell r="B2465" t="str">
            <v>55K009</v>
          </cell>
          <cell r="C2465" t="str">
            <v>Greenwood</v>
          </cell>
        </row>
        <row r="2466">
          <cell r="B2466" t="str">
            <v>55K010</v>
          </cell>
          <cell r="C2466" t="str">
            <v>HARRISON</v>
          </cell>
        </row>
        <row r="2467">
          <cell r="B2467" t="str">
            <v>55K011</v>
          </cell>
          <cell r="C2467" t="str">
            <v>Hebron</v>
          </cell>
        </row>
        <row r="2468">
          <cell r="B2468" t="str">
            <v>55K011 1</v>
          </cell>
          <cell r="C2468" t="str">
            <v>Hebron - Buffalo Center Fire</v>
          </cell>
        </row>
        <row r="2469">
          <cell r="B2469" t="str">
            <v>55K012</v>
          </cell>
          <cell r="C2469" t="str">
            <v>Irvington</v>
          </cell>
        </row>
        <row r="2470">
          <cell r="B2470" t="str">
            <v>55K013</v>
          </cell>
          <cell r="C2470" t="str">
            <v>Ledyard</v>
          </cell>
        </row>
        <row r="2471">
          <cell r="B2471" t="str">
            <v>55K014</v>
          </cell>
          <cell r="C2471" t="str">
            <v>LINCOLN</v>
          </cell>
        </row>
        <row r="2472">
          <cell r="B2472" t="str">
            <v>55K014 1</v>
          </cell>
          <cell r="C2472" t="str">
            <v>Lincoln - Buffalo Center Fire</v>
          </cell>
        </row>
        <row r="2473">
          <cell r="B2473" t="str">
            <v>55K015</v>
          </cell>
          <cell r="C2473" t="str">
            <v>LOTTS CREEK</v>
          </cell>
        </row>
        <row r="2474">
          <cell r="B2474" t="str">
            <v>55K016</v>
          </cell>
          <cell r="C2474" t="str">
            <v>Lu Verne</v>
          </cell>
        </row>
        <row r="2475">
          <cell r="B2475" t="str">
            <v>55K017</v>
          </cell>
          <cell r="C2475" t="str">
            <v>Plum Creek</v>
          </cell>
        </row>
        <row r="2476">
          <cell r="B2476" t="str">
            <v>55K018</v>
          </cell>
          <cell r="C2476" t="str">
            <v>PORTLAND</v>
          </cell>
        </row>
        <row r="2477">
          <cell r="B2477" t="str">
            <v>55K019</v>
          </cell>
          <cell r="C2477" t="str">
            <v>PRAIRIE</v>
          </cell>
        </row>
        <row r="2478">
          <cell r="B2478" t="str">
            <v>55K020</v>
          </cell>
          <cell r="C2478" t="str">
            <v>Ramsey</v>
          </cell>
        </row>
        <row r="2479">
          <cell r="B2479" t="str">
            <v>55K021</v>
          </cell>
          <cell r="C2479" t="str">
            <v>Riverdale</v>
          </cell>
        </row>
        <row r="2480">
          <cell r="B2480" t="str">
            <v>55K022</v>
          </cell>
          <cell r="C2480" t="str">
            <v>Seneca</v>
          </cell>
        </row>
        <row r="2481">
          <cell r="B2481" t="str">
            <v>55K022 0</v>
          </cell>
          <cell r="C2481" t="str">
            <v>Seneca - Benefited Fire</v>
          </cell>
        </row>
        <row r="2482">
          <cell r="B2482" t="str">
            <v>55K023</v>
          </cell>
          <cell r="C2482" t="str">
            <v>SHERMAN</v>
          </cell>
        </row>
        <row r="2483">
          <cell r="B2483" t="str">
            <v>55K024</v>
          </cell>
          <cell r="C2483" t="str">
            <v>SPRINGFIELD</v>
          </cell>
        </row>
        <row r="2484">
          <cell r="B2484" t="str">
            <v>55K025</v>
          </cell>
          <cell r="C2484" t="str">
            <v>Swea</v>
          </cell>
        </row>
        <row r="2485">
          <cell r="B2485" t="str">
            <v>55K025 0</v>
          </cell>
          <cell r="C2485" t="str">
            <v>Swea - Benefited Fire</v>
          </cell>
        </row>
        <row r="2486">
          <cell r="B2486" t="str">
            <v>55K026</v>
          </cell>
          <cell r="C2486" t="str">
            <v>UNION</v>
          </cell>
        </row>
        <row r="2487">
          <cell r="B2487" t="str">
            <v>55K027</v>
          </cell>
          <cell r="C2487" t="str">
            <v>Wesley</v>
          </cell>
        </row>
        <row r="2488">
          <cell r="B2488" t="str">
            <v>55K028</v>
          </cell>
          <cell r="C2488" t="str">
            <v>Whittemore</v>
          </cell>
        </row>
        <row r="2489">
          <cell r="B2489" t="str">
            <v>55L001</v>
          </cell>
          <cell r="C2489" t="str">
            <v>KOSSUTH COUNTY HOSPITAL</v>
          </cell>
        </row>
        <row r="2490">
          <cell r="B2490" t="str">
            <v>56C001</v>
          </cell>
          <cell r="C2490" t="str">
            <v>LEE COUNTY AG EXTENSION</v>
          </cell>
        </row>
        <row r="2491">
          <cell r="B2491" t="str">
            <v>56D001</v>
          </cell>
          <cell r="C2491" t="str">
            <v>LEE COUNTY ASSESSOR</v>
          </cell>
        </row>
        <row r="2492">
          <cell r="B2492" t="str">
            <v>56G529</v>
          </cell>
          <cell r="C2492" t="str">
            <v>DONNELLSON</v>
          </cell>
        </row>
        <row r="2493">
          <cell r="B2493" t="str">
            <v>56G530</v>
          </cell>
          <cell r="C2493" t="str">
            <v>FORT MADISON</v>
          </cell>
        </row>
        <row r="2494">
          <cell r="B2494" t="str">
            <v>56G531</v>
          </cell>
          <cell r="C2494" t="str">
            <v>FRANKLIN</v>
          </cell>
        </row>
        <row r="2495">
          <cell r="B2495" t="str">
            <v>56G532</v>
          </cell>
          <cell r="C2495" t="str">
            <v>HOUGHTON</v>
          </cell>
        </row>
        <row r="2496">
          <cell r="B2496" t="str">
            <v>56G533</v>
          </cell>
          <cell r="C2496" t="str">
            <v>KEOKUK</v>
          </cell>
        </row>
        <row r="2497">
          <cell r="B2497" t="str">
            <v>56G534</v>
          </cell>
          <cell r="C2497" t="str">
            <v>MONTROSE</v>
          </cell>
        </row>
        <row r="2498">
          <cell r="B2498" t="str">
            <v>56G535</v>
          </cell>
          <cell r="C2498" t="str">
            <v>ST PAUL</v>
          </cell>
        </row>
        <row r="2499">
          <cell r="B2499" t="str">
            <v>56G536</v>
          </cell>
          <cell r="C2499" t="str">
            <v>WEST POINT</v>
          </cell>
        </row>
        <row r="2500">
          <cell r="B2500" t="str">
            <v>56K001</v>
          </cell>
          <cell r="C2500" t="str">
            <v>CEDAR</v>
          </cell>
        </row>
        <row r="2501">
          <cell r="B2501" t="str">
            <v>56K002</v>
          </cell>
          <cell r="C2501" t="str">
            <v>Charleston</v>
          </cell>
        </row>
        <row r="2502">
          <cell r="B2502" t="str">
            <v>56K003</v>
          </cell>
          <cell r="C2502" t="str">
            <v>Denmark</v>
          </cell>
        </row>
        <row r="2503">
          <cell r="B2503" t="str">
            <v>56K004</v>
          </cell>
          <cell r="C2503" t="str">
            <v>DES MOINES</v>
          </cell>
        </row>
        <row r="2504">
          <cell r="B2504" t="str">
            <v>56K005</v>
          </cell>
          <cell r="C2504" t="str">
            <v>FRANKLIN</v>
          </cell>
        </row>
        <row r="2505">
          <cell r="B2505" t="str">
            <v>56K006</v>
          </cell>
          <cell r="C2505" t="str">
            <v>GREEN BAY</v>
          </cell>
        </row>
        <row r="2506">
          <cell r="B2506" t="str">
            <v>56K007</v>
          </cell>
          <cell r="C2506" t="str">
            <v>HARRISON</v>
          </cell>
        </row>
        <row r="2507">
          <cell r="B2507" t="str">
            <v>56K008</v>
          </cell>
          <cell r="C2507" t="str">
            <v>JACKSON</v>
          </cell>
        </row>
        <row r="2508">
          <cell r="B2508" t="str">
            <v>56K009</v>
          </cell>
          <cell r="C2508" t="str">
            <v>JEFFERSON</v>
          </cell>
        </row>
        <row r="2509">
          <cell r="B2509" t="str">
            <v>56K010</v>
          </cell>
          <cell r="C2509" t="str">
            <v>MADISON</v>
          </cell>
        </row>
        <row r="2510">
          <cell r="B2510" t="str">
            <v>56K011</v>
          </cell>
          <cell r="C2510" t="str">
            <v>MARION</v>
          </cell>
        </row>
        <row r="2511">
          <cell r="B2511" t="str">
            <v>56K012</v>
          </cell>
          <cell r="C2511" t="str">
            <v>Montrose</v>
          </cell>
        </row>
        <row r="2512">
          <cell r="B2512" t="str">
            <v>56K013</v>
          </cell>
          <cell r="C2512" t="str">
            <v>Pleasant Ridge</v>
          </cell>
        </row>
        <row r="2513">
          <cell r="B2513" t="str">
            <v>56K014</v>
          </cell>
          <cell r="C2513" t="str">
            <v>VAN BUREN</v>
          </cell>
        </row>
        <row r="2514">
          <cell r="B2514" t="str">
            <v>56K015</v>
          </cell>
          <cell r="C2514" t="str">
            <v>WASHINGTON</v>
          </cell>
        </row>
        <row r="2515">
          <cell r="B2515" t="str">
            <v>56K016</v>
          </cell>
          <cell r="C2515" t="str">
            <v>WEST POINT</v>
          </cell>
        </row>
        <row r="2516">
          <cell r="B2516" t="str">
            <v>56M001</v>
          </cell>
          <cell r="C2516" t="str">
            <v>DENMARK SANITARY SEWER</v>
          </cell>
        </row>
        <row r="2517">
          <cell r="B2517" t="str">
            <v>56M002</v>
          </cell>
          <cell r="C2517" t="str">
            <v>ARGYLE SANITARY SEWER</v>
          </cell>
        </row>
        <row r="2518">
          <cell r="B2518" t="str">
            <v>57C001</v>
          </cell>
          <cell r="C2518" t="str">
            <v>LINN COUNTY AG EXTENSION</v>
          </cell>
        </row>
        <row r="2519">
          <cell r="B2519" t="str">
            <v>57D001</v>
          </cell>
          <cell r="C2519" t="str">
            <v>LINN COUNTY ASSESSOR</v>
          </cell>
        </row>
        <row r="2520">
          <cell r="B2520" t="str">
            <v>57F010</v>
          </cell>
          <cell r="C2520" t="str">
            <v>KIRKWOOD - X MAS</v>
          </cell>
        </row>
        <row r="2521">
          <cell r="B2521" t="str">
            <v>57G537</v>
          </cell>
          <cell r="C2521" t="str">
            <v>ALBURNETT</v>
          </cell>
        </row>
        <row r="2522">
          <cell r="B2522" t="str">
            <v>57G538</v>
          </cell>
          <cell r="C2522" t="str">
            <v>BERTRAM</v>
          </cell>
        </row>
        <row r="2523">
          <cell r="B2523" t="str">
            <v>57G539</v>
          </cell>
          <cell r="C2523" t="str">
            <v>CEDAR RAPIDS</v>
          </cell>
        </row>
        <row r="2524">
          <cell r="B2524" t="str">
            <v>57G539 S1</v>
          </cell>
          <cell r="C2524" t="str">
            <v>CEDAR RAPIDS SSMID 1</v>
          </cell>
        </row>
        <row r="2525">
          <cell r="B2525" t="str">
            <v>57G539 S2</v>
          </cell>
          <cell r="C2525" t="str">
            <v>CEDAR RAPIDS SSMID 2</v>
          </cell>
        </row>
        <row r="2526">
          <cell r="B2526" t="str">
            <v>57G539 S3</v>
          </cell>
          <cell r="C2526" t="str">
            <v>CEDAR RAPIDS SSMID 3</v>
          </cell>
        </row>
        <row r="2527">
          <cell r="B2527" t="str">
            <v>57G540</v>
          </cell>
          <cell r="C2527" t="str">
            <v>CENTER POINT</v>
          </cell>
        </row>
        <row r="2528">
          <cell r="B2528" t="str">
            <v>57G541</v>
          </cell>
          <cell r="C2528" t="str">
            <v>CENTRAL CITY</v>
          </cell>
        </row>
        <row r="2529">
          <cell r="B2529" t="str">
            <v>57G542</v>
          </cell>
          <cell r="C2529" t="str">
            <v>COGGON</v>
          </cell>
        </row>
        <row r="2530">
          <cell r="B2530" t="str">
            <v>57G543</v>
          </cell>
          <cell r="C2530" t="str">
            <v>ELY</v>
          </cell>
        </row>
        <row r="2531">
          <cell r="B2531" t="str">
            <v>57G544</v>
          </cell>
          <cell r="C2531" t="str">
            <v>FAIRFAX</v>
          </cell>
        </row>
        <row r="2532">
          <cell r="B2532" t="str">
            <v>57G545</v>
          </cell>
          <cell r="C2532" t="str">
            <v>HIAWATHA</v>
          </cell>
        </row>
        <row r="2533">
          <cell r="B2533" t="str">
            <v>57G546</v>
          </cell>
          <cell r="C2533" t="str">
            <v>LISBON</v>
          </cell>
        </row>
        <row r="2534">
          <cell r="B2534" t="str">
            <v>57G547</v>
          </cell>
          <cell r="C2534" t="str">
            <v>MARION</v>
          </cell>
        </row>
        <row r="2535">
          <cell r="B2535" t="str">
            <v>57G548</v>
          </cell>
          <cell r="C2535" t="str">
            <v>MOUNT VERNON</v>
          </cell>
        </row>
        <row r="2536">
          <cell r="B2536" t="str">
            <v>57G549</v>
          </cell>
          <cell r="C2536" t="str">
            <v>PALO</v>
          </cell>
        </row>
        <row r="2537">
          <cell r="B2537" t="str">
            <v>57G550</v>
          </cell>
          <cell r="C2537" t="str">
            <v>PRAIRIEBURG</v>
          </cell>
        </row>
        <row r="2538">
          <cell r="B2538" t="str">
            <v>57G551</v>
          </cell>
          <cell r="C2538" t="str">
            <v>ROBINS</v>
          </cell>
        </row>
        <row r="2539">
          <cell r="B2539" t="str">
            <v>57G552</v>
          </cell>
          <cell r="C2539" t="str">
            <v>SPRINGVILLE</v>
          </cell>
        </row>
        <row r="2540">
          <cell r="B2540" t="str">
            <v>57G553</v>
          </cell>
          <cell r="C2540" t="str">
            <v>WALKER</v>
          </cell>
        </row>
        <row r="2541">
          <cell r="B2541" t="str">
            <v>57K001 0</v>
          </cell>
          <cell r="C2541" t="str">
            <v>Bertram - Benefited Fire</v>
          </cell>
        </row>
        <row r="2542">
          <cell r="B2542" t="str">
            <v>57K002 0</v>
          </cell>
          <cell r="C2542" t="str">
            <v>Boulder - Benefited Fire</v>
          </cell>
        </row>
        <row r="2543">
          <cell r="B2543" t="str">
            <v>57K003</v>
          </cell>
          <cell r="C2543" t="str">
            <v>Brown</v>
          </cell>
        </row>
        <row r="2544">
          <cell r="B2544" t="str">
            <v>57K004</v>
          </cell>
          <cell r="C2544" t="str">
            <v>BUFFALO</v>
          </cell>
        </row>
        <row r="2545">
          <cell r="B2545" t="str">
            <v>57K004 0</v>
          </cell>
          <cell r="C2545" t="str">
            <v>Buffalo - Benefited Fire</v>
          </cell>
        </row>
        <row r="2546">
          <cell r="B2546" t="str">
            <v>57K005</v>
          </cell>
          <cell r="C2546" t="str">
            <v>CLINTON</v>
          </cell>
        </row>
        <row r="2547">
          <cell r="B2547" t="str">
            <v>57K005 0</v>
          </cell>
          <cell r="C2547" t="str">
            <v>Clinton - Benefited Fire</v>
          </cell>
        </row>
        <row r="2548">
          <cell r="B2548" t="str">
            <v>57K006</v>
          </cell>
          <cell r="C2548" t="str">
            <v>College</v>
          </cell>
        </row>
        <row r="2549">
          <cell r="B2549" t="str">
            <v>57K007</v>
          </cell>
          <cell r="C2549" t="str">
            <v>Fairfax</v>
          </cell>
        </row>
        <row r="2550">
          <cell r="B2550" t="str">
            <v>57K008</v>
          </cell>
          <cell r="C2550" t="str">
            <v>FAYETTE</v>
          </cell>
        </row>
        <row r="2551">
          <cell r="B2551" t="str">
            <v>57K008 0</v>
          </cell>
          <cell r="C2551" t="str">
            <v>Fayette - Benefited Fire</v>
          </cell>
        </row>
        <row r="2552">
          <cell r="B2552" t="str">
            <v>57K009 0</v>
          </cell>
          <cell r="C2552" t="str">
            <v>Franklin - Benefited Fire</v>
          </cell>
        </row>
        <row r="2553">
          <cell r="B2553" t="str">
            <v>57K010</v>
          </cell>
          <cell r="C2553" t="str">
            <v>GRANT</v>
          </cell>
        </row>
        <row r="2554">
          <cell r="B2554" t="str">
            <v>57K011 0</v>
          </cell>
          <cell r="C2554" t="str">
            <v>JACKSON - BENEFITED FIRE</v>
          </cell>
        </row>
        <row r="2555">
          <cell r="B2555" t="str">
            <v>57K012</v>
          </cell>
          <cell r="C2555" t="str">
            <v>LINN</v>
          </cell>
        </row>
        <row r="2556">
          <cell r="B2556" t="str">
            <v>57K012 0</v>
          </cell>
          <cell r="C2556" t="str">
            <v>Linn - Benefited Fire</v>
          </cell>
        </row>
        <row r="2557">
          <cell r="B2557" t="str">
            <v>57K013 0</v>
          </cell>
          <cell r="C2557" t="str">
            <v>Maine - Benefited Fire</v>
          </cell>
        </row>
        <row r="2558">
          <cell r="B2558" t="str">
            <v>57K014</v>
          </cell>
          <cell r="C2558" t="str">
            <v>MARION</v>
          </cell>
        </row>
        <row r="2559">
          <cell r="B2559" t="str">
            <v>57K015</v>
          </cell>
          <cell r="C2559" t="str">
            <v>MONROE</v>
          </cell>
        </row>
        <row r="2560">
          <cell r="B2560" t="str">
            <v>57K016</v>
          </cell>
          <cell r="C2560" t="str">
            <v>OTTER CREEK</v>
          </cell>
        </row>
        <row r="2561">
          <cell r="B2561" t="str">
            <v>57K017</v>
          </cell>
          <cell r="C2561" t="str">
            <v>PUTNAM</v>
          </cell>
        </row>
        <row r="2562">
          <cell r="B2562" t="str">
            <v>57K018</v>
          </cell>
          <cell r="C2562" t="str">
            <v>Spring Grove</v>
          </cell>
        </row>
        <row r="2563">
          <cell r="B2563" t="str">
            <v>57K018 0</v>
          </cell>
          <cell r="C2563" t="str">
            <v>Spring Grove - Benefited Fire</v>
          </cell>
        </row>
        <row r="2564">
          <cell r="B2564" t="str">
            <v>57K019</v>
          </cell>
          <cell r="C2564" t="str">
            <v>WASHINGTON</v>
          </cell>
        </row>
        <row r="2565">
          <cell r="B2565" t="str">
            <v>57M001</v>
          </cell>
          <cell r="C2565" t="str">
            <v>TROY MILLS SANITARY DISTRICT</v>
          </cell>
        </row>
        <row r="2566">
          <cell r="B2566" t="str">
            <v>57N001</v>
          </cell>
          <cell r="C2566" t="str">
            <v>LINN COUNTY FIRE DISTRICT #1</v>
          </cell>
        </row>
        <row r="2567">
          <cell r="B2567" t="str">
            <v>57N002</v>
          </cell>
          <cell r="C2567" t="str">
            <v>WEST BERTRAM # 2 FIRE DISTRICT</v>
          </cell>
        </row>
        <row r="2568">
          <cell r="B2568" t="str">
            <v>57N003</v>
          </cell>
          <cell r="C2568" t="str">
            <v>LINN COUNTY FIRE DISTRICT #3</v>
          </cell>
        </row>
        <row r="2569">
          <cell r="B2569" t="str">
            <v>57N004</v>
          </cell>
          <cell r="C2569" t="str">
            <v>LINN COUNTY FIRE DISTRICT #4</v>
          </cell>
        </row>
        <row r="2570">
          <cell r="B2570" t="str">
            <v>57N006</v>
          </cell>
          <cell r="C2570" t="str">
            <v>PALO FIRE DISTRICT #6</v>
          </cell>
        </row>
        <row r="2571">
          <cell r="B2571" t="str">
            <v>57N007</v>
          </cell>
          <cell r="C2571" t="str">
            <v>FIRE DISTRICT #7</v>
          </cell>
        </row>
        <row r="2572">
          <cell r="B2572" t="str">
            <v>58C001</v>
          </cell>
          <cell r="C2572" t="str">
            <v>LOUISA COUNTY AG EXTENSION</v>
          </cell>
        </row>
        <row r="2573">
          <cell r="B2573" t="str">
            <v>58D001</v>
          </cell>
          <cell r="C2573" t="str">
            <v>LOUISA COUNTY ASSESSOR</v>
          </cell>
        </row>
        <row r="2574">
          <cell r="B2574" t="str">
            <v>58G554</v>
          </cell>
          <cell r="C2574" t="str">
            <v>COLUMBUS CITY</v>
          </cell>
        </row>
        <row r="2575">
          <cell r="B2575" t="str">
            <v>58G555</v>
          </cell>
          <cell r="C2575" t="str">
            <v>COLUMBUS JUNCTION</v>
          </cell>
        </row>
        <row r="2576">
          <cell r="B2576" t="str">
            <v>58G556</v>
          </cell>
          <cell r="C2576" t="str">
            <v>COTTER</v>
          </cell>
        </row>
        <row r="2577">
          <cell r="B2577" t="str">
            <v>58G557</v>
          </cell>
          <cell r="C2577" t="str">
            <v>FREDONIA</v>
          </cell>
        </row>
        <row r="2578">
          <cell r="B2578" t="str">
            <v>58G558</v>
          </cell>
          <cell r="C2578" t="str">
            <v>GRANDVIEW</v>
          </cell>
        </row>
        <row r="2579">
          <cell r="B2579" t="str">
            <v>58G559</v>
          </cell>
          <cell r="C2579" t="str">
            <v>LETTS</v>
          </cell>
        </row>
        <row r="2580">
          <cell r="B2580" t="str">
            <v>58G560</v>
          </cell>
          <cell r="C2580" t="str">
            <v>MORNING SUN</v>
          </cell>
        </row>
        <row r="2581">
          <cell r="B2581" t="str">
            <v>58G561</v>
          </cell>
          <cell r="C2581" t="str">
            <v>OAKVILLE</v>
          </cell>
        </row>
        <row r="2582">
          <cell r="B2582" t="str">
            <v>58G562</v>
          </cell>
          <cell r="C2582" t="str">
            <v>WAPELLO</v>
          </cell>
        </row>
        <row r="2583">
          <cell r="B2583" t="str">
            <v>58K001 0</v>
          </cell>
          <cell r="C2583" t="str">
            <v>Columbus City - Benefited Fire</v>
          </cell>
        </row>
        <row r="2584">
          <cell r="B2584" t="str">
            <v>58K002 0</v>
          </cell>
          <cell r="C2584" t="str">
            <v>Concord - Benefited Fire</v>
          </cell>
        </row>
        <row r="2585">
          <cell r="B2585" t="str">
            <v>58K003</v>
          </cell>
          <cell r="C2585" t="str">
            <v>Eliot</v>
          </cell>
        </row>
        <row r="2586">
          <cell r="B2586" t="str">
            <v>58K004 0</v>
          </cell>
          <cell r="C2586" t="str">
            <v>Elm Grove - Benefited Fire</v>
          </cell>
        </row>
        <row r="2587">
          <cell r="B2587" t="str">
            <v>58K004 1</v>
          </cell>
          <cell r="C2587" t="str">
            <v>Elm Grove - Crawfordsville Fire</v>
          </cell>
        </row>
        <row r="2588">
          <cell r="B2588" t="str">
            <v>58K005</v>
          </cell>
          <cell r="C2588" t="str">
            <v>Grandview</v>
          </cell>
        </row>
        <row r="2589">
          <cell r="B2589" t="str">
            <v>58K006</v>
          </cell>
          <cell r="C2589" t="str">
            <v>JEFFERSON</v>
          </cell>
        </row>
        <row r="2590">
          <cell r="B2590" t="str">
            <v>58K007</v>
          </cell>
          <cell r="C2590" t="str">
            <v>MARSHALL</v>
          </cell>
        </row>
        <row r="2591">
          <cell r="B2591" t="str">
            <v>58K007 0</v>
          </cell>
          <cell r="C2591" t="str">
            <v>Marshall - Winfield Ben Fire</v>
          </cell>
        </row>
        <row r="2592">
          <cell r="B2592" t="str">
            <v>58K008</v>
          </cell>
          <cell r="C2592" t="str">
            <v>Morning Sun</v>
          </cell>
        </row>
        <row r="2593">
          <cell r="B2593" t="str">
            <v>58K009 0</v>
          </cell>
          <cell r="C2593" t="str">
            <v>Oakland - Benefited Fire</v>
          </cell>
        </row>
        <row r="2594">
          <cell r="B2594" t="str">
            <v>58K010</v>
          </cell>
          <cell r="C2594" t="str">
            <v>Port Louisa</v>
          </cell>
        </row>
        <row r="2595">
          <cell r="B2595" t="str">
            <v>58K011 0</v>
          </cell>
          <cell r="C2595" t="str">
            <v>UNION - BENEFITED FIRE</v>
          </cell>
        </row>
        <row r="2596">
          <cell r="B2596" t="str">
            <v>58K012</v>
          </cell>
          <cell r="C2596" t="str">
            <v>Wapello</v>
          </cell>
        </row>
        <row r="2597">
          <cell r="B2597" t="str">
            <v>58N001</v>
          </cell>
          <cell r="C2597" t="str">
            <v>COLUMBUS BENEFITED FIRE DISTRICT</v>
          </cell>
        </row>
        <row r="2598">
          <cell r="B2598" t="str">
            <v>58N007</v>
          </cell>
          <cell r="C2598" t="str">
            <v>CONESVILLE BENEFITED FIRE DISTRICT</v>
          </cell>
        </row>
        <row r="2599">
          <cell r="B2599" t="str">
            <v>58S001</v>
          </cell>
          <cell r="C2599" t="str">
            <v>Colcity-Coljct-Cotter-Col City Cem</v>
          </cell>
        </row>
        <row r="2600">
          <cell r="B2600" t="str">
            <v>58S002</v>
          </cell>
          <cell r="C2600" t="str">
            <v>Concord-Fredonia Cemetery</v>
          </cell>
        </row>
        <row r="2601">
          <cell r="B2601" t="str">
            <v>58S003</v>
          </cell>
          <cell r="C2601" t="str">
            <v>Eliot-Oakville Cemetery</v>
          </cell>
        </row>
        <row r="2602">
          <cell r="B2602" t="str">
            <v>58S005</v>
          </cell>
          <cell r="C2602" t="str">
            <v>Grandview-Grandview-Letts Cemetery</v>
          </cell>
        </row>
        <row r="2603">
          <cell r="B2603" t="str">
            <v>58S008</v>
          </cell>
          <cell r="C2603" t="str">
            <v>Morning Sun-Morning Sun Cemetery</v>
          </cell>
        </row>
        <row r="2604">
          <cell r="B2604" t="str">
            <v>59C001</v>
          </cell>
          <cell r="C2604" t="str">
            <v>LUCAS COUNTY AG EXTENSION</v>
          </cell>
        </row>
        <row r="2605">
          <cell r="B2605" t="str">
            <v>59D001</v>
          </cell>
          <cell r="C2605" t="str">
            <v>LUCAS COUNTY ASSESSOR</v>
          </cell>
        </row>
        <row r="2606">
          <cell r="B2606" t="str">
            <v>59G563</v>
          </cell>
          <cell r="C2606" t="str">
            <v>CHARITON</v>
          </cell>
        </row>
        <row r="2607">
          <cell r="B2607" t="str">
            <v>59G564</v>
          </cell>
          <cell r="C2607" t="str">
            <v>DERBY</v>
          </cell>
        </row>
        <row r="2608">
          <cell r="B2608" t="str">
            <v>59G565</v>
          </cell>
          <cell r="C2608" t="str">
            <v>LUCAS</v>
          </cell>
        </row>
        <row r="2609">
          <cell r="B2609" t="str">
            <v>59G566</v>
          </cell>
          <cell r="C2609" t="str">
            <v>RUSSELL</v>
          </cell>
        </row>
        <row r="2610">
          <cell r="B2610" t="str">
            <v>59G567</v>
          </cell>
          <cell r="C2610" t="str">
            <v>WILLIAMSON</v>
          </cell>
        </row>
        <row r="2611">
          <cell r="B2611" t="str">
            <v>59K001 1</v>
          </cell>
          <cell r="C2611" t="str">
            <v>Benton - Chariton Fire</v>
          </cell>
        </row>
        <row r="2612">
          <cell r="B2612" t="str">
            <v>59K001 2</v>
          </cell>
          <cell r="C2612" t="str">
            <v>Benton - Russell Fire</v>
          </cell>
        </row>
        <row r="2613">
          <cell r="B2613" t="str">
            <v>59K002</v>
          </cell>
          <cell r="C2613" t="str">
            <v>CEDAR</v>
          </cell>
        </row>
        <row r="2614">
          <cell r="B2614" t="str">
            <v>59K003</v>
          </cell>
          <cell r="C2614" t="str">
            <v>ENGLISH</v>
          </cell>
        </row>
        <row r="2615">
          <cell r="B2615" t="str">
            <v>59K004</v>
          </cell>
          <cell r="C2615" t="str">
            <v>JACKSON</v>
          </cell>
        </row>
        <row r="2616">
          <cell r="B2616" t="str">
            <v>59K005</v>
          </cell>
          <cell r="C2616" t="str">
            <v>LIBERTY</v>
          </cell>
        </row>
        <row r="2617">
          <cell r="B2617" t="str">
            <v>59K005 1</v>
          </cell>
          <cell r="C2617" t="str">
            <v>Liberty - Sew Ambulance</v>
          </cell>
        </row>
        <row r="2618">
          <cell r="B2618" t="str">
            <v>59K006</v>
          </cell>
          <cell r="C2618" t="str">
            <v>LINCOLN</v>
          </cell>
        </row>
        <row r="2619">
          <cell r="B2619" t="str">
            <v>59K007</v>
          </cell>
          <cell r="C2619" t="str">
            <v>OTTER CREEK</v>
          </cell>
        </row>
        <row r="2620">
          <cell r="B2620" t="str">
            <v>59K008</v>
          </cell>
          <cell r="C2620" t="str">
            <v>PLEASANT</v>
          </cell>
        </row>
        <row r="2621">
          <cell r="B2621" t="str">
            <v>59K009</v>
          </cell>
          <cell r="C2621" t="str">
            <v>UNION</v>
          </cell>
        </row>
        <row r="2622">
          <cell r="B2622" t="str">
            <v>59K010</v>
          </cell>
          <cell r="C2622" t="str">
            <v>WARREN</v>
          </cell>
        </row>
        <row r="2623">
          <cell r="B2623" t="str">
            <v>59K011</v>
          </cell>
          <cell r="C2623" t="str">
            <v>WASHINGTON</v>
          </cell>
        </row>
        <row r="2624">
          <cell r="B2624" t="str">
            <v>59K012</v>
          </cell>
          <cell r="C2624" t="str">
            <v>Whitebreast</v>
          </cell>
        </row>
        <row r="2625">
          <cell r="B2625" t="str">
            <v>59L001</v>
          </cell>
          <cell r="C2625" t="str">
            <v>LUCAS COUNTY HOSPITAL</v>
          </cell>
        </row>
        <row r="2626">
          <cell r="B2626" t="str">
            <v>60C001</v>
          </cell>
          <cell r="C2626" t="str">
            <v>LYON COUNTY AG EXTENSION</v>
          </cell>
        </row>
        <row r="2627">
          <cell r="B2627" t="str">
            <v>60D001</v>
          </cell>
          <cell r="C2627" t="str">
            <v>LYON COUNTY ASSESSOR</v>
          </cell>
        </row>
        <row r="2628">
          <cell r="B2628" t="str">
            <v>60G568</v>
          </cell>
          <cell r="C2628" t="str">
            <v>ALVORD</v>
          </cell>
        </row>
        <row r="2629">
          <cell r="B2629" t="str">
            <v>60G569</v>
          </cell>
          <cell r="C2629" t="str">
            <v>DOON</v>
          </cell>
        </row>
        <row r="2630">
          <cell r="B2630" t="str">
            <v>60G570</v>
          </cell>
          <cell r="C2630" t="str">
            <v>GEORGE</v>
          </cell>
        </row>
        <row r="2631">
          <cell r="B2631" t="str">
            <v>60G571</v>
          </cell>
          <cell r="C2631" t="str">
            <v>INWOOD</v>
          </cell>
        </row>
        <row r="2632">
          <cell r="B2632" t="str">
            <v>60G572</v>
          </cell>
          <cell r="C2632" t="str">
            <v>LARCHWOOD</v>
          </cell>
        </row>
        <row r="2633">
          <cell r="B2633" t="str">
            <v>60G573</v>
          </cell>
          <cell r="C2633" t="str">
            <v>LESTER</v>
          </cell>
        </row>
        <row r="2634">
          <cell r="B2634" t="str">
            <v>60G574</v>
          </cell>
          <cell r="C2634" t="str">
            <v>LITTLE ROCK</v>
          </cell>
        </row>
        <row r="2635">
          <cell r="B2635" t="str">
            <v>60G575</v>
          </cell>
          <cell r="C2635" t="str">
            <v>ROCK RAPIDS</v>
          </cell>
        </row>
        <row r="2636">
          <cell r="B2636" t="str">
            <v>60K001</v>
          </cell>
          <cell r="C2636" t="str">
            <v>ALLISON</v>
          </cell>
        </row>
        <row r="2637">
          <cell r="B2637" t="str">
            <v>60K002</v>
          </cell>
          <cell r="C2637" t="str">
            <v>Centennial</v>
          </cell>
        </row>
        <row r="2638">
          <cell r="B2638" t="str">
            <v>60K003</v>
          </cell>
          <cell r="C2638" t="str">
            <v>CLEVELAND</v>
          </cell>
        </row>
        <row r="2639">
          <cell r="B2639" t="str">
            <v>60K004</v>
          </cell>
          <cell r="C2639" t="str">
            <v>DALE</v>
          </cell>
        </row>
        <row r="2640">
          <cell r="B2640" t="str">
            <v>60K005</v>
          </cell>
          <cell r="C2640" t="str">
            <v>Doon</v>
          </cell>
        </row>
        <row r="2641">
          <cell r="B2641" t="str">
            <v>60K006</v>
          </cell>
          <cell r="C2641" t="str">
            <v>ELGIN</v>
          </cell>
        </row>
        <row r="2642">
          <cell r="B2642" t="str">
            <v>60K007</v>
          </cell>
          <cell r="C2642" t="str">
            <v>GARFIELD</v>
          </cell>
        </row>
        <row r="2643">
          <cell r="B2643" t="str">
            <v>60K008</v>
          </cell>
          <cell r="C2643" t="str">
            <v>GRANT</v>
          </cell>
        </row>
        <row r="2644">
          <cell r="B2644" t="str">
            <v>60K009</v>
          </cell>
          <cell r="C2644" t="str">
            <v>Larchwood</v>
          </cell>
        </row>
        <row r="2645">
          <cell r="B2645" t="str">
            <v>60K010</v>
          </cell>
          <cell r="C2645" t="str">
            <v>Liberal</v>
          </cell>
        </row>
        <row r="2646">
          <cell r="B2646" t="str">
            <v>60K011</v>
          </cell>
          <cell r="C2646" t="str">
            <v>LOGAN</v>
          </cell>
        </row>
        <row r="2647">
          <cell r="B2647" t="str">
            <v>60K012</v>
          </cell>
          <cell r="C2647" t="str">
            <v>LYON</v>
          </cell>
        </row>
        <row r="2648">
          <cell r="B2648" t="str">
            <v>60K013</v>
          </cell>
          <cell r="C2648" t="str">
            <v>Midland</v>
          </cell>
        </row>
        <row r="2649">
          <cell r="B2649" t="str">
            <v>60K014</v>
          </cell>
          <cell r="C2649" t="str">
            <v>RICHLAND</v>
          </cell>
        </row>
        <row r="2650">
          <cell r="B2650" t="str">
            <v>60K015</v>
          </cell>
          <cell r="C2650" t="str">
            <v>RIVERSIDE</v>
          </cell>
        </row>
        <row r="2651">
          <cell r="B2651" t="str">
            <v>60K016</v>
          </cell>
          <cell r="C2651" t="str">
            <v>ROCK</v>
          </cell>
        </row>
        <row r="2652">
          <cell r="B2652" t="str">
            <v>60K017</v>
          </cell>
          <cell r="C2652" t="str">
            <v>SIOUX</v>
          </cell>
        </row>
        <row r="2653">
          <cell r="B2653" t="str">
            <v>60K018</v>
          </cell>
          <cell r="C2653" t="str">
            <v>WHEELER</v>
          </cell>
        </row>
        <row r="2654">
          <cell r="B2654" t="str">
            <v>61C001</v>
          </cell>
          <cell r="C2654" t="str">
            <v>MADISON COUNTY AG EXTENSION</v>
          </cell>
        </row>
        <row r="2655">
          <cell r="B2655" t="str">
            <v>61D001</v>
          </cell>
          <cell r="C2655" t="str">
            <v>MADISON COUNTY ASSESSOR</v>
          </cell>
        </row>
        <row r="2656">
          <cell r="B2656" t="str">
            <v>61G576</v>
          </cell>
          <cell r="C2656" t="str">
            <v>BEVINGTON</v>
          </cell>
        </row>
        <row r="2657">
          <cell r="B2657" t="str">
            <v>61G577</v>
          </cell>
          <cell r="C2657" t="str">
            <v>EARLHAM</v>
          </cell>
        </row>
        <row r="2658">
          <cell r="B2658" t="str">
            <v>61G578</v>
          </cell>
          <cell r="C2658" t="str">
            <v>EAST PERU</v>
          </cell>
        </row>
        <row r="2659">
          <cell r="B2659" t="str">
            <v>61G579</v>
          </cell>
          <cell r="C2659" t="str">
            <v>MACKSBURG</v>
          </cell>
        </row>
        <row r="2660">
          <cell r="B2660" t="str">
            <v>61G580</v>
          </cell>
          <cell r="C2660" t="str">
            <v>PATTERSON</v>
          </cell>
        </row>
        <row r="2661">
          <cell r="B2661" t="str">
            <v>61G581</v>
          </cell>
          <cell r="C2661" t="str">
            <v>SAINT CHARLES</v>
          </cell>
        </row>
        <row r="2662">
          <cell r="B2662" t="str">
            <v>61G582</v>
          </cell>
          <cell r="C2662" t="str">
            <v>TRURO</v>
          </cell>
        </row>
        <row r="2663">
          <cell r="B2663" t="str">
            <v>61G583</v>
          </cell>
          <cell r="C2663" t="str">
            <v>WINTERSET</v>
          </cell>
        </row>
        <row r="2664">
          <cell r="B2664" t="str">
            <v>61K001 1</v>
          </cell>
          <cell r="C2664" t="str">
            <v>Crawford - Winterset Fire</v>
          </cell>
        </row>
        <row r="2665">
          <cell r="B2665" t="str">
            <v>61K001 2</v>
          </cell>
          <cell r="C2665" t="str">
            <v>Crawford - Martensdale Fire</v>
          </cell>
        </row>
        <row r="2666">
          <cell r="B2666" t="str">
            <v>61K002 1</v>
          </cell>
          <cell r="C2666" t="str">
            <v>Douglas - Winterset Fire</v>
          </cell>
        </row>
        <row r="2667">
          <cell r="B2667" t="str">
            <v>61K002 2</v>
          </cell>
          <cell r="C2667" t="str">
            <v>Douglas - Earlham Fire</v>
          </cell>
        </row>
        <row r="2668">
          <cell r="B2668" t="str">
            <v>61K003 1</v>
          </cell>
          <cell r="C2668" t="str">
            <v>Grand River - Orient Fire</v>
          </cell>
        </row>
        <row r="2669">
          <cell r="B2669" t="str">
            <v>61K004 1</v>
          </cell>
          <cell r="C2669" t="str">
            <v>Jackson - Winterset Fire</v>
          </cell>
        </row>
        <row r="2670">
          <cell r="B2670" t="str">
            <v>61K004 2</v>
          </cell>
          <cell r="C2670" t="str">
            <v>Jackson - Earlham Fire</v>
          </cell>
        </row>
        <row r="2671">
          <cell r="B2671" t="str">
            <v>61K005 1</v>
          </cell>
          <cell r="C2671" t="str">
            <v>Jefferson - Van Meter Fire</v>
          </cell>
        </row>
        <row r="2672">
          <cell r="B2672" t="str">
            <v>61K005 2</v>
          </cell>
          <cell r="C2672" t="str">
            <v>Jefferson - Winterset Fire</v>
          </cell>
        </row>
        <row r="2673">
          <cell r="B2673" t="str">
            <v>61K006 1</v>
          </cell>
          <cell r="C2673" t="str">
            <v>Lee - Norwalk Fire</v>
          </cell>
        </row>
        <row r="2674">
          <cell r="B2674" t="str">
            <v>61K006 2</v>
          </cell>
          <cell r="C2674" t="str">
            <v>Lee - Van Meter Fire</v>
          </cell>
        </row>
        <row r="2675">
          <cell r="B2675" t="str">
            <v>61K006 3</v>
          </cell>
          <cell r="C2675" t="str">
            <v>Lee - Winterset Fire</v>
          </cell>
        </row>
        <row r="2676">
          <cell r="B2676" t="str">
            <v>61K006 4</v>
          </cell>
          <cell r="C2676" t="str">
            <v>Lee - Martensdale Fire</v>
          </cell>
        </row>
        <row r="2677">
          <cell r="B2677" t="str">
            <v>61K007 1</v>
          </cell>
          <cell r="C2677" t="str">
            <v>Lincoln - Winterset Fire</v>
          </cell>
        </row>
        <row r="2678">
          <cell r="B2678" t="str">
            <v>61K008 1</v>
          </cell>
          <cell r="C2678" t="str">
            <v>Madison - Earlham Fire</v>
          </cell>
        </row>
        <row r="2679">
          <cell r="B2679" t="str">
            <v>61K009 1</v>
          </cell>
          <cell r="C2679" t="str">
            <v>Monroe - Lor Fire</v>
          </cell>
        </row>
        <row r="2680">
          <cell r="B2680" t="str">
            <v>61K010 1</v>
          </cell>
          <cell r="C2680" t="str">
            <v>Ohio - Truro Fire</v>
          </cell>
        </row>
        <row r="2681">
          <cell r="B2681" t="str">
            <v>61K011 1</v>
          </cell>
          <cell r="C2681" t="str">
            <v>Penn - Earlham Fire</v>
          </cell>
        </row>
        <row r="2682">
          <cell r="B2682" t="str">
            <v>61K011 2</v>
          </cell>
          <cell r="C2682" t="str">
            <v>Penn - Dexter Fire</v>
          </cell>
        </row>
        <row r="2683">
          <cell r="B2683" t="str">
            <v>61K012 1</v>
          </cell>
          <cell r="C2683" t="str">
            <v>Scott - Winterset Fire</v>
          </cell>
        </row>
        <row r="2684">
          <cell r="B2684" t="str">
            <v>61K013 1</v>
          </cell>
          <cell r="C2684" t="str">
            <v>South - St. Charles Fire</v>
          </cell>
        </row>
        <row r="2685">
          <cell r="B2685" t="str">
            <v>61K014 1</v>
          </cell>
          <cell r="C2685" t="str">
            <v>Union - Winterset Fire</v>
          </cell>
        </row>
        <row r="2686">
          <cell r="B2686" t="str">
            <v>61K015 2</v>
          </cell>
          <cell r="C2686" t="str">
            <v>Walnut - Lor Fire</v>
          </cell>
        </row>
        <row r="2687">
          <cell r="B2687" t="str">
            <v>61K015 3</v>
          </cell>
          <cell r="C2687" t="str">
            <v>Walnut - Truro Fire</v>
          </cell>
        </row>
        <row r="2688">
          <cell r="B2688" t="str">
            <v>61K015 4</v>
          </cell>
          <cell r="C2688" t="str">
            <v>Walnut - Peru Fire</v>
          </cell>
        </row>
        <row r="2689">
          <cell r="B2689" t="str">
            <v>61K016 1</v>
          </cell>
          <cell r="C2689" t="str">
            <v>Webster - Winterset Fire</v>
          </cell>
        </row>
        <row r="2690">
          <cell r="B2690" t="str">
            <v>61L001</v>
          </cell>
          <cell r="C2690" t="str">
            <v>MADISON COUNTY MEMORIAL HOSP</v>
          </cell>
        </row>
        <row r="2691">
          <cell r="B2691" t="str">
            <v>61P001</v>
          </cell>
          <cell r="C2691" t="str">
            <v>BADGER CREEK WATERSHED</v>
          </cell>
        </row>
        <row r="2692">
          <cell r="B2692" t="str">
            <v>62C001</v>
          </cell>
          <cell r="C2692" t="str">
            <v>MAHASKA COUNTY AG EXTENSION</v>
          </cell>
        </row>
        <row r="2693">
          <cell r="B2693" t="str">
            <v>62D001</v>
          </cell>
          <cell r="C2693" t="str">
            <v>MAHASKA COUNTY ASSESSOR</v>
          </cell>
        </row>
        <row r="2694">
          <cell r="B2694" t="str">
            <v>62G584</v>
          </cell>
          <cell r="C2694" t="str">
            <v>BARNES CITY</v>
          </cell>
        </row>
        <row r="2695">
          <cell r="B2695" t="str">
            <v>62G585</v>
          </cell>
          <cell r="C2695" t="str">
            <v>BEACON</v>
          </cell>
        </row>
        <row r="2696">
          <cell r="B2696" t="str">
            <v>62G586</v>
          </cell>
          <cell r="C2696" t="str">
            <v>FREMONT</v>
          </cell>
        </row>
        <row r="2697">
          <cell r="B2697" t="str">
            <v>62G587</v>
          </cell>
          <cell r="C2697" t="str">
            <v>KEOMAH VILLAGE</v>
          </cell>
        </row>
        <row r="2698">
          <cell r="B2698" t="str">
            <v>62G588</v>
          </cell>
          <cell r="C2698" t="str">
            <v>LEIGHTON</v>
          </cell>
        </row>
        <row r="2699">
          <cell r="B2699" t="str">
            <v>62G589</v>
          </cell>
          <cell r="C2699" t="str">
            <v>NEW SHARON</v>
          </cell>
        </row>
        <row r="2700">
          <cell r="B2700" t="str">
            <v>62G590</v>
          </cell>
          <cell r="C2700" t="str">
            <v>OSKALOOSA</v>
          </cell>
        </row>
        <row r="2701">
          <cell r="B2701" t="str">
            <v>62G591</v>
          </cell>
          <cell r="C2701" t="str">
            <v>ROSE HILL</v>
          </cell>
        </row>
        <row r="2702">
          <cell r="B2702" t="str">
            <v>62G592</v>
          </cell>
          <cell r="C2702" t="str">
            <v>UNIVERSITY PARK</v>
          </cell>
        </row>
        <row r="2703">
          <cell r="B2703" t="str">
            <v>62K001 1</v>
          </cell>
          <cell r="C2703" t="str">
            <v>Adams - Oskaloosa Fire</v>
          </cell>
        </row>
        <row r="2704">
          <cell r="B2704" t="str">
            <v>62K001 2</v>
          </cell>
          <cell r="C2704" t="str">
            <v>Adams - New Sharon Fire</v>
          </cell>
        </row>
        <row r="2705">
          <cell r="B2705" t="str">
            <v>62K002 1</v>
          </cell>
          <cell r="C2705" t="str">
            <v>Black Oak - Pella Fire</v>
          </cell>
        </row>
        <row r="2706">
          <cell r="B2706" t="str">
            <v>62K003 1</v>
          </cell>
          <cell r="C2706" t="str">
            <v>Cedar - Frem Fire</v>
          </cell>
        </row>
        <row r="2707">
          <cell r="B2707" t="str">
            <v>62K004 1</v>
          </cell>
          <cell r="C2707" t="str">
            <v>East Des Moines - Eddy Fire</v>
          </cell>
        </row>
        <row r="2708">
          <cell r="B2708" t="str">
            <v>62K005 1</v>
          </cell>
          <cell r="C2708" t="str">
            <v>Garfield - Osk Fire</v>
          </cell>
        </row>
        <row r="2709">
          <cell r="B2709" t="str">
            <v>62K006 1</v>
          </cell>
          <cell r="C2709" t="str">
            <v>Harrison - Frem Fire</v>
          </cell>
        </row>
        <row r="2710">
          <cell r="B2710" t="str">
            <v>62K006 1</v>
          </cell>
          <cell r="C2710" t="str">
            <v>HARRISON FREM FIRE</v>
          </cell>
        </row>
        <row r="2711">
          <cell r="B2711" t="str">
            <v>62K006 2</v>
          </cell>
          <cell r="C2711" t="str">
            <v>Harrison - Oska Fire</v>
          </cell>
        </row>
        <row r="2712">
          <cell r="B2712" t="str">
            <v>62K006 2</v>
          </cell>
          <cell r="C2712" t="str">
            <v>HARRISON OSKA FIRE</v>
          </cell>
        </row>
        <row r="2713">
          <cell r="B2713" t="str">
            <v>62K006 3</v>
          </cell>
          <cell r="C2713" t="str">
            <v>Harrison - Eddy Fire</v>
          </cell>
        </row>
        <row r="2714">
          <cell r="B2714" t="str">
            <v>62K006 3</v>
          </cell>
          <cell r="C2714" t="str">
            <v>HARRISON EDDY FIRE</v>
          </cell>
        </row>
        <row r="2715">
          <cell r="B2715" t="str">
            <v>62K007 1</v>
          </cell>
          <cell r="C2715" t="str">
            <v>Jefferson - Oska Fire</v>
          </cell>
        </row>
        <row r="2716">
          <cell r="B2716" t="str">
            <v>62K007 1</v>
          </cell>
          <cell r="C2716" t="str">
            <v>JEFFERSON OSKA FIRE</v>
          </cell>
        </row>
        <row r="2717">
          <cell r="B2717" t="str">
            <v>62K007 2</v>
          </cell>
          <cell r="C2717" t="str">
            <v>Jefferson - Bus Fire</v>
          </cell>
        </row>
        <row r="2718">
          <cell r="B2718" t="str">
            <v>62K007 2</v>
          </cell>
          <cell r="C2718" t="str">
            <v>JEFFERSON BUS FIRE</v>
          </cell>
        </row>
        <row r="2719">
          <cell r="B2719" t="str">
            <v>62K008 1</v>
          </cell>
          <cell r="C2719" t="str">
            <v>Lincoln - Oska Fire</v>
          </cell>
        </row>
        <row r="2720">
          <cell r="B2720" t="str">
            <v>62K009 1</v>
          </cell>
          <cell r="C2720" t="str">
            <v>Madison - New Sharon Fire</v>
          </cell>
        </row>
        <row r="2721">
          <cell r="B2721" t="str">
            <v>62K009 2</v>
          </cell>
          <cell r="C2721" t="str">
            <v>Madison - Oskaloosa Fire</v>
          </cell>
        </row>
        <row r="2722">
          <cell r="B2722" t="str">
            <v>62K010 2</v>
          </cell>
          <cell r="C2722" t="str">
            <v>Monroe - W Ch Fire</v>
          </cell>
        </row>
        <row r="2723">
          <cell r="B2723" t="str">
            <v>62K010 2</v>
          </cell>
          <cell r="C2723" t="str">
            <v>MONROE W CH FIRE</v>
          </cell>
        </row>
        <row r="2724">
          <cell r="B2724" t="str">
            <v>62K010 3</v>
          </cell>
          <cell r="C2724" t="str">
            <v>Monroe - Bc Fire</v>
          </cell>
        </row>
        <row r="2725">
          <cell r="B2725" t="str">
            <v>62K010 3</v>
          </cell>
          <cell r="C2725" t="str">
            <v>MONROE BC FIRE</v>
          </cell>
        </row>
        <row r="2726">
          <cell r="B2726" t="str">
            <v>62K011 1</v>
          </cell>
          <cell r="C2726" t="str">
            <v>Pleasant Grove - B C Fire</v>
          </cell>
        </row>
        <row r="2727">
          <cell r="B2727" t="str">
            <v>62K012 1</v>
          </cell>
          <cell r="C2727" t="str">
            <v>Prairie - Ns Fire</v>
          </cell>
        </row>
        <row r="2728">
          <cell r="B2728" t="str">
            <v>62K013 1</v>
          </cell>
          <cell r="C2728" t="str">
            <v>Richland - Pella Fire</v>
          </cell>
        </row>
        <row r="2729">
          <cell r="B2729" t="str">
            <v>62K013 2</v>
          </cell>
          <cell r="C2729" t="str">
            <v>Richland - New Sharon Fire</v>
          </cell>
        </row>
        <row r="2730">
          <cell r="B2730" t="str">
            <v>62K013 3</v>
          </cell>
          <cell r="C2730" t="str">
            <v>Richland - Sully Fire</v>
          </cell>
        </row>
        <row r="2731">
          <cell r="B2731" t="str">
            <v>62K014 1</v>
          </cell>
          <cell r="C2731" t="str">
            <v>Scott - Oska Fire</v>
          </cell>
        </row>
        <row r="2732">
          <cell r="B2732" t="str">
            <v>62K014 2</v>
          </cell>
          <cell r="C2732" t="str">
            <v>Scott - Clay Fire</v>
          </cell>
        </row>
        <row r="2733">
          <cell r="B2733" t="str">
            <v>62K015 1</v>
          </cell>
          <cell r="C2733" t="str">
            <v>Spring Creek - Oska Fire</v>
          </cell>
        </row>
        <row r="2734">
          <cell r="B2734" t="str">
            <v>62K016 1</v>
          </cell>
          <cell r="C2734" t="str">
            <v>Union - N S Fire</v>
          </cell>
        </row>
        <row r="2735">
          <cell r="B2735" t="str">
            <v>62K017 1</v>
          </cell>
          <cell r="C2735" t="str">
            <v>West Des Moines - Eddy Fire</v>
          </cell>
        </row>
        <row r="2736">
          <cell r="B2736" t="str">
            <v>62K018 1</v>
          </cell>
          <cell r="C2736" t="str">
            <v>White Oak - Fremont Fire</v>
          </cell>
        </row>
        <row r="2737">
          <cell r="B2737" t="str">
            <v>62K018 1</v>
          </cell>
          <cell r="C2737" t="str">
            <v>WHITE OAK FREMONT FIRE</v>
          </cell>
        </row>
        <row r="2738">
          <cell r="B2738" t="str">
            <v>62K018 2</v>
          </cell>
          <cell r="C2738" t="str">
            <v>White Oak - W Ch Fire</v>
          </cell>
        </row>
        <row r="2739">
          <cell r="B2739" t="str">
            <v>62K018 2</v>
          </cell>
          <cell r="C2739" t="str">
            <v>WHITE OAK W CH FIRE</v>
          </cell>
        </row>
        <row r="2740">
          <cell r="B2740" t="str">
            <v>62L001</v>
          </cell>
          <cell r="C2740" t="str">
            <v>MAHASKA COUNTY HOSPITAL</v>
          </cell>
        </row>
        <row r="2741">
          <cell r="B2741" t="str">
            <v>62M001</v>
          </cell>
          <cell r="C2741" t="str">
            <v>LYNNDANA ACRES SANITARY SEWER</v>
          </cell>
        </row>
        <row r="2742">
          <cell r="B2742" t="str">
            <v>63C001</v>
          </cell>
          <cell r="C2742" t="str">
            <v>MARION COUNTY AG EXTENSION</v>
          </cell>
        </row>
        <row r="2743">
          <cell r="B2743" t="str">
            <v>63D001</v>
          </cell>
          <cell r="C2743" t="str">
            <v>MARION COUNTY ASSESSOR</v>
          </cell>
        </row>
        <row r="2744">
          <cell r="B2744" t="str">
            <v>63G593</v>
          </cell>
          <cell r="C2744" t="str">
            <v>BUSSEY</v>
          </cell>
        </row>
        <row r="2745">
          <cell r="B2745" t="str">
            <v>63G595</v>
          </cell>
          <cell r="C2745" t="str">
            <v>HAMILTON</v>
          </cell>
        </row>
        <row r="2746">
          <cell r="B2746" t="str">
            <v>63G596</v>
          </cell>
          <cell r="C2746" t="str">
            <v>HARVEY</v>
          </cell>
        </row>
        <row r="2747">
          <cell r="B2747" t="str">
            <v>63G597</v>
          </cell>
          <cell r="C2747" t="str">
            <v>KNOXVILLE</v>
          </cell>
        </row>
        <row r="2748">
          <cell r="B2748" t="str">
            <v>63G597 S1</v>
          </cell>
          <cell r="C2748" t="str">
            <v>KNOXVILLE SSMID 1</v>
          </cell>
        </row>
        <row r="2749">
          <cell r="B2749" t="str">
            <v>63G598</v>
          </cell>
          <cell r="C2749" t="str">
            <v>MARYSVILLE</v>
          </cell>
        </row>
        <row r="2750">
          <cell r="B2750" t="str">
            <v>63G599</v>
          </cell>
          <cell r="C2750" t="str">
            <v>MELCHER-DALLAS</v>
          </cell>
        </row>
        <row r="2751">
          <cell r="B2751" t="str">
            <v>63G600</v>
          </cell>
          <cell r="C2751" t="str">
            <v>PELLA</v>
          </cell>
        </row>
        <row r="2752">
          <cell r="B2752" t="str">
            <v>63G601</v>
          </cell>
          <cell r="C2752" t="str">
            <v>PLEASANTVILLE</v>
          </cell>
        </row>
        <row r="2753">
          <cell r="B2753" t="str">
            <v>63G602</v>
          </cell>
          <cell r="C2753" t="str">
            <v>SWAN</v>
          </cell>
        </row>
        <row r="2754">
          <cell r="B2754" t="str">
            <v>63K001</v>
          </cell>
          <cell r="C2754" t="str">
            <v>CLAY</v>
          </cell>
        </row>
        <row r="2755">
          <cell r="B2755" t="str">
            <v>63K002</v>
          </cell>
          <cell r="C2755" t="str">
            <v>DALLAS</v>
          </cell>
        </row>
        <row r="2756">
          <cell r="B2756" t="str">
            <v>63K003</v>
          </cell>
          <cell r="C2756" t="str">
            <v>FRANKLIN</v>
          </cell>
        </row>
        <row r="2757">
          <cell r="B2757" t="str">
            <v>63K004</v>
          </cell>
          <cell r="C2757" t="str">
            <v>Indiana</v>
          </cell>
        </row>
        <row r="2758">
          <cell r="B2758" t="str">
            <v>63K005</v>
          </cell>
          <cell r="C2758" t="str">
            <v>Knoxville</v>
          </cell>
        </row>
        <row r="2759">
          <cell r="B2759" t="str">
            <v>63K006</v>
          </cell>
          <cell r="C2759" t="str">
            <v>Lake Prairie</v>
          </cell>
        </row>
        <row r="2760">
          <cell r="B2760" t="str">
            <v>63K007</v>
          </cell>
          <cell r="C2760" t="str">
            <v>LIBERTY</v>
          </cell>
        </row>
        <row r="2761">
          <cell r="B2761" t="str">
            <v>63K008</v>
          </cell>
          <cell r="C2761" t="str">
            <v>PLEASANT GROVE</v>
          </cell>
        </row>
        <row r="2762">
          <cell r="B2762" t="str">
            <v>63K009</v>
          </cell>
          <cell r="C2762" t="str">
            <v>Red Rock</v>
          </cell>
        </row>
        <row r="2763">
          <cell r="B2763" t="str">
            <v>63K009 0</v>
          </cell>
          <cell r="C2763" t="str">
            <v>Red Rock - Benefited Fire</v>
          </cell>
        </row>
        <row r="2764">
          <cell r="B2764" t="str">
            <v>63K010</v>
          </cell>
          <cell r="C2764" t="str">
            <v>SUMMIT</v>
          </cell>
        </row>
        <row r="2765">
          <cell r="B2765" t="str">
            <v>63K011 1</v>
          </cell>
          <cell r="C2765" t="str">
            <v>Union - Pleasantville Fd#1</v>
          </cell>
        </row>
        <row r="2766">
          <cell r="B2766" t="str">
            <v>63K011 1</v>
          </cell>
          <cell r="C2766" t="str">
            <v>UNION PLEASANTVILLE FD#1</v>
          </cell>
        </row>
        <row r="2767">
          <cell r="B2767" t="str">
            <v>63K011 2</v>
          </cell>
          <cell r="C2767" t="str">
            <v>Union - Knoxville Fd#2</v>
          </cell>
        </row>
        <row r="2768">
          <cell r="B2768" t="str">
            <v>63K011 2</v>
          </cell>
          <cell r="C2768" t="str">
            <v>UNION KNOXVILLE FD#2</v>
          </cell>
        </row>
        <row r="2769">
          <cell r="B2769" t="str">
            <v>63K012</v>
          </cell>
          <cell r="C2769" t="str">
            <v>WASHINGTON</v>
          </cell>
        </row>
        <row r="2770">
          <cell r="B2770" t="str">
            <v>63S002</v>
          </cell>
          <cell r="C2770" t="str">
            <v>Dallas-Melcher-Dallas Cemetery</v>
          </cell>
        </row>
        <row r="2771">
          <cell r="B2771" t="str">
            <v>63S008</v>
          </cell>
          <cell r="C2771" t="str">
            <v>PLST GROVE-PLEASANTVILLE-SWAN CEM</v>
          </cell>
        </row>
        <row r="2772">
          <cell r="B2772" t="str">
            <v>64C001</v>
          </cell>
          <cell r="C2772" t="str">
            <v>MARSHALL COUNTY AG EXTENSION</v>
          </cell>
        </row>
        <row r="2773">
          <cell r="B2773" t="str">
            <v>64D001</v>
          </cell>
          <cell r="C2773" t="str">
            <v>MARSHALL COUNTY ASSESSOR</v>
          </cell>
        </row>
        <row r="2774">
          <cell r="B2774" t="str">
            <v>64F006</v>
          </cell>
          <cell r="C2774" t="str">
            <v>IOWA VALLEY - VI MAS</v>
          </cell>
        </row>
        <row r="2775">
          <cell r="B2775" t="str">
            <v>64G603</v>
          </cell>
          <cell r="C2775" t="str">
            <v>ALBION</v>
          </cell>
        </row>
        <row r="2776">
          <cell r="B2776" t="str">
            <v>64G604</v>
          </cell>
          <cell r="C2776" t="str">
            <v>CLEMONS</v>
          </cell>
        </row>
        <row r="2777">
          <cell r="B2777" t="str">
            <v>64G605</v>
          </cell>
          <cell r="C2777" t="str">
            <v>FERGUSON</v>
          </cell>
        </row>
        <row r="2778">
          <cell r="B2778" t="str">
            <v>64G606</v>
          </cell>
          <cell r="C2778" t="str">
            <v>GILMAN</v>
          </cell>
        </row>
        <row r="2779">
          <cell r="B2779" t="str">
            <v>64G607</v>
          </cell>
          <cell r="C2779" t="str">
            <v>HAVERHILL</v>
          </cell>
        </row>
        <row r="2780">
          <cell r="B2780" t="str">
            <v>64G608</v>
          </cell>
          <cell r="C2780" t="str">
            <v>LAUREL</v>
          </cell>
        </row>
        <row r="2781">
          <cell r="B2781" t="str">
            <v>64G609</v>
          </cell>
          <cell r="C2781" t="str">
            <v>LEGRAND</v>
          </cell>
        </row>
        <row r="2782">
          <cell r="B2782" t="str">
            <v>64G610</v>
          </cell>
          <cell r="C2782" t="str">
            <v>LISCOMB</v>
          </cell>
        </row>
        <row r="2783">
          <cell r="B2783" t="str">
            <v>64G611</v>
          </cell>
          <cell r="C2783" t="str">
            <v>MARSHALLTOWN</v>
          </cell>
        </row>
        <row r="2784">
          <cell r="B2784" t="str">
            <v>64G612</v>
          </cell>
          <cell r="C2784" t="str">
            <v>MELBOURNE</v>
          </cell>
        </row>
        <row r="2785">
          <cell r="B2785" t="str">
            <v>64G613</v>
          </cell>
          <cell r="C2785" t="str">
            <v>RHODES</v>
          </cell>
        </row>
        <row r="2786">
          <cell r="B2786" t="str">
            <v>64G614</v>
          </cell>
          <cell r="C2786" t="str">
            <v>SAINT ANTHONY</v>
          </cell>
        </row>
        <row r="2787">
          <cell r="B2787" t="str">
            <v>64G615</v>
          </cell>
          <cell r="C2787" t="str">
            <v>STATE CENTER</v>
          </cell>
        </row>
        <row r="2788">
          <cell r="B2788" t="str">
            <v>64K001</v>
          </cell>
          <cell r="C2788" t="str">
            <v>Bangor</v>
          </cell>
        </row>
        <row r="2789">
          <cell r="B2789" t="str">
            <v>64K002</v>
          </cell>
          <cell r="C2789" t="str">
            <v>EDEN</v>
          </cell>
        </row>
        <row r="2790">
          <cell r="B2790" t="str">
            <v>64K003</v>
          </cell>
          <cell r="C2790" t="str">
            <v>Green Castle</v>
          </cell>
        </row>
        <row r="2791">
          <cell r="B2791" t="str">
            <v>64K005</v>
          </cell>
          <cell r="C2791" t="str">
            <v>JEFFERSON</v>
          </cell>
        </row>
        <row r="2792">
          <cell r="B2792" t="str">
            <v>64K006</v>
          </cell>
          <cell r="C2792" t="str">
            <v>Legrand</v>
          </cell>
        </row>
        <row r="2793">
          <cell r="B2793" t="str">
            <v>64K007</v>
          </cell>
          <cell r="C2793" t="str">
            <v>LIBERTY</v>
          </cell>
        </row>
        <row r="2794">
          <cell r="B2794" t="str">
            <v>64K008</v>
          </cell>
          <cell r="C2794" t="str">
            <v>Liscomb</v>
          </cell>
        </row>
        <row r="2795">
          <cell r="B2795" t="str">
            <v>64K009</v>
          </cell>
          <cell r="C2795" t="str">
            <v>LOGAN</v>
          </cell>
        </row>
        <row r="2796">
          <cell r="B2796" t="str">
            <v>64K010</v>
          </cell>
          <cell r="C2796" t="str">
            <v>Marietta</v>
          </cell>
        </row>
        <row r="2797">
          <cell r="B2797" t="str">
            <v>64K011</v>
          </cell>
          <cell r="C2797" t="str">
            <v>MARION</v>
          </cell>
        </row>
        <row r="2798">
          <cell r="B2798" t="str">
            <v>64K012</v>
          </cell>
          <cell r="C2798" t="str">
            <v>Minerva</v>
          </cell>
        </row>
        <row r="2799">
          <cell r="B2799" t="str">
            <v>64K013</v>
          </cell>
          <cell r="C2799" t="str">
            <v>State Center</v>
          </cell>
        </row>
        <row r="2800">
          <cell r="B2800" t="str">
            <v>64K014</v>
          </cell>
          <cell r="C2800" t="str">
            <v>TAYLOR</v>
          </cell>
        </row>
        <row r="2801">
          <cell r="B2801" t="str">
            <v>64K015</v>
          </cell>
          <cell r="C2801" t="str">
            <v>Timber Creek</v>
          </cell>
        </row>
        <row r="2802">
          <cell r="B2802" t="str">
            <v>64K016</v>
          </cell>
          <cell r="C2802" t="str">
            <v>Vienna</v>
          </cell>
        </row>
        <row r="2803">
          <cell r="B2803" t="str">
            <v>64K017</v>
          </cell>
          <cell r="C2803" t="str">
            <v>WASHINGTON</v>
          </cell>
        </row>
        <row r="2804">
          <cell r="B2804" t="str">
            <v>64R001</v>
          </cell>
          <cell r="C2804" t="str">
            <v>GREEN MOUNTAIN STREET LIGHTING DIST</v>
          </cell>
        </row>
        <row r="2805">
          <cell r="B2805" t="str">
            <v>64S002</v>
          </cell>
          <cell r="C2805" t="str">
            <v>Eden-Rhodes Cemetery</v>
          </cell>
        </row>
        <row r="2806">
          <cell r="B2806" t="str">
            <v>64S006</v>
          </cell>
          <cell r="C2806" t="str">
            <v>Legrand-Legrand Cemetery</v>
          </cell>
        </row>
        <row r="2807">
          <cell r="B2807" t="str">
            <v>64S008</v>
          </cell>
          <cell r="C2807" t="str">
            <v>Liscomb-Liscomb Cemetery</v>
          </cell>
        </row>
        <row r="2808">
          <cell r="B2808" t="str">
            <v>64S009</v>
          </cell>
          <cell r="C2808" t="str">
            <v>Logan-Melbourne Cemetery</v>
          </cell>
        </row>
        <row r="2809">
          <cell r="B2809" t="str">
            <v>64S013</v>
          </cell>
          <cell r="C2809" t="str">
            <v>State Center-State Center Cemetery</v>
          </cell>
        </row>
        <row r="2810">
          <cell r="B2810" t="str">
            <v>64S014</v>
          </cell>
          <cell r="C2810" t="str">
            <v>Taylor-Albion Cemetery</v>
          </cell>
        </row>
        <row r="2811">
          <cell r="B2811" t="str">
            <v>65C001</v>
          </cell>
          <cell r="C2811" t="str">
            <v>MILLS COUNTY AG EXTENSION</v>
          </cell>
        </row>
        <row r="2812">
          <cell r="B2812" t="str">
            <v>65D001</v>
          </cell>
          <cell r="C2812" t="str">
            <v>MILLS COUNTY ASSESSOR</v>
          </cell>
        </row>
        <row r="2813">
          <cell r="B2813" t="str">
            <v>65G616</v>
          </cell>
          <cell r="C2813" t="str">
            <v>EMERSON</v>
          </cell>
        </row>
        <row r="2814">
          <cell r="B2814" t="str">
            <v>65G617</v>
          </cell>
          <cell r="C2814" t="str">
            <v>GLENWOOD</v>
          </cell>
        </row>
        <row r="2815">
          <cell r="B2815" t="str">
            <v>65G618</v>
          </cell>
          <cell r="C2815" t="str">
            <v>HASTINGS</v>
          </cell>
        </row>
        <row r="2816">
          <cell r="B2816" t="str">
            <v>65G619</v>
          </cell>
          <cell r="C2816" t="str">
            <v>HENDERSON</v>
          </cell>
        </row>
        <row r="2817">
          <cell r="B2817" t="str">
            <v>65G620</v>
          </cell>
          <cell r="C2817" t="str">
            <v>MALVERN</v>
          </cell>
        </row>
        <row r="2818">
          <cell r="B2818" t="str">
            <v>65G621</v>
          </cell>
          <cell r="C2818" t="str">
            <v>PACIFIC JUNCTION</v>
          </cell>
        </row>
        <row r="2819">
          <cell r="B2819" t="str">
            <v>65G622</v>
          </cell>
          <cell r="C2819" t="str">
            <v>SILVER CITY</v>
          </cell>
        </row>
        <row r="2820">
          <cell r="B2820" t="str">
            <v>65K001</v>
          </cell>
          <cell r="C2820" t="str">
            <v>Anderson</v>
          </cell>
        </row>
        <row r="2821">
          <cell r="B2821" t="str">
            <v>65K002</v>
          </cell>
          <cell r="C2821" t="str">
            <v>CENTER</v>
          </cell>
        </row>
        <row r="2822">
          <cell r="B2822" t="str">
            <v>65K003</v>
          </cell>
          <cell r="C2822" t="str">
            <v>DEER CREEK</v>
          </cell>
        </row>
        <row r="2823">
          <cell r="B2823" t="str">
            <v>65K004</v>
          </cell>
          <cell r="C2823" t="str">
            <v>GLENWOOD</v>
          </cell>
        </row>
        <row r="2824">
          <cell r="B2824" t="str">
            <v>65K005</v>
          </cell>
          <cell r="C2824" t="str">
            <v>INDIAN CREEK</v>
          </cell>
        </row>
        <row r="2825">
          <cell r="B2825" t="str">
            <v>65K006</v>
          </cell>
          <cell r="C2825" t="str">
            <v>Ingraham</v>
          </cell>
        </row>
        <row r="2826">
          <cell r="B2826" t="str">
            <v>65K007</v>
          </cell>
          <cell r="C2826" t="str">
            <v>Lyons</v>
          </cell>
        </row>
        <row r="2827">
          <cell r="B2827" t="str">
            <v>65K008</v>
          </cell>
          <cell r="C2827" t="str">
            <v>Oak</v>
          </cell>
        </row>
        <row r="2828">
          <cell r="B2828" t="str">
            <v>65K009</v>
          </cell>
          <cell r="C2828" t="str">
            <v>Plattville</v>
          </cell>
        </row>
        <row r="2829">
          <cell r="B2829" t="str">
            <v>65K010</v>
          </cell>
          <cell r="C2829" t="str">
            <v>Rawles</v>
          </cell>
        </row>
        <row r="2830">
          <cell r="B2830" t="str">
            <v>65K011</v>
          </cell>
          <cell r="C2830" t="str">
            <v>SILVER CREEK</v>
          </cell>
        </row>
        <row r="2831">
          <cell r="B2831" t="str">
            <v>65K012</v>
          </cell>
          <cell r="C2831" t="str">
            <v>St Marys</v>
          </cell>
        </row>
        <row r="2832">
          <cell r="B2832" t="str">
            <v>65K013</v>
          </cell>
          <cell r="C2832" t="str">
            <v>White Cloud</v>
          </cell>
        </row>
        <row r="2833">
          <cell r="B2833" t="str">
            <v>66C001</v>
          </cell>
          <cell r="C2833" t="str">
            <v>MITCHELL COUNTY AG EXTENSION</v>
          </cell>
        </row>
        <row r="2834">
          <cell r="B2834" t="str">
            <v>66D001</v>
          </cell>
          <cell r="C2834" t="str">
            <v>MITCHELL COUNTY ASSESSOR</v>
          </cell>
        </row>
        <row r="2835">
          <cell r="B2835" t="str">
            <v>66G623</v>
          </cell>
          <cell r="C2835" t="str">
            <v>CARPENTER</v>
          </cell>
        </row>
        <row r="2836">
          <cell r="B2836" t="str">
            <v>66G624</v>
          </cell>
          <cell r="C2836" t="str">
            <v>MCINTIRE</v>
          </cell>
        </row>
        <row r="2837">
          <cell r="B2837" t="str">
            <v>66G625</v>
          </cell>
          <cell r="C2837" t="str">
            <v>MITCHELL</v>
          </cell>
        </row>
        <row r="2838">
          <cell r="B2838" t="str">
            <v>66G626</v>
          </cell>
          <cell r="C2838" t="str">
            <v>ORCHARD</v>
          </cell>
        </row>
        <row r="2839">
          <cell r="B2839" t="str">
            <v>66G627</v>
          </cell>
          <cell r="C2839" t="str">
            <v>OSAGE</v>
          </cell>
        </row>
        <row r="2840">
          <cell r="B2840" t="str">
            <v>66G628</v>
          </cell>
          <cell r="C2840" t="str">
            <v>RICEVILLE</v>
          </cell>
        </row>
        <row r="2841">
          <cell r="B2841" t="str">
            <v>66G629</v>
          </cell>
          <cell r="C2841" t="str">
            <v>ST ANSGAR</v>
          </cell>
        </row>
        <row r="2842">
          <cell r="B2842" t="str">
            <v>66G630</v>
          </cell>
          <cell r="C2842" t="str">
            <v>STACYVILLE</v>
          </cell>
        </row>
        <row r="2843">
          <cell r="B2843" t="str">
            <v>66K001</v>
          </cell>
          <cell r="C2843" t="str">
            <v>BURR OAK</v>
          </cell>
        </row>
        <row r="2844">
          <cell r="B2844" t="str">
            <v>66K002</v>
          </cell>
          <cell r="C2844" t="str">
            <v>CEDAR</v>
          </cell>
        </row>
        <row r="2845">
          <cell r="B2845" t="str">
            <v>66K003</v>
          </cell>
          <cell r="C2845" t="str">
            <v>DOUGLAS</v>
          </cell>
        </row>
        <row r="2846">
          <cell r="B2846" t="str">
            <v>66K004</v>
          </cell>
          <cell r="C2846" t="str">
            <v>East Lincoln</v>
          </cell>
        </row>
        <row r="2847">
          <cell r="B2847" t="str">
            <v>66K005</v>
          </cell>
          <cell r="C2847" t="str">
            <v>Jenkins</v>
          </cell>
        </row>
        <row r="2848">
          <cell r="B2848" t="str">
            <v>66K006</v>
          </cell>
          <cell r="C2848" t="str">
            <v>LIBERTY</v>
          </cell>
        </row>
        <row r="2849">
          <cell r="B2849" t="str">
            <v>66K007</v>
          </cell>
          <cell r="C2849" t="str">
            <v>Mitchell</v>
          </cell>
        </row>
        <row r="2850">
          <cell r="B2850" t="str">
            <v>66K008</v>
          </cell>
          <cell r="C2850" t="str">
            <v>Newburg</v>
          </cell>
        </row>
        <row r="2851">
          <cell r="B2851" t="str">
            <v>66K009</v>
          </cell>
          <cell r="C2851" t="str">
            <v>Osage</v>
          </cell>
        </row>
        <row r="2852">
          <cell r="B2852" t="str">
            <v>66K010</v>
          </cell>
          <cell r="C2852" t="str">
            <v>Otranto</v>
          </cell>
        </row>
        <row r="2853">
          <cell r="B2853" t="str">
            <v>66K011</v>
          </cell>
          <cell r="C2853" t="str">
            <v>ROCK</v>
          </cell>
        </row>
        <row r="2854">
          <cell r="B2854" t="str">
            <v>66K012</v>
          </cell>
          <cell r="C2854" t="str">
            <v>Stacyville</v>
          </cell>
        </row>
        <row r="2855">
          <cell r="B2855" t="str">
            <v>66K013</v>
          </cell>
          <cell r="C2855" t="str">
            <v>St Ansgar</v>
          </cell>
        </row>
        <row r="2856">
          <cell r="B2856" t="str">
            <v>66K014</v>
          </cell>
          <cell r="C2856" t="str">
            <v>UNION</v>
          </cell>
        </row>
        <row r="2857">
          <cell r="B2857" t="str">
            <v>66K015</v>
          </cell>
          <cell r="C2857" t="str">
            <v>WAYNE</v>
          </cell>
        </row>
        <row r="2858">
          <cell r="B2858" t="str">
            <v>66K016</v>
          </cell>
          <cell r="C2858" t="str">
            <v>West Lincoln</v>
          </cell>
        </row>
        <row r="2859">
          <cell r="B2859" t="str">
            <v>66L001</v>
          </cell>
          <cell r="C2859" t="str">
            <v>MITCHELL COUNTY HOSPITAL</v>
          </cell>
        </row>
        <row r="2860">
          <cell r="B2860" t="str">
            <v>66W001</v>
          </cell>
          <cell r="C2860" t="str">
            <v>RICEVILLE EMERGENCY MEDICAL SERVICE</v>
          </cell>
        </row>
        <row r="2861">
          <cell r="B2861" t="str">
            <v>67C001</v>
          </cell>
          <cell r="C2861" t="str">
            <v>MONONA COUNTY AG EXTENSION</v>
          </cell>
        </row>
        <row r="2862">
          <cell r="B2862" t="str">
            <v>67D001</v>
          </cell>
          <cell r="C2862" t="str">
            <v>MONONA COUNTY ASSESSOR</v>
          </cell>
        </row>
        <row r="2863">
          <cell r="B2863" t="str">
            <v>67G631</v>
          </cell>
          <cell r="C2863" t="str">
            <v>BLENCOE</v>
          </cell>
        </row>
        <row r="2864">
          <cell r="B2864" t="str">
            <v>67G632</v>
          </cell>
          <cell r="C2864" t="str">
            <v>CASTANA</v>
          </cell>
        </row>
        <row r="2865">
          <cell r="B2865" t="str">
            <v>67G633</v>
          </cell>
          <cell r="C2865" t="str">
            <v>MAPLETON</v>
          </cell>
        </row>
        <row r="2866">
          <cell r="B2866" t="str">
            <v>67G634</v>
          </cell>
          <cell r="C2866" t="str">
            <v>MOORHEAD</v>
          </cell>
        </row>
        <row r="2867">
          <cell r="B2867" t="str">
            <v>67G635</v>
          </cell>
          <cell r="C2867" t="str">
            <v>ONAWA</v>
          </cell>
        </row>
        <row r="2868">
          <cell r="B2868" t="str">
            <v>67G636</v>
          </cell>
          <cell r="C2868" t="str">
            <v>RODNEY</v>
          </cell>
        </row>
        <row r="2869">
          <cell r="B2869" t="str">
            <v>67G637</v>
          </cell>
          <cell r="C2869" t="str">
            <v>SOLDIER</v>
          </cell>
        </row>
        <row r="2870">
          <cell r="B2870" t="str">
            <v>67G638</v>
          </cell>
          <cell r="C2870" t="str">
            <v>TURIN</v>
          </cell>
        </row>
        <row r="2871">
          <cell r="B2871" t="str">
            <v>67G639</v>
          </cell>
          <cell r="C2871" t="str">
            <v>UTE</v>
          </cell>
        </row>
        <row r="2872">
          <cell r="B2872" t="str">
            <v>67G640</v>
          </cell>
          <cell r="C2872" t="str">
            <v>WHITING</v>
          </cell>
        </row>
        <row r="2873">
          <cell r="B2873" t="str">
            <v>67K001</v>
          </cell>
          <cell r="C2873" t="str">
            <v>Ashton</v>
          </cell>
        </row>
        <row r="2874">
          <cell r="B2874" t="str">
            <v>67K002</v>
          </cell>
          <cell r="C2874" t="str">
            <v>Belvidere</v>
          </cell>
        </row>
        <row r="2875">
          <cell r="B2875" t="str">
            <v>67K003</v>
          </cell>
          <cell r="C2875" t="str">
            <v>CENTER</v>
          </cell>
        </row>
        <row r="2876">
          <cell r="B2876" t="str">
            <v>67K004</v>
          </cell>
          <cell r="C2876" t="str">
            <v>Cooper</v>
          </cell>
        </row>
        <row r="2877">
          <cell r="B2877" t="str">
            <v>67K005</v>
          </cell>
          <cell r="C2877" t="str">
            <v>FAIRVIEW</v>
          </cell>
        </row>
        <row r="2878">
          <cell r="B2878" t="str">
            <v>67K006</v>
          </cell>
          <cell r="C2878" t="str">
            <v>FRANKLIN</v>
          </cell>
        </row>
        <row r="2879">
          <cell r="B2879" t="str">
            <v>67K007</v>
          </cell>
          <cell r="C2879" t="str">
            <v>GRANT</v>
          </cell>
        </row>
        <row r="2880">
          <cell r="B2880" t="str">
            <v>67K008</v>
          </cell>
          <cell r="C2880" t="str">
            <v>Jordan</v>
          </cell>
        </row>
        <row r="2881">
          <cell r="B2881" t="str">
            <v>67K009</v>
          </cell>
          <cell r="C2881" t="str">
            <v>Kennebec</v>
          </cell>
        </row>
        <row r="2882">
          <cell r="B2882" t="str">
            <v>67K010</v>
          </cell>
          <cell r="C2882" t="str">
            <v>LAKE</v>
          </cell>
        </row>
        <row r="2883">
          <cell r="B2883" t="str">
            <v>67K011</v>
          </cell>
          <cell r="C2883" t="str">
            <v>LINCOLN</v>
          </cell>
        </row>
        <row r="2884">
          <cell r="B2884" t="str">
            <v>67K012</v>
          </cell>
          <cell r="C2884" t="str">
            <v>MAPLE</v>
          </cell>
        </row>
        <row r="2885">
          <cell r="B2885" t="str">
            <v>67K013</v>
          </cell>
          <cell r="C2885" t="str">
            <v>St Clair</v>
          </cell>
        </row>
        <row r="2886">
          <cell r="B2886" t="str">
            <v>67K014</v>
          </cell>
          <cell r="C2886" t="str">
            <v>SHERMAN</v>
          </cell>
        </row>
        <row r="2887">
          <cell r="B2887" t="str">
            <v>67K015</v>
          </cell>
          <cell r="C2887" t="str">
            <v>SIOUX</v>
          </cell>
        </row>
        <row r="2888">
          <cell r="B2888" t="str">
            <v>67K016</v>
          </cell>
          <cell r="C2888" t="str">
            <v>SOLDIER</v>
          </cell>
        </row>
        <row r="2889">
          <cell r="B2889" t="str">
            <v>67K017</v>
          </cell>
          <cell r="C2889" t="str">
            <v>SPRING VALLEY</v>
          </cell>
        </row>
        <row r="2890">
          <cell r="B2890" t="str">
            <v>67K018</v>
          </cell>
          <cell r="C2890" t="str">
            <v>WEST FORK</v>
          </cell>
        </row>
        <row r="2891">
          <cell r="B2891" t="str">
            <v>67K019</v>
          </cell>
          <cell r="C2891" t="str">
            <v>WILLOW</v>
          </cell>
        </row>
        <row r="2892">
          <cell r="B2892" t="str">
            <v>68C001</v>
          </cell>
          <cell r="C2892" t="str">
            <v>MONROE COUNTY AG EXTENSION</v>
          </cell>
        </row>
        <row r="2893">
          <cell r="B2893" t="str">
            <v>68D001</v>
          </cell>
          <cell r="C2893" t="str">
            <v>MONROE COUNTY ASSESSOR</v>
          </cell>
        </row>
        <row r="2894">
          <cell r="B2894" t="str">
            <v>68G641</v>
          </cell>
          <cell r="C2894" t="str">
            <v>ALBIA</v>
          </cell>
        </row>
        <row r="2895">
          <cell r="B2895" t="str">
            <v>68G642</v>
          </cell>
          <cell r="C2895" t="str">
            <v>LOVILIA</v>
          </cell>
        </row>
        <row r="2896">
          <cell r="B2896" t="str">
            <v>68G643</v>
          </cell>
          <cell r="C2896" t="str">
            <v>MELROSE</v>
          </cell>
        </row>
        <row r="2897">
          <cell r="B2897" t="str">
            <v>68K001</v>
          </cell>
          <cell r="C2897" t="str">
            <v>Bluff Creek</v>
          </cell>
        </row>
        <row r="2898">
          <cell r="B2898" t="str">
            <v>68K002</v>
          </cell>
          <cell r="C2898" t="str">
            <v>CEDAR</v>
          </cell>
        </row>
        <row r="2899">
          <cell r="B2899" t="str">
            <v>68K003</v>
          </cell>
          <cell r="C2899" t="str">
            <v>FRANKLIN</v>
          </cell>
        </row>
        <row r="2900">
          <cell r="B2900" t="str">
            <v>68K004</v>
          </cell>
          <cell r="C2900" t="str">
            <v>Guilford</v>
          </cell>
        </row>
        <row r="2901">
          <cell r="B2901" t="str">
            <v>68K005</v>
          </cell>
          <cell r="C2901" t="str">
            <v>JACKSON</v>
          </cell>
        </row>
        <row r="2902">
          <cell r="B2902" t="str">
            <v>68K006</v>
          </cell>
          <cell r="C2902" t="str">
            <v>Mantua</v>
          </cell>
        </row>
        <row r="2903">
          <cell r="B2903" t="str">
            <v>68K007</v>
          </cell>
          <cell r="C2903" t="str">
            <v>MONROE</v>
          </cell>
        </row>
        <row r="2904">
          <cell r="B2904" t="str">
            <v>68K008</v>
          </cell>
          <cell r="C2904" t="str">
            <v>PLEASANT</v>
          </cell>
        </row>
        <row r="2905">
          <cell r="B2905" t="str">
            <v>68K009</v>
          </cell>
          <cell r="C2905" t="str">
            <v>TROY</v>
          </cell>
        </row>
        <row r="2906">
          <cell r="B2906" t="str">
            <v>68K010</v>
          </cell>
          <cell r="C2906" t="str">
            <v>UNION</v>
          </cell>
        </row>
        <row r="2907">
          <cell r="B2907" t="str">
            <v>68K011</v>
          </cell>
          <cell r="C2907" t="str">
            <v>Urbana</v>
          </cell>
        </row>
        <row r="2908">
          <cell r="B2908" t="str">
            <v>68K012</v>
          </cell>
          <cell r="C2908" t="str">
            <v>WAYNE</v>
          </cell>
        </row>
        <row r="2909">
          <cell r="B2909" t="str">
            <v>68L001</v>
          </cell>
          <cell r="C2909" t="str">
            <v>MONROE COUNTY HOSPITAL</v>
          </cell>
        </row>
        <row r="2910">
          <cell r="B2910" t="str">
            <v>69C001</v>
          </cell>
          <cell r="C2910" t="str">
            <v>MONTGOMERY COUNTY AG EXTENSION</v>
          </cell>
        </row>
        <row r="2911">
          <cell r="B2911" t="str">
            <v>69D001</v>
          </cell>
          <cell r="C2911" t="str">
            <v>MONTGOMERY COUNTY ASSESSOR</v>
          </cell>
        </row>
        <row r="2912">
          <cell r="B2912" t="str">
            <v>69G644</v>
          </cell>
          <cell r="C2912" t="str">
            <v>COBURG</v>
          </cell>
        </row>
        <row r="2913">
          <cell r="B2913" t="str">
            <v>69G645</v>
          </cell>
          <cell r="C2913" t="str">
            <v>ELLIOTT</v>
          </cell>
        </row>
        <row r="2914">
          <cell r="B2914" t="str">
            <v>69G646</v>
          </cell>
          <cell r="C2914" t="str">
            <v>GRANT</v>
          </cell>
        </row>
        <row r="2915">
          <cell r="B2915" t="str">
            <v>69G647</v>
          </cell>
          <cell r="C2915" t="str">
            <v>RED OAK</v>
          </cell>
        </row>
        <row r="2916">
          <cell r="B2916" t="str">
            <v>69G648</v>
          </cell>
          <cell r="C2916" t="str">
            <v>STANTON</v>
          </cell>
        </row>
        <row r="2917">
          <cell r="B2917" t="str">
            <v>69G649</v>
          </cell>
          <cell r="C2917" t="str">
            <v>VILLISCA</v>
          </cell>
        </row>
        <row r="2918">
          <cell r="B2918" t="str">
            <v>69K001</v>
          </cell>
          <cell r="C2918" t="str">
            <v>DOUGLAS</v>
          </cell>
        </row>
        <row r="2919">
          <cell r="B2919" t="str">
            <v>69K002</v>
          </cell>
          <cell r="C2919" t="str">
            <v>East</v>
          </cell>
        </row>
        <row r="2920">
          <cell r="B2920" t="str">
            <v>69K003</v>
          </cell>
          <cell r="C2920" t="str">
            <v>Frankfort</v>
          </cell>
        </row>
        <row r="2921">
          <cell r="B2921" t="str">
            <v>69K004</v>
          </cell>
          <cell r="C2921" t="str">
            <v>GARFIELD</v>
          </cell>
        </row>
        <row r="2922">
          <cell r="B2922" t="str">
            <v>69K005</v>
          </cell>
          <cell r="C2922" t="str">
            <v>GRANT</v>
          </cell>
        </row>
        <row r="2923">
          <cell r="B2923" t="str">
            <v>69K006</v>
          </cell>
          <cell r="C2923" t="str">
            <v>LINCOLN</v>
          </cell>
        </row>
        <row r="2924">
          <cell r="B2924" t="str">
            <v>69K007</v>
          </cell>
          <cell r="C2924" t="str">
            <v>Pilot Grove</v>
          </cell>
        </row>
        <row r="2925">
          <cell r="B2925" t="str">
            <v>69K008</v>
          </cell>
          <cell r="C2925" t="str">
            <v>Red Oak</v>
          </cell>
        </row>
        <row r="2926">
          <cell r="B2926" t="str">
            <v>69K009</v>
          </cell>
          <cell r="C2926" t="str">
            <v>SCOTT</v>
          </cell>
        </row>
        <row r="2927">
          <cell r="B2927" t="str">
            <v>69K010 1</v>
          </cell>
          <cell r="C2927" t="str">
            <v>Sherman-Elliott Fire</v>
          </cell>
        </row>
        <row r="2928">
          <cell r="B2928" t="str">
            <v>69K010 2</v>
          </cell>
          <cell r="C2928" t="str">
            <v>Sherman-Red Oak Fire</v>
          </cell>
        </row>
        <row r="2929">
          <cell r="B2929" t="str">
            <v>69K011</v>
          </cell>
          <cell r="C2929" t="str">
            <v>WASHINGTON</v>
          </cell>
        </row>
        <row r="2930">
          <cell r="B2930" t="str">
            <v>69K012</v>
          </cell>
          <cell r="C2930" t="str">
            <v>West</v>
          </cell>
        </row>
        <row r="2931">
          <cell r="B2931" t="str">
            <v>69L001</v>
          </cell>
          <cell r="C2931" t="str">
            <v>MONTGOMERY COUNTY MEMORIAL H</v>
          </cell>
        </row>
        <row r="2932">
          <cell r="B2932" t="str">
            <v>70C001</v>
          </cell>
          <cell r="C2932" t="str">
            <v>MUSCATINE COUNTY AG EXTENSION</v>
          </cell>
        </row>
        <row r="2933">
          <cell r="B2933" t="str">
            <v>70D001</v>
          </cell>
          <cell r="C2933" t="str">
            <v>MUSCATINE COUNTY ASSESSOR</v>
          </cell>
        </row>
        <row r="2934">
          <cell r="B2934" t="str">
            <v>70G650</v>
          </cell>
          <cell r="C2934" t="str">
            <v>ATALISSA</v>
          </cell>
        </row>
        <row r="2935">
          <cell r="B2935" t="str">
            <v>70G651</v>
          </cell>
          <cell r="C2935" t="str">
            <v>CONESVILLE</v>
          </cell>
        </row>
        <row r="2936">
          <cell r="B2936" t="str">
            <v>70G652</v>
          </cell>
          <cell r="C2936" t="str">
            <v>FRUITLAND</v>
          </cell>
        </row>
        <row r="2937">
          <cell r="B2937" t="str">
            <v>70G653</v>
          </cell>
          <cell r="C2937" t="str">
            <v>MUSCATINE</v>
          </cell>
        </row>
        <row r="2938">
          <cell r="B2938" t="str">
            <v>70G654</v>
          </cell>
          <cell r="C2938" t="str">
            <v>NICHOLS</v>
          </cell>
        </row>
        <row r="2939">
          <cell r="B2939" t="str">
            <v>70G655</v>
          </cell>
          <cell r="C2939" t="str">
            <v>STOCKTON</v>
          </cell>
        </row>
        <row r="2940">
          <cell r="B2940" t="str">
            <v>70G656</v>
          </cell>
          <cell r="C2940" t="str">
            <v>WEST LIBERTY</v>
          </cell>
        </row>
        <row r="2941">
          <cell r="B2941" t="str">
            <v>70G657</v>
          </cell>
          <cell r="C2941" t="str">
            <v>WILTON</v>
          </cell>
        </row>
        <row r="2942">
          <cell r="B2942" t="str">
            <v>70K001 1</v>
          </cell>
          <cell r="C2942" t="str">
            <v>Bloomington - Fruitland Fire</v>
          </cell>
        </row>
        <row r="2943">
          <cell r="B2943" t="str">
            <v>70K001 2</v>
          </cell>
          <cell r="C2943" t="str">
            <v>Bloomington - Wilton Fire</v>
          </cell>
        </row>
        <row r="2944">
          <cell r="B2944" t="str">
            <v>70K002</v>
          </cell>
          <cell r="C2944" t="str">
            <v>CEDAR</v>
          </cell>
        </row>
        <row r="2945">
          <cell r="B2945" t="str">
            <v>70K003</v>
          </cell>
          <cell r="C2945" t="str">
            <v>Fruitland</v>
          </cell>
        </row>
        <row r="2946">
          <cell r="B2946" t="str">
            <v>70K004 0</v>
          </cell>
          <cell r="C2946" t="str">
            <v>Fulton - Benefited Fire Ba</v>
          </cell>
        </row>
        <row r="2947">
          <cell r="B2947" t="str">
            <v>70K004 1</v>
          </cell>
          <cell r="C2947" t="str">
            <v>Fulton - Durant Fire Da</v>
          </cell>
        </row>
        <row r="2948">
          <cell r="B2948" t="str">
            <v>70K004 2</v>
          </cell>
          <cell r="C2948" t="str">
            <v>Fulton - Blue Grass Fire Ba</v>
          </cell>
        </row>
        <row r="2949">
          <cell r="B2949" t="str">
            <v>70K004 3</v>
          </cell>
          <cell r="C2949" t="str">
            <v>Fulton - Benefited Fire Da</v>
          </cell>
        </row>
        <row r="2950">
          <cell r="B2950" t="str">
            <v>70K004 3</v>
          </cell>
          <cell r="C2950" t="str">
            <v>FULTON-BENEFITED FIRE DA</v>
          </cell>
        </row>
        <row r="2951">
          <cell r="B2951" t="str">
            <v>70K004 4</v>
          </cell>
          <cell r="C2951" t="str">
            <v>Fulton - Durant Fire Ba</v>
          </cell>
        </row>
        <row r="2952">
          <cell r="B2952" t="str">
            <v>70K004 4</v>
          </cell>
          <cell r="C2952" t="str">
            <v>FULTON-DURANT FIRE BA</v>
          </cell>
        </row>
        <row r="2953">
          <cell r="B2953" t="str">
            <v>70K005</v>
          </cell>
          <cell r="C2953" t="str">
            <v>Goshen-Atalissa Fire</v>
          </cell>
        </row>
        <row r="2954">
          <cell r="B2954" t="str">
            <v>70K005 1</v>
          </cell>
          <cell r="C2954" t="str">
            <v>Goshen - West Liberty Fire</v>
          </cell>
        </row>
        <row r="2955">
          <cell r="B2955" t="str">
            <v>70K006</v>
          </cell>
          <cell r="C2955" t="str">
            <v>LAKE</v>
          </cell>
        </row>
        <row r="2956">
          <cell r="B2956" t="str">
            <v>70K007</v>
          </cell>
          <cell r="C2956" t="str">
            <v>Montpelier</v>
          </cell>
        </row>
        <row r="2957">
          <cell r="B2957" t="str">
            <v>70K008</v>
          </cell>
          <cell r="C2957" t="str">
            <v>Moscow-Wilton Fire</v>
          </cell>
        </row>
        <row r="2958">
          <cell r="B2958" t="str">
            <v>70K008 1</v>
          </cell>
          <cell r="C2958" t="str">
            <v>Moscow - Atalissa Fire</v>
          </cell>
        </row>
        <row r="2959">
          <cell r="B2959" t="str">
            <v>70K009 0</v>
          </cell>
          <cell r="C2959" t="str">
            <v>Orono - Benefited Fire</v>
          </cell>
        </row>
        <row r="2960">
          <cell r="B2960" t="str">
            <v>70K010</v>
          </cell>
          <cell r="C2960" t="str">
            <v>Pike-Nichols Fire</v>
          </cell>
        </row>
        <row r="2961">
          <cell r="B2961" t="str">
            <v>70K010 1</v>
          </cell>
          <cell r="C2961" t="str">
            <v>Pike - Atalissa Fire</v>
          </cell>
        </row>
        <row r="2962">
          <cell r="B2962" t="str">
            <v>70K011</v>
          </cell>
          <cell r="C2962" t="str">
            <v>SEVENTY SIX</v>
          </cell>
        </row>
        <row r="2963">
          <cell r="B2963" t="str">
            <v>70K012</v>
          </cell>
          <cell r="C2963" t="str">
            <v>Sweetland-Wilton Fire</v>
          </cell>
        </row>
        <row r="2964">
          <cell r="B2964" t="str">
            <v>70K012 1</v>
          </cell>
          <cell r="C2964" t="str">
            <v>Sweetland - Durant Fire</v>
          </cell>
        </row>
        <row r="2965">
          <cell r="B2965" t="str">
            <v>70K012 2</v>
          </cell>
          <cell r="C2965" t="str">
            <v>Sweetland - Montpelier Fire</v>
          </cell>
        </row>
        <row r="2966">
          <cell r="B2966" t="str">
            <v>70K013</v>
          </cell>
          <cell r="C2966" t="str">
            <v>Wapsu</v>
          </cell>
        </row>
        <row r="2967">
          <cell r="B2967" t="str">
            <v>70K014 1</v>
          </cell>
          <cell r="C2967" t="str">
            <v>Wilton - Durant Fire</v>
          </cell>
        </row>
        <row r="2968">
          <cell r="B2968" t="str">
            <v>70K014 2</v>
          </cell>
          <cell r="C2968" t="str">
            <v>Wilton - Wilton Fire</v>
          </cell>
        </row>
        <row r="2969">
          <cell r="B2969" t="str">
            <v>70M001</v>
          </cell>
          <cell r="C2969" t="str">
            <v>MONTPELIER SANITARY SEWER</v>
          </cell>
        </row>
        <row r="2970">
          <cell r="B2970" t="str">
            <v>70S009</v>
          </cell>
          <cell r="C2970" t="str">
            <v>Orono-Conesville Cemetery</v>
          </cell>
        </row>
        <row r="2971">
          <cell r="B2971" t="str">
            <v>71C001</v>
          </cell>
          <cell r="C2971" t="str">
            <v>O'BRIEN COUNTY AG EXTENSION</v>
          </cell>
        </row>
        <row r="2972">
          <cell r="B2972" t="str">
            <v>71D001</v>
          </cell>
          <cell r="C2972" t="str">
            <v>O'BRIEN COUNTY ASSESSOR</v>
          </cell>
        </row>
        <row r="2973">
          <cell r="B2973" t="str">
            <v>71F004</v>
          </cell>
          <cell r="C2973" t="str">
            <v>NORTHWEST IOWA - IV MAS</v>
          </cell>
        </row>
        <row r="2974">
          <cell r="B2974" t="str">
            <v>71G658</v>
          </cell>
          <cell r="C2974" t="str">
            <v>ARCHER</v>
          </cell>
        </row>
        <row r="2975">
          <cell r="B2975" t="str">
            <v>71G659</v>
          </cell>
          <cell r="C2975" t="str">
            <v>CALUMET</v>
          </cell>
        </row>
        <row r="2976">
          <cell r="B2976" t="str">
            <v>71G660</v>
          </cell>
          <cell r="C2976" t="str">
            <v>HARTLEY</v>
          </cell>
        </row>
        <row r="2977">
          <cell r="B2977" t="str">
            <v>71G662</v>
          </cell>
          <cell r="C2977" t="str">
            <v>PAULLINA</v>
          </cell>
        </row>
        <row r="2978">
          <cell r="B2978" t="str">
            <v>71G663</v>
          </cell>
          <cell r="C2978" t="str">
            <v>PRIMGHAR</v>
          </cell>
        </row>
        <row r="2979">
          <cell r="B2979" t="str">
            <v>71G664</v>
          </cell>
          <cell r="C2979" t="str">
            <v>SANBORN</v>
          </cell>
        </row>
        <row r="2980">
          <cell r="B2980" t="str">
            <v>71G665</v>
          </cell>
          <cell r="C2980" t="str">
            <v>SHELDON</v>
          </cell>
        </row>
        <row r="2981">
          <cell r="B2981" t="str">
            <v>71G666</v>
          </cell>
          <cell r="C2981" t="str">
            <v>SUTHERLAND</v>
          </cell>
        </row>
        <row r="2982">
          <cell r="B2982" t="str">
            <v>71K001</v>
          </cell>
          <cell r="C2982" t="str">
            <v>BAKER</v>
          </cell>
        </row>
        <row r="2983">
          <cell r="B2983" t="str">
            <v>71K002</v>
          </cell>
          <cell r="C2983" t="str">
            <v>Caledonia</v>
          </cell>
        </row>
        <row r="2984">
          <cell r="B2984" t="str">
            <v>71K003</v>
          </cell>
          <cell r="C2984" t="str">
            <v>CARROLL</v>
          </cell>
        </row>
        <row r="2985">
          <cell r="B2985" t="str">
            <v>71K004</v>
          </cell>
          <cell r="C2985" t="str">
            <v>CENTER</v>
          </cell>
        </row>
        <row r="2986">
          <cell r="B2986" t="str">
            <v>71K005</v>
          </cell>
          <cell r="C2986" t="str">
            <v>DALE</v>
          </cell>
        </row>
        <row r="2987">
          <cell r="B2987" t="str">
            <v>71K006</v>
          </cell>
          <cell r="C2987" t="str">
            <v>FLOYD</v>
          </cell>
        </row>
        <row r="2988">
          <cell r="B2988" t="str">
            <v>71K007</v>
          </cell>
          <cell r="C2988" t="str">
            <v>FRANKLIN</v>
          </cell>
        </row>
        <row r="2989">
          <cell r="B2989" t="str">
            <v>71K008</v>
          </cell>
          <cell r="C2989" t="str">
            <v>GRANT</v>
          </cell>
        </row>
        <row r="2990">
          <cell r="B2990" t="str">
            <v>71K009</v>
          </cell>
          <cell r="C2990" t="str">
            <v>Hartley</v>
          </cell>
        </row>
        <row r="2991">
          <cell r="B2991" t="str">
            <v>71K010</v>
          </cell>
          <cell r="C2991" t="str">
            <v>HIGHLAND</v>
          </cell>
        </row>
        <row r="2992">
          <cell r="B2992" t="str">
            <v>71K011</v>
          </cell>
          <cell r="C2992" t="str">
            <v>LIBERTY</v>
          </cell>
        </row>
        <row r="2993">
          <cell r="B2993" t="str">
            <v>71K012</v>
          </cell>
          <cell r="C2993" t="str">
            <v>LINCOLN</v>
          </cell>
        </row>
        <row r="2994">
          <cell r="B2994" t="str">
            <v>71K013</v>
          </cell>
          <cell r="C2994" t="str">
            <v>Omega</v>
          </cell>
        </row>
        <row r="2995">
          <cell r="B2995" t="str">
            <v>71K015</v>
          </cell>
          <cell r="C2995" t="str">
            <v>SUMMIT</v>
          </cell>
        </row>
        <row r="2996">
          <cell r="B2996" t="str">
            <v>71K016</v>
          </cell>
          <cell r="C2996" t="str">
            <v>UNION</v>
          </cell>
        </row>
        <row r="2997">
          <cell r="B2997" t="str">
            <v>71K017</v>
          </cell>
          <cell r="C2997" t="str">
            <v>Waterman</v>
          </cell>
        </row>
        <row r="2998">
          <cell r="B2998" t="str">
            <v>72C001</v>
          </cell>
          <cell r="C2998" t="str">
            <v>OSCEOLA COUNTY AG EXTENSION</v>
          </cell>
        </row>
        <row r="2999">
          <cell r="B2999" t="str">
            <v>72D001</v>
          </cell>
          <cell r="C2999" t="str">
            <v>OSCEOLA COUNTY ASSESSOR</v>
          </cell>
        </row>
        <row r="3000">
          <cell r="B3000" t="str">
            <v>72G667</v>
          </cell>
          <cell r="C3000" t="str">
            <v>ASHTON</v>
          </cell>
        </row>
        <row r="3001">
          <cell r="B3001" t="str">
            <v>72G668</v>
          </cell>
          <cell r="C3001" t="str">
            <v>HARRIS</v>
          </cell>
        </row>
        <row r="3002">
          <cell r="B3002" t="str">
            <v>72G669</v>
          </cell>
          <cell r="C3002" t="str">
            <v>MELVIN</v>
          </cell>
        </row>
        <row r="3003">
          <cell r="B3003" t="str">
            <v>72G670</v>
          </cell>
          <cell r="C3003" t="str">
            <v>OCHEYEDAN</v>
          </cell>
        </row>
        <row r="3004">
          <cell r="B3004" t="str">
            <v>72G671</v>
          </cell>
          <cell r="C3004" t="str">
            <v>SIBLEY</v>
          </cell>
        </row>
        <row r="3005">
          <cell r="B3005" t="str">
            <v>72K001</v>
          </cell>
          <cell r="C3005" t="str">
            <v>ALLISON</v>
          </cell>
        </row>
        <row r="3006">
          <cell r="B3006" t="str">
            <v>72K002</v>
          </cell>
          <cell r="C3006" t="str">
            <v>BAKER</v>
          </cell>
        </row>
        <row r="3007">
          <cell r="B3007" t="str">
            <v>72K003</v>
          </cell>
          <cell r="C3007" t="str">
            <v>FAIRVIEW</v>
          </cell>
        </row>
        <row r="3008">
          <cell r="B3008" t="str">
            <v>72K004</v>
          </cell>
          <cell r="C3008" t="str">
            <v>Gilman</v>
          </cell>
        </row>
        <row r="3009">
          <cell r="B3009" t="str">
            <v>72K005</v>
          </cell>
          <cell r="C3009" t="str">
            <v>Goewey</v>
          </cell>
        </row>
        <row r="3010">
          <cell r="B3010" t="str">
            <v>72K006</v>
          </cell>
          <cell r="C3010" t="str">
            <v>HARRISON</v>
          </cell>
        </row>
        <row r="3011">
          <cell r="B3011" t="str">
            <v>72K007</v>
          </cell>
          <cell r="C3011" t="str">
            <v>Horton</v>
          </cell>
        </row>
        <row r="3012">
          <cell r="B3012" t="str">
            <v>72K008</v>
          </cell>
          <cell r="C3012" t="str">
            <v>Holman</v>
          </cell>
        </row>
        <row r="3013">
          <cell r="B3013" t="str">
            <v>72K009</v>
          </cell>
          <cell r="C3013" t="str">
            <v>Ocheyedan</v>
          </cell>
        </row>
        <row r="3014">
          <cell r="B3014" t="str">
            <v>72K010</v>
          </cell>
          <cell r="C3014" t="str">
            <v>VIOLA</v>
          </cell>
        </row>
        <row r="3015">
          <cell r="B3015" t="str">
            <v>72K011</v>
          </cell>
          <cell r="C3015" t="str">
            <v>Wilson</v>
          </cell>
        </row>
        <row r="3016">
          <cell r="B3016" t="str">
            <v>73C001</v>
          </cell>
          <cell r="C3016" t="str">
            <v>PAGE COUNTY AG EXTENSION</v>
          </cell>
        </row>
        <row r="3017">
          <cell r="B3017" t="str">
            <v>73D001</v>
          </cell>
          <cell r="C3017" t="str">
            <v>PAGE COUNTY ASSESSOR</v>
          </cell>
        </row>
        <row r="3018">
          <cell r="B3018" t="str">
            <v>73G672</v>
          </cell>
          <cell r="C3018" t="str">
            <v>BLANCHARD</v>
          </cell>
        </row>
        <row r="3019">
          <cell r="B3019" t="str">
            <v>73G673</v>
          </cell>
          <cell r="C3019" t="str">
            <v>BRADDYVILLE</v>
          </cell>
        </row>
        <row r="3020">
          <cell r="B3020" t="str">
            <v>73G674</v>
          </cell>
          <cell r="C3020" t="str">
            <v>CLARINDA</v>
          </cell>
        </row>
        <row r="3021">
          <cell r="B3021" t="str">
            <v>73G675</v>
          </cell>
          <cell r="C3021" t="str">
            <v>COIN</v>
          </cell>
        </row>
        <row r="3022">
          <cell r="B3022" t="str">
            <v>73G676</v>
          </cell>
          <cell r="C3022" t="str">
            <v>COLLEGE SPRINGS</v>
          </cell>
        </row>
        <row r="3023">
          <cell r="B3023" t="str">
            <v>73G677</v>
          </cell>
          <cell r="C3023" t="str">
            <v>ESSEX</v>
          </cell>
        </row>
        <row r="3024">
          <cell r="B3024" t="str">
            <v>73G678</v>
          </cell>
          <cell r="C3024" t="str">
            <v>HEPBURN</v>
          </cell>
        </row>
        <row r="3025">
          <cell r="B3025" t="str">
            <v>73G679</v>
          </cell>
          <cell r="C3025" t="str">
            <v>NORTHBORO</v>
          </cell>
        </row>
        <row r="3026">
          <cell r="B3026" t="str">
            <v>73G680</v>
          </cell>
          <cell r="C3026" t="str">
            <v>SHAMBAUGH</v>
          </cell>
        </row>
        <row r="3027">
          <cell r="B3027" t="str">
            <v>73G681</v>
          </cell>
          <cell r="C3027" t="str">
            <v>SHENANDOAH</v>
          </cell>
        </row>
        <row r="3028">
          <cell r="B3028" t="str">
            <v>73G682</v>
          </cell>
          <cell r="C3028" t="str">
            <v>YORKTOWN</v>
          </cell>
        </row>
        <row r="3029">
          <cell r="B3029" t="str">
            <v>73K001</v>
          </cell>
          <cell r="C3029" t="str">
            <v>Amity</v>
          </cell>
        </row>
        <row r="3030">
          <cell r="B3030" t="str">
            <v>73K002</v>
          </cell>
          <cell r="C3030" t="str">
            <v>BUCHANAN</v>
          </cell>
        </row>
        <row r="3031">
          <cell r="B3031" t="str">
            <v>73K003</v>
          </cell>
          <cell r="C3031" t="str">
            <v>COLFAX</v>
          </cell>
        </row>
        <row r="3032">
          <cell r="B3032" t="str">
            <v>73K004</v>
          </cell>
          <cell r="C3032" t="str">
            <v>DOUGLAS</v>
          </cell>
        </row>
        <row r="3033">
          <cell r="B3033" t="str">
            <v>73K005</v>
          </cell>
          <cell r="C3033" t="str">
            <v>East River</v>
          </cell>
        </row>
        <row r="3034">
          <cell r="B3034" t="str">
            <v>73K006</v>
          </cell>
          <cell r="C3034" t="str">
            <v>GRANT</v>
          </cell>
        </row>
        <row r="3035">
          <cell r="B3035" t="str">
            <v>73K007</v>
          </cell>
          <cell r="C3035" t="str">
            <v>FREMONT</v>
          </cell>
        </row>
        <row r="3036">
          <cell r="B3036" t="str">
            <v>73K008</v>
          </cell>
          <cell r="C3036" t="str">
            <v>HARLAN</v>
          </cell>
        </row>
        <row r="3037">
          <cell r="B3037" t="str">
            <v>73K009</v>
          </cell>
          <cell r="C3037" t="str">
            <v>LINCOLN</v>
          </cell>
        </row>
        <row r="3038">
          <cell r="B3038" t="str">
            <v>73K010</v>
          </cell>
          <cell r="C3038" t="str">
            <v>Morton</v>
          </cell>
        </row>
        <row r="3039">
          <cell r="B3039" t="str">
            <v>73K011</v>
          </cell>
          <cell r="C3039" t="str">
            <v>Nebraska</v>
          </cell>
        </row>
        <row r="3040">
          <cell r="B3040" t="str">
            <v>73K012</v>
          </cell>
          <cell r="C3040" t="str">
            <v>NODAWAY</v>
          </cell>
        </row>
        <row r="3041">
          <cell r="B3041" t="str">
            <v>73K013</v>
          </cell>
          <cell r="C3041" t="str">
            <v>Pierce</v>
          </cell>
        </row>
        <row r="3042">
          <cell r="B3042" t="str">
            <v>73K014</v>
          </cell>
          <cell r="C3042" t="str">
            <v>Tarkio</v>
          </cell>
        </row>
        <row r="3043">
          <cell r="B3043" t="str">
            <v>73K015</v>
          </cell>
          <cell r="C3043" t="str">
            <v>VALLEY</v>
          </cell>
        </row>
        <row r="3044">
          <cell r="B3044" t="str">
            <v>73K016</v>
          </cell>
          <cell r="C3044" t="str">
            <v>WASHINGTON</v>
          </cell>
        </row>
        <row r="3045">
          <cell r="B3045" t="str">
            <v>74C001</v>
          </cell>
          <cell r="C3045" t="str">
            <v>PALO ALTO COUNTY AG EXTENSION</v>
          </cell>
        </row>
        <row r="3046">
          <cell r="B3046" t="str">
            <v>74D001</v>
          </cell>
          <cell r="C3046" t="str">
            <v>PALO ALTO COUNTY ASSESSOR</v>
          </cell>
        </row>
        <row r="3047">
          <cell r="B3047" t="str">
            <v>74F003</v>
          </cell>
          <cell r="C3047" t="str">
            <v>IOWA LAKES - III MAS</v>
          </cell>
        </row>
        <row r="3048">
          <cell r="B3048" t="str">
            <v>74G683</v>
          </cell>
          <cell r="C3048" t="str">
            <v>AYRSHIRE</v>
          </cell>
        </row>
        <row r="3049">
          <cell r="B3049" t="str">
            <v>74G684</v>
          </cell>
          <cell r="C3049" t="str">
            <v>CURLEW</v>
          </cell>
        </row>
        <row r="3050">
          <cell r="B3050" t="str">
            <v>74G685</v>
          </cell>
          <cell r="C3050" t="str">
            <v>CYLINDER</v>
          </cell>
        </row>
        <row r="3051">
          <cell r="B3051" t="str">
            <v>74G686</v>
          </cell>
          <cell r="C3051" t="str">
            <v>EMMETSBURG</v>
          </cell>
        </row>
        <row r="3052">
          <cell r="B3052" t="str">
            <v>74G687</v>
          </cell>
          <cell r="C3052" t="str">
            <v>GRAETTINGER</v>
          </cell>
        </row>
        <row r="3053">
          <cell r="B3053" t="str">
            <v>74G688</v>
          </cell>
          <cell r="C3053" t="str">
            <v>MALLARD</v>
          </cell>
        </row>
        <row r="3054">
          <cell r="B3054" t="str">
            <v>74G689</v>
          </cell>
          <cell r="C3054" t="str">
            <v>RODMAN</v>
          </cell>
        </row>
        <row r="3055">
          <cell r="B3055" t="str">
            <v>74G690</v>
          </cell>
          <cell r="C3055" t="str">
            <v>RUTHVEN</v>
          </cell>
        </row>
        <row r="3056">
          <cell r="B3056" t="str">
            <v>74G691</v>
          </cell>
          <cell r="C3056" t="str">
            <v>WEST BEND</v>
          </cell>
        </row>
        <row r="3057">
          <cell r="B3057" t="str">
            <v>74K001</v>
          </cell>
          <cell r="C3057" t="str">
            <v>Booth</v>
          </cell>
        </row>
        <row r="3058">
          <cell r="B3058" t="str">
            <v>74K002</v>
          </cell>
          <cell r="C3058" t="str">
            <v>Ellington</v>
          </cell>
        </row>
        <row r="3059">
          <cell r="B3059" t="str">
            <v>74K003</v>
          </cell>
          <cell r="C3059" t="str">
            <v>Emmetsburg</v>
          </cell>
        </row>
        <row r="3060">
          <cell r="B3060" t="str">
            <v>74K004</v>
          </cell>
          <cell r="C3060" t="str">
            <v>FAIRFIELD</v>
          </cell>
        </row>
        <row r="3061">
          <cell r="B3061" t="str">
            <v>74K005</v>
          </cell>
          <cell r="C3061" t="str">
            <v>Fern Valley</v>
          </cell>
        </row>
        <row r="3062">
          <cell r="B3062" t="str">
            <v>74K006</v>
          </cell>
          <cell r="C3062" t="str">
            <v>FREEDOM</v>
          </cell>
        </row>
        <row r="3063">
          <cell r="B3063" t="str">
            <v>74K007</v>
          </cell>
          <cell r="C3063" t="str">
            <v>Great Oak</v>
          </cell>
        </row>
        <row r="3064">
          <cell r="B3064" t="str">
            <v>74K008</v>
          </cell>
          <cell r="C3064" t="str">
            <v>HIGHLAND</v>
          </cell>
        </row>
        <row r="3065">
          <cell r="B3065" t="str">
            <v>74K009</v>
          </cell>
          <cell r="C3065" t="str">
            <v>INDEPENDENCE</v>
          </cell>
        </row>
        <row r="3066">
          <cell r="B3066" t="str">
            <v>74K009 0</v>
          </cell>
          <cell r="C3066" t="str">
            <v>Independence - Benefited Fire</v>
          </cell>
        </row>
        <row r="3067">
          <cell r="B3067" t="str">
            <v>74K010</v>
          </cell>
          <cell r="C3067" t="str">
            <v>Lost Island</v>
          </cell>
        </row>
        <row r="3068">
          <cell r="B3068" t="str">
            <v>74K010 0</v>
          </cell>
          <cell r="C3068" t="str">
            <v>Lost Island - Benefited Fire</v>
          </cell>
        </row>
        <row r="3069">
          <cell r="B3069" t="str">
            <v>74K011</v>
          </cell>
          <cell r="C3069" t="str">
            <v>NEVADA</v>
          </cell>
        </row>
        <row r="3070">
          <cell r="B3070" t="str">
            <v>74K012</v>
          </cell>
          <cell r="C3070" t="str">
            <v>Rush Lake</v>
          </cell>
        </row>
        <row r="3071">
          <cell r="B3071" t="str">
            <v>74K013</v>
          </cell>
          <cell r="C3071" t="str">
            <v>SILVER LAKE</v>
          </cell>
        </row>
        <row r="3072">
          <cell r="B3072" t="str">
            <v>74K014 0</v>
          </cell>
          <cell r="C3072" t="str">
            <v>Vernon - Benefited Fire</v>
          </cell>
        </row>
        <row r="3073">
          <cell r="B3073" t="str">
            <v>74K014 1</v>
          </cell>
          <cell r="C3073" t="str">
            <v>Vernon - Cylinder Fire</v>
          </cell>
        </row>
        <row r="3074">
          <cell r="B3074" t="str">
            <v>74K014 2</v>
          </cell>
          <cell r="C3074" t="str">
            <v>Vernon - Emmetsburg Fire</v>
          </cell>
        </row>
        <row r="3075">
          <cell r="B3075" t="str">
            <v>74K015</v>
          </cell>
          <cell r="C3075" t="str">
            <v>WALNUT</v>
          </cell>
        </row>
        <row r="3076">
          <cell r="B3076" t="str">
            <v>74K015 0</v>
          </cell>
          <cell r="C3076" t="str">
            <v>Walnut - Benefited Fire</v>
          </cell>
        </row>
        <row r="3077">
          <cell r="B3077" t="str">
            <v>74K016</v>
          </cell>
          <cell r="C3077" t="str">
            <v>West Bend</v>
          </cell>
        </row>
        <row r="3078">
          <cell r="B3078" t="str">
            <v>74L001</v>
          </cell>
          <cell r="C3078" t="str">
            <v>PALO ALTO COUNTY HOSPITAL</v>
          </cell>
        </row>
        <row r="3079">
          <cell r="B3079" t="str">
            <v>74M001</v>
          </cell>
          <cell r="C3079" t="str">
            <v>LOST ISLAND SANITARY SEWER</v>
          </cell>
        </row>
        <row r="3080">
          <cell r="B3080" t="str">
            <v>74N001</v>
          </cell>
          <cell r="C3080" t="str">
            <v>GRAETTINGER BENEFITED FIRE DIST</v>
          </cell>
        </row>
        <row r="3081">
          <cell r="B3081" t="str">
            <v>74S005</v>
          </cell>
          <cell r="C3081" t="str">
            <v>Fern Valley-Rodman Cemetery</v>
          </cell>
        </row>
        <row r="3082">
          <cell r="B3082" t="str">
            <v>74S012</v>
          </cell>
          <cell r="C3082" t="str">
            <v>Rush Lake-Mallard-Curlew Cemetery</v>
          </cell>
        </row>
        <row r="3083">
          <cell r="B3083" t="str">
            <v>74S013</v>
          </cell>
          <cell r="C3083" t="str">
            <v>Silver Lake-Ayrshire Cemetery</v>
          </cell>
        </row>
        <row r="3084">
          <cell r="B3084" t="str">
            <v>74S016</v>
          </cell>
          <cell r="C3084" t="str">
            <v>West Bend-West Bend Cemetery</v>
          </cell>
        </row>
        <row r="3085">
          <cell r="B3085" t="str">
            <v>75C001</v>
          </cell>
          <cell r="C3085" t="str">
            <v>PLYMOUTH COUNTY AG EXTENSION</v>
          </cell>
        </row>
        <row r="3086">
          <cell r="B3086" t="str">
            <v>75D001</v>
          </cell>
          <cell r="C3086" t="str">
            <v>PLYMOUTH COUNTY ASSESSOR</v>
          </cell>
        </row>
        <row r="3087">
          <cell r="B3087" t="str">
            <v>75G692</v>
          </cell>
          <cell r="C3087" t="str">
            <v>AKRON</v>
          </cell>
        </row>
        <row r="3088">
          <cell r="B3088" t="str">
            <v>75G693</v>
          </cell>
          <cell r="C3088" t="str">
            <v>BRUNSVILLE</v>
          </cell>
        </row>
        <row r="3089">
          <cell r="B3089" t="str">
            <v>75G694</v>
          </cell>
          <cell r="C3089" t="str">
            <v>CRAIG</v>
          </cell>
        </row>
        <row r="3090">
          <cell r="B3090" t="str">
            <v>75G695</v>
          </cell>
          <cell r="C3090" t="str">
            <v>HINTON</v>
          </cell>
        </row>
        <row r="3091">
          <cell r="B3091" t="str">
            <v>75G696</v>
          </cell>
          <cell r="C3091" t="str">
            <v>KINGSLEY</v>
          </cell>
        </row>
        <row r="3092">
          <cell r="B3092" t="str">
            <v>75G697</v>
          </cell>
          <cell r="C3092" t="str">
            <v>LE MARS</v>
          </cell>
        </row>
        <row r="3093">
          <cell r="B3093" t="str">
            <v>75G698</v>
          </cell>
          <cell r="C3093" t="str">
            <v>MERRILL</v>
          </cell>
        </row>
        <row r="3094">
          <cell r="B3094" t="str">
            <v>75G699</v>
          </cell>
          <cell r="C3094" t="str">
            <v>OYENS</v>
          </cell>
        </row>
        <row r="3095">
          <cell r="B3095" t="str">
            <v>75G700</v>
          </cell>
          <cell r="C3095" t="str">
            <v>REMSEN</v>
          </cell>
        </row>
        <row r="3096">
          <cell r="B3096" t="str">
            <v>75G701</v>
          </cell>
          <cell r="C3096" t="str">
            <v>STRUBLE</v>
          </cell>
        </row>
        <row r="3097">
          <cell r="B3097" t="str">
            <v>75G702</v>
          </cell>
          <cell r="C3097" t="str">
            <v>WESTFIELD</v>
          </cell>
        </row>
        <row r="3098">
          <cell r="B3098" t="str">
            <v>75K001</v>
          </cell>
          <cell r="C3098" t="str">
            <v>America</v>
          </cell>
        </row>
        <row r="3099">
          <cell r="B3099" t="str">
            <v>75K002</v>
          </cell>
          <cell r="C3099" t="str">
            <v>ELGIN</v>
          </cell>
        </row>
        <row r="3100">
          <cell r="B3100" t="str">
            <v>75K003</v>
          </cell>
          <cell r="C3100" t="str">
            <v>Elk Horn</v>
          </cell>
        </row>
        <row r="3101">
          <cell r="B3101" t="str">
            <v>75K004</v>
          </cell>
          <cell r="C3101" t="str">
            <v>Fredonia</v>
          </cell>
        </row>
        <row r="3102">
          <cell r="B3102" t="str">
            <v>75K005</v>
          </cell>
          <cell r="C3102" t="str">
            <v>GARFIELD</v>
          </cell>
        </row>
        <row r="3103">
          <cell r="B3103" t="str">
            <v>75K006</v>
          </cell>
          <cell r="C3103" t="str">
            <v>GRANT</v>
          </cell>
        </row>
        <row r="3104">
          <cell r="B3104" t="str">
            <v>75K007</v>
          </cell>
          <cell r="C3104" t="str">
            <v>Hancock</v>
          </cell>
        </row>
        <row r="3105">
          <cell r="B3105" t="str">
            <v>75K008 1</v>
          </cell>
          <cell r="C3105" t="str">
            <v>Henry - K Fire</v>
          </cell>
        </row>
        <row r="3106">
          <cell r="B3106" t="str">
            <v>75K008 1</v>
          </cell>
          <cell r="C3106" t="str">
            <v>HENRY K FIRE</v>
          </cell>
        </row>
        <row r="3107">
          <cell r="B3107" t="str">
            <v>75K008 2</v>
          </cell>
          <cell r="C3107" t="str">
            <v>Henry - M Fire</v>
          </cell>
        </row>
        <row r="3108">
          <cell r="B3108" t="str">
            <v>75K008 2</v>
          </cell>
          <cell r="C3108" t="str">
            <v>HENRY M FIRE</v>
          </cell>
        </row>
        <row r="3109">
          <cell r="B3109" t="str">
            <v>75K008 3</v>
          </cell>
          <cell r="C3109" t="str">
            <v>Henry - R Fire</v>
          </cell>
        </row>
        <row r="3110">
          <cell r="B3110" t="str">
            <v>75K008 3</v>
          </cell>
          <cell r="C3110" t="str">
            <v>HENRY R FIRE</v>
          </cell>
        </row>
        <row r="3111">
          <cell r="B3111" t="str">
            <v>75K009</v>
          </cell>
          <cell r="C3111" t="str">
            <v>Hungerford</v>
          </cell>
        </row>
        <row r="3112">
          <cell r="B3112" t="str">
            <v>75K010</v>
          </cell>
          <cell r="C3112" t="str">
            <v>JOHNSON</v>
          </cell>
        </row>
        <row r="3113">
          <cell r="B3113" t="str">
            <v>75K011</v>
          </cell>
          <cell r="C3113" t="str">
            <v>LIBERTY</v>
          </cell>
        </row>
        <row r="3114">
          <cell r="B3114" t="str">
            <v>75K012</v>
          </cell>
          <cell r="C3114" t="str">
            <v>LINCOLN</v>
          </cell>
        </row>
        <row r="3115">
          <cell r="B3115" t="str">
            <v>75K013</v>
          </cell>
          <cell r="C3115" t="str">
            <v>MARION</v>
          </cell>
        </row>
        <row r="3116">
          <cell r="B3116" t="str">
            <v>75K014</v>
          </cell>
          <cell r="C3116" t="str">
            <v>MEADOW</v>
          </cell>
        </row>
        <row r="3117">
          <cell r="B3117" t="str">
            <v>75K015</v>
          </cell>
          <cell r="C3117" t="str">
            <v>PERRY</v>
          </cell>
        </row>
        <row r="3118">
          <cell r="B3118" t="str">
            <v>75K016</v>
          </cell>
          <cell r="C3118" t="str">
            <v>Plymouth</v>
          </cell>
        </row>
        <row r="3119">
          <cell r="B3119" t="str">
            <v>75K017</v>
          </cell>
          <cell r="C3119" t="str">
            <v>PORTLAND</v>
          </cell>
        </row>
        <row r="3120">
          <cell r="B3120" t="str">
            <v>75K018</v>
          </cell>
          <cell r="C3120" t="str">
            <v>Preston</v>
          </cell>
        </row>
        <row r="3121">
          <cell r="B3121" t="str">
            <v>75K019</v>
          </cell>
          <cell r="C3121" t="str">
            <v>Remsen</v>
          </cell>
        </row>
        <row r="3122">
          <cell r="B3122" t="str">
            <v>75K020</v>
          </cell>
          <cell r="C3122" t="str">
            <v>SIOUX</v>
          </cell>
        </row>
        <row r="3123">
          <cell r="B3123" t="str">
            <v>75K021</v>
          </cell>
          <cell r="C3123" t="str">
            <v>Stanton</v>
          </cell>
        </row>
        <row r="3124">
          <cell r="B3124" t="str">
            <v>75K022</v>
          </cell>
          <cell r="C3124" t="str">
            <v>UNION</v>
          </cell>
        </row>
        <row r="3125">
          <cell r="B3125" t="str">
            <v>75K023</v>
          </cell>
          <cell r="C3125" t="str">
            <v>WASHINGTON</v>
          </cell>
        </row>
        <row r="3126">
          <cell r="B3126" t="str">
            <v>75K024</v>
          </cell>
          <cell r="C3126" t="str">
            <v>WESTFIELD</v>
          </cell>
        </row>
        <row r="3127">
          <cell r="B3127" t="str">
            <v>75S017</v>
          </cell>
          <cell r="C3127" t="str">
            <v>Akron-Portland Cemetery</v>
          </cell>
        </row>
        <row r="3128">
          <cell r="B3128" t="str">
            <v>76C001</v>
          </cell>
          <cell r="C3128" t="str">
            <v>POCAHONTAS COUNTY AG EXTENSION</v>
          </cell>
        </row>
        <row r="3129">
          <cell r="B3129" t="str">
            <v>76D001</v>
          </cell>
          <cell r="C3129" t="str">
            <v>POCAHONTAS COUNTY ASSESSOR</v>
          </cell>
        </row>
        <row r="3130">
          <cell r="B3130" t="str">
            <v>76G703</v>
          </cell>
          <cell r="C3130" t="str">
            <v>FONDA</v>
          </cell>
        </row>
        <row r="3131">
          <cell r="B3131" t="str">
            <v>76G705</v>
          </cell>
          <cell r="C3131" t="str">
            <v>HAVELOCK</v>
          </cell>
        </row>
        <row r="3132">
          <cell r="B3132" t="str">
            <v>76G706</v>
          </cell>
          <cell r="C3132" t="str">
            <v>LAURENS</v>
          </cell>
        </row>
        <row r="3133">
          <cell r="B3133" t="str">
            <v>76G707</v>
          </cell>
          <cell r="C3133" t="str">
            <v>PALMER</v>
          </cell>
        </row>
        <row r="3134">
          <cell r="B3134" t="str">
            <v>76G708</v>
          </cell>
          <cell r="C3134" t="str">
            <v>PLOVER</v>
          </cell>
        </row>
        <row r="3135">
          <cell r="B3135" t="str">
            <v>76G709</v>
          </cell>
          <cell r="C3135" t="str">
            <v>POCAHONTAS</v>
          </cell>
        </row>
        <row r="3136">
          <cell r="B3136" t="str">
            <v>76G710</v>
          </cell>
          <cell r="C3136" t="str">
            <v>ROLFE</v>
          </cell>
        </row>
        <row r="3137">
          <cell r="B3137" t="str">
            <v>76G711</v>
          </cell>
          <cell r="C3137" t="str">
            <v>VARINA</v>
          </cell>
        </row>
        <row r="3138">
          <cell r="B3138" t="str">
            <v>76K001</v>
          </cell>
          <cell r="C3138" t="str">
            <v>Bellville</v>
          </cell>
        </row>
        <row r="3139">
          <cell r="B3139" t="str">
            <v>76K002</v>
          </cell>
          <cell r="C3139" t="str">
            <v>CEDAR</v>
          </cell>
        </row>
        <row r="3140">
          <cell r="B3140" t="str">
            <v>76K003</v>
          </cell>
          <cell r="C3140" t="str">
            <v>CENTER</v>
          </cell>
        </row>
        <row r="3141">
          <cell r="B3141" t="str">
            <v>76K004</v>
          </cell>
          <cell r="C3141" t="str">
            <v>COLFAX</v>
          </cell>
        </row>
        <row r="3142">
          <cell r="B3142" t="str">
            <v>76K005</v>
          </cell>
          <cell r="C3142" t="str">
            <v>Cummins</v>
          </cell>
        </row>
        <row r="3143">
          <cell r="B3143" t="str">
            <v>76K006</v>
          </cell>
          <cell r="C3143" t="str">
            <v>DES MOINES</v>
          </cell>
        </row>
        <row r="3144">
          <cell r="B3144" t="str">
            <v>76K007</v>
          </cell>
          <cell r="C3144" t="str">
            <v>DOVER</v>
          </cell>
        </row>
        <row r="3145">
          <cell r="B3145" t="str">
            <v>76K008</v>
          </cell>
          <cell r="C3145" t="str">
            <v>GARFIELD</v>
          </cell>
        </row>
        <row r="3146">
          <cell r="B3146" t="str">
            <v>76K009</v>
          </cell>
          <cell r="C3146" t="str">
            <v>GRANT</v>
          </cell>
        </row>
        <row r="3147">
          <cell r="B3147" t="str">
            <v>76K010</v>
          </cell>
          <cell r="C3147" t="str">
            <v>LAKE</v>
          </cell>
        </row>
        <row r="3148">
          <cell r="B3148" t="str">
            <v>76K011</v>
          </cell>
          <cell r="C3148" t="str">
            <v>LINCOLN</v>
          </cell>
        </row>
        <row r="3149">
          <cell r="B3149" t="str">
            <v>76K012</v>
          </cell>
          <cell r="C3149" t="str">
            <v>Lizard</v>
          </cell>
        </row>
        <row r="3150">
          <cell r="B3150" t="str">
            <v>76K013</v>
          </cell>
          <cell r="C3150" t="str">
            <v>MARSHALL</v>
          </cell>
        </row>
        <row r="3151">
          <cell r="B3151" t="str">
            <v>76K014</v>
          </cell>
          <cell r="C3151" t="str">
            <v>Powhatan</v>
          </cell>
        </row>
        <row r="3152">
          <cell r="B3152" t="str">
            <v>76K015</v>
          </cell>
          <cell r="C3152" t="str">
            <v>Roosevelt</v>
          </cell>
        </row>
        <row r="3153">
          <cell r="B3153" t="str">
            <v>76K016</v>
          </cell>
          <cell r="C3153" t="str">
            <v>SHERMAN</v>
          </cell>
        </row>
        <row r="3154">
          <cell r="B3154" t="str">
            <v>76K017</v>
          </cell>
          <cell r="C3154" t="str">
            <v>SWAN LAKE</v>
          </cell>
        </row>
        <row r="3155">
          <cell r="B3155" t="str">
            <v>77C001</v>
          </cell>
          <cell r="C3155" t="str">
            <v>POLK COUNTY AG EXTENSION</v>
          </cell>
        </row>
        <row r="3156">
          <cell r="B3156" t="str">
            <v>77D001</v>
          </cell>
          <cell r="C3156" t="str">
            <v>POLK COUNTY ASSESSOR</v>
          </cell>
        </row>
        <row r="3157">
          <cell r="B3157" t="str">
            <v>77F011</v>
          </cell>
          <cell r="C3157" t="str">
            <v>DMACC - XI MAS</v>
          </cell>
        </row>
        <row r="3158">
          <cell r="B3158" t="str">
            <v>77G712</v>
          </cell>
          <cell r="C3158" t="str">
            <v>ALLEMAN</v>
          </cell>
        </row>
        <row r="3159">
          <cell r="B3159" t="str">
            <v>77G713</v>
          </cell>
          <cell r="C3159" t="str">
            <v>ALTOONA</v>
          </cell>
        </row>
        <row r="3160">
          <cell r="B3160" t="str">
            <v>77G714</v>
          </cell>
          <cell r="C3160" t="str">
            <v>ANKENY</v>
          </cell>
        </row>
        <row r="3161">
          <cell r="B3161" t="str">
            <v>77G715</v>
          </cell>
          <cell r="C3161" t="str">
            <v>BONDURANT</v>
          </cell>
        </row>
        <row r="3162">
          <cell r="B3162" t="str">
            <v>77G716</v>
          </cell>
          <cell r="C3162" t="str">
            <v>CLIVE</v>
          </cell>
        </row>
        <row r="3163">
          <cell r="B3163" t="str">
            <v>77G717</v>
          </cell>
          <cell r="C3163" t="str">
            <v>DES MOINES</v>
          </cell>
        </row>
        <row r="3164">
          <cell r="B3164" t="str">
            <v>77G717 S1</v>
          </cell>
          <cell r="C3164" t="str">
            <v>DES MOINES SSMID 1</v>
          </cell>
        </row>
        <row r="3165">
          <cell r="B3165" t="str">
            <v>77G717 S2</v>
          </cell>
          <cell r="C3165" t="str">
            <v>DES MOINES SSMID 2</v>
          </cell>
        </row>
        <row r="3166">
          <cell r="B3166" t="str">
            <v>77G717 S3</v>
          </cell>
          <cell r="C3166" t="str">
            <v>DES MOINES SSMID 3</v>
          </cell>
        </row>
        <row r="3167">
          <cell r="B3167" t="str">
            <v>77G717 S4</v>
          </cell>
          <cell r="C3167" t="str">
            <v>DES MOINES SSMID 4</v>
          </cell>
        </row>
        <row r="3168">
          <cell r="B3168" t="str">
            <v>77G717 S5</v>
          </cell>
          <cell r="C3168" t="str">
            <v>DES MOINES SSMID 5</v>
          </cell>
        </row>
        <row r="3169">
          <cell r="B3169" t="str">
            <v>77G717 S6</v>
          </cell>
          <cell r="C3169" t="str">
            <v>DES MOINES SSMID 6</v>
          </cell>
        </row>
        <row r="3170">
          <cell r="B3170" t="str">
            <v>77G718</v>
          </cell>
          <cell r="C3170" t="str">
            <v>ELKHART</v>
          </cell>
        </row>
        <row r="3171">
          <cell r="B3171" t="str">
            <v>77G719</v>
          </cell>
          <cell r="C3171" t="str">
            <v>GRIMES</v>
          </cell>
        </row>
        <row r="3172">
          <cell r="B3172" t="str">
            <v>77G720</v>
          </cell>
          <cell r="C3172" t="str">
            <v>JOHNSTON</v>
          </cell>
        </row>
        <row r="3173">
          <cell r="B3173" t="str">
            <v>77G721</v>
          </cell>
          <cell r="C3173" t="str">
            <v>MITCHELLVILLE</v>
          </cell>
        </row>
        <row r="3174">
          <cell r="B3174" t="str">
            <v>77G722</v>
          </cell>
          <cell r="C3174" t="str">
            <v>PLEASANT HILL</v>
          </cell>
        </row>
        <row r="3175">
          <cell r="B3175" t="str">
            <v>77G723</v>
          </cell>
          <cell r="C3175" t="str">
            <v>POLK CITY</v>
          </cell>
        </row>
        <row r="3176">
          <cell r="B3176" t="str">
            <v>77G724</v>
          </cell>
          <cell r="C3176" t="str">
            <v>RUNNELLS</v>
          </cell>
        </row>
        <row r="3177">
          <cell r="B3177" t="str">
            <v>77G725</v>
          </cell>
          <cell r="C3177" t="str">
            <v>SHELDAHL</v>
          </cell>
        </row>
        <row r="3178">
          <cell r="B3178" t="str">
            <v>77G726</v>
          </cell>
          <cell r="C3178" t="str">
            <v>URBANDALE</v>
          </cell>
        </row>
        <row r="3179">
          <cell r="B3179" t="str">
            <v>77G727</v>
          </cell>
          <cell r="C3179" t="str">
            <v>WEST DES MOINES</v>
          </cell>
        </row>
        <row r="3180">
          <cell r="B3180" t="str">
            <v>77G728</v>
          </cell>
          <cell r="C3180" t="str">
            <v>WINDSOR HEIGHTS</v>
          </cell>
        </row>
        <row r="3181">
          <cell r="B3181" t="str">
            <v>77K001</v>
          </cell>
          <cell r="C3181" t="str">
            <v>ALLEN</v>
          </cell>
        </row>
        <row r="3182">
          <cell r="B3182" t="str">
            <v>77K002</v>
          </cell>
          <cell r="C3182" t="str">
            <v>BEAVER</v>
          </cell>
        </row>
        <row r="3183">
          <cell r="B3183" t="str">
            <v>77K003</v>
          </cell>
          <cell r="C3183" t="str">
            <v>BLOOMFIELD</v>
          </cell>
        </row>
        <row r="3184">
          <cell r="B3184" t="str">
            <v>77K004</v>
          </cell>
          <cell r="C3184" t="str">
            <v>Camp</v>
          </cell>
        </row>
        <row r="3185">
          <cell r="B3185" t="str">
            <v>77K005</v>
          </cell>
          <cell r="C3185" t="str">
            <v>CLAY</v>
          </cell>
        </row>
        <row r="3186">
          <cell r="B3186" t="str">
            <v>77K006</v>
          </cell>
          <cell r="C3186" t="str">
            <v>Crocker</v>
          </cell>
        </row>
        <row r="3187">
          <cell r="B3187" t="str">
            <v>77K007</v>
          </cell>
          <cell r="C3187" t="str">
            <v>DELAWARE</v>
          </cell>
        </row>
        <row r="3188">
          <cell r="B3188" t="str">
            <v>77K008</v>
          </cell>
          <cell r="C3188" t="str">
            <v>DOUGLAS</v>
          </cell>
        </row>
        <row r="3189">
          <cell r="B3189" t="str">
            <v>77K009</v>
          </cell>
          <cell r="C3189" t="str">
            <v>Elkhart</v>
          </cell>
        </row>
        <row r="3190">
          <cell r="B3190" t="str">
            <v>77K010</v>
          </cell>
          <cell r="C3190" t="str">
            <v>Four Mile</v>
          </cell>
        </row>
        <row r="3191">
          <cell r="B3191" t="str">
            <v>77K011</v>
          </cell>
          <cell r="C3191" t="str">
            <v>FRANKLIN</v>
          </cell>
        </row>
        <row r="3192">
          <cell r="B3192" t="str">
            <v>77K012</v>
          </cell>
          <cell r="C3192" t="str">
            <v>JEFFERSON</v>
          </cell>
        </row>
        <row r="3193">
          <cell r="B3193" t="str">
            <v>77K013</v>
          </cell>
          <cell r="C3193" t="str">
            <v>LINCOLN</v>
          </cell>
        </row>
        <row r="3194">
          <cell r="B3194" t="str">
            <v>77K014</v>
          </cell>
          <cell r="C3194" t="str">
            <v>MADISON</v>
          </cell>
        </row>
        <row r="3195">
          <cell r="B3195" t="str">
            <v>77K015</v>
          </cell>
          <cell r="C3195" t="str">
            <v>Saylor</v>
          </cell>
        </row>
        <row r="3196">
          <cell r="B3196" t="str">
            <v>77K016</v>
          </cell>
          <cell r="C3196" t="str">
            <v>UNION</v>
          </cell>
        </row>
        <row r="3197">
          <cell r="B3197" t="str">
            <v>77K018</v>
          </cell>
          <cell r="C3197" t="str">
            <v>WASHINGTON</v>
          </cell>
        </row>
        <row r="3198">
          <cell r="B3198" t="str">
            <v>77K019</v>
          </cell>
          <cell r="C3198" t="str">
            <v>WEBSTER</v>
          </cell>
        </row>
        <row r="3199">
          <cell r="B3199" t="str">
            <v>77L001</v>
          </cell>
          <cell r="C3199" t="str">
            <v>BROADLAWNS MEDICAL CENTER</v>
          </cell>
        </row>
        <row r="3200">
          <cell r="B3200" t="str">
            <v>77M001</v>
          </cell>
          <cell r="C3200" t="str">
            <v>URBANDALE SANITARY SEWER</v>
          </cell>
        </row>
        <row r="3201">
          <cell r="B3201" t="str">
            <v>77M002</v>
          </cell>
          <cell r="C3201" t="str">
            <v>URBANDALE/WINDSOR HTS SANITARY SEW</v>
          </cell>
        </row>
        <row r="3202">
          <cell r="B3202" t="str">
            <v>77S004</v>
          </cell>
          <cell r="C3202" t="str">
            <v>Camp-Runnells Cemetery</v>
          </cell>
        </row>
        <row r="3203">
          <cell r="B3203" t="str">
            <v>77S013</v>
          </cell>
          <cell r="C3203" t="str">
            <v>Lincoln-Alleman Cemetery</v>
          </cell>
        </row>
        <row r="3204">
          <cell r="B3204" t="str">
            <v>77S014</v>
          </cell>
          <cell r="C3204" t="str">
            <v>Madison-Polk City Cemetery</v>
          </cell>
        </row>
        <row r="3205">
          <cell r="B3205" t="str">
            <v>77W077</v>
          </cell>
          <cell r="C3205" t="str">
            <v>DES MOINES RTA-POLK COUNTY RURAL</v>
          </cell>
        </row>
        <row r="3206">
          <cell r="B3206" t="str">
            <v>77W234</v>
          </cell>
          <cell r="C3206" t="str">
            <v>DES MOINES RTA-GRANGER</v>
          </cell>
        </row>
        <row r="3207">
          <cell r="B3207" t="str">
            <v>77W712</v>
          </cell>
          <cell r="C3207" t="str">
            <v>DES MOINES RTA-ALLEMAN</v>
          </cell>
        </row>
        <row r="3208">
          <cell r="B3208" t="str">
            <v>77W713</v>
          </cell>
          <cell r="C3208" t="str">
            <v>DES MOINES RTA-ALTOONA</v>
          </cell>
        </row>
        <row r="3209">
          <cell r="B3209" t="str">
            <v>77W714</v>
          </cell>
          <cell r="C3209" t="str">
            <v>DES MOINES RTA-ANKENY</v>
          </cell>
        </row>
        <row r="3210">
          <cell r="B3210" t="str">
            <v>77W715</v>
          </cell>
          <cell r="C3210" t="str">
            <v>DES MOINES RTA-BONDURANT</v>
          </cell>
        </row>
        <row r="3211">
          <cell r="B3211" t="str">
            <v>77W716</v>
          </cell>
          <cell r="C3211" t="str">
            <v>DES MOINES RTA-CLIVE</v>
          </cell>
        </row>
        <row r="3212">
          <cell r="B3212" t="str">
            <v>77W717</v>
          </cell>
          <cell r="C3212" t="str">
            <v>DES MOINES RTA-DES MOINES</v>
          </cell>
        </row>
        <row r="3213">
          <cell r="B3213" t="str">
            <v>77W718</v>
          </cell>
          <cell r="C3213" t="str">
            <v>DES MOINES RTA-ELKHART</v>
          </cell>
        </row>
        <row r="3214">
          <cell r="B3214" t="str">
            <v>77W719</v>
          </cell>
          <cell r="C3214" t="str">
            <v>DES MOINES RTA-GRIMES</v>
          </cell>
        </row>
        <row r="3215">
          <cell r="B3215" t="str">
            <v>77W720</v>
          </cell>
          <cell r="C3215" t="str">
            <v>DES MOINES RTA-JOHNSTON</v>
          </cell>
        </row>
        <row r="3216">
          <cell r="B3216" t="str">
            <v>77W721</v>
          </cell>
          <cell r="C3216" t="str">
            <v>DES MOINES RTA-MITCHELLVILLE</v>
          </cell>
        </row>
        <row r="3217">
          <cell r="B3217" t="str">
            <v>77W722</v>
          </cell>
          <cell r="C3217" t="str">
            <v>DES MOINES RTA-PLEASANT HILL</v>
          </cell>
        </row>
        <row r="3218">
          <cell r="B3218" t="str">
            <v>77W723</v>
          </cell>
          <cell r="C3218" t="str">
            <v>DES MOINES RTA-POLK CITY</v>
          </cell>
        </row>
        <row r="3219">
          <cell r="B3219" t="str">
            <v>77W724</v>
          </cell>
          <cell r="C3219" t="str">
            <v>DES MOINES RTA-RUNNELLS</v>
          </cell>
        </row>
        <row r="3220">
          <cell r="B3220" t="str">
            <v>77W725</v>
          </cell>
          <cell r="C3220" t="str">
            <v>DES MOINES RTA-SHELDAHL</v>
          </cell>
        </row>
        <row r="3221">
          <cell r="B3221" t="str">
            <v>77W726</v>
          </cell>
          <cell r="C3221" t="str">
            <v>DES MOINES RTA-URBANDALE</v>
          </cell>
        </row>
        <row r="3222">
          <cell r="B3222" t="str">
            <v>77W727</v>
          </cell>
          <cell r="C3222" t="str">
            <v>DES MOINES RTA-WEST DES MOINES</v>
          </cell>
        </row>
        <row r="3223">
          <cell r="B3223" t="str">
            <v>77W728</v>
          </cell>
          <cell r="C3223" t="str">
            <v>DES MOINES RTA-WINDSOR HEIGHTS</v>
          </cell>
        </row>
        <row r="3224">
          <cell r="B3224" t="str">
            <v>77W870</v>
          </cell>
          <cell r="C3224" t="str">
            <v>DES MOINES RTA-CARLISLE</v>
          </cell>
        </row>
        <row r="3225">
          <cell r="B3225" t="str">
            <v>78C001</v>
          </cell>
          <cell r="C3225" t="str">
            <v>POTTAWATTAMIE AG EXTENSION - EAST</v>
          </cell>
        </row>
        <row r="3226">
          <cell r="B3226" t="str">
            <v>78C002</v>
          </cell>
          <cell r="C3226" t="str">
            <v>POTTAWATTAMIE AG EXTENSION - WEST</v>
          </cell>
        </row>
        <row r="3227">
          <cell r="B3227" t="str">
            <v>78D001</v>
          </cell>
          <cell r="C3227" t="str">
            <v>POTTAWATTAMIE COUNTY ASSESSOR</v>
          </cell>
        </row>
        <row r="3228">
          <cell r="B3228" t="str">
            <v>78F013</v>
          </cell>
          <cell r="C3228" t="str">
            <v>IOWA WESTERN - XIII MAS</v>
          </cell>
        </row>
        <row r="3229">
          <cell r="B3229" t="str">
            <v>78G729</v>
          </cell>
          <cell r="C3229" t="str">
            <v>AVOCA</v>
          </cell>
        </row>
        <row r="3230">
          <cell r="B3230" t="str">
            <v>78G730</v>
          </cell>
          <cell r="C3230" t="str">
            <v>CARSON</v>
          </cell>
        </row>
        <row r="3231">
          <cell r="B3231" t="str">
            <v>78G731</v>
          </cell>
          <cell r="C3231" t="str">
            <v>CARTER LAKE</v>
          </cell>
        </row>
        <row r="3232">
          <cell r="B3232" t="str">
            <v>78G732</v>
          </cell>
          <cell r="C3232" t="str">
            <v>COUNCIL BLUFFS</v>
          </cell>
        </row>
        <row r="3233">
          <cell r="B3233" t="str">
            <v>78G732 S1</v>
          </cell>
          <cell r="C3233" t="str">
            <v>COUNCIL BLUFFS SSMID 1</v>
          </cell>
        </row>
        <row r="3234">
          <cell r="B3234" t="str">
            <v>78G733</v>
          </cell>
          <cell r="C3234" t="str">
            <v>CRESCENT</v>
          </cell>
        </row>
        <row r="3235">
          <cell r="B3235" t="str">
            <v>78G734</v>
          </cell>
          <cell r="C3235" t="str">
            <v>HANCOCK</v>
          </cell>
        </row>
        <row r="3236">
          <cell r="B3236" t="str">
            <v>78G735</v>
          </cell>
          <cell r="C3236" t="str">
            <v>MACEDONIA</v>
          </cell>
        </row>
        <row r="3237">
          <cell r="B3237" t="str">
            <v>78G736</v>
          </cell>
          <cell r="C3237" t="str">
            <v>MCCLELLAND</v>
          </cell>
        </row>
        <row r="3238">
          <cell r="B3238" t="str">
            <v>78G737</v>
          </cell>
          <cell r="C3238" t="str">
            <v>MINDEN</v>
          </cell>
        </row>
        <row r="3239">
          <cell r="B3239" t="str">
            <v>78G738</v>
          </cell>
          <cell r="C3239" t="str">
            <v>NEOLA</v>
          </cell>
        </row>
        <row r="3240">
          <cell r="B3240" t="str">
            <v>78G739</v>
          </cell>
          <cell r="C3240" t="str">
            <v>OAKLAND</v>
          </cell>
        </row>
        <row r="3241">
          <cell r="B3241" t="str">
            <v>78G740</v>
          </cell>
          <cell r="C3241" t="str">
            <v>TREYNOR</v>
          </cell>
        </row>
        <row r="3242">
          <cell r="B3242" t="str">
            <v>78G741</v>
          </cell>
          <cell r="C3242" t="str">
            <v>UNDERWOOD</v>
          </cell>
        </row>
        <row r="3243">
          <cell r="B3243" t="str">
            <v>78G742</v>
          </cell>
          <cell r="C3243" t="str">
            <v>WALNUT</v>
          </cell>
        </row>
        <row r="3244">
          <cell r="B3244" t="str">
            <v>78K001</v>
          </cell>
          <cell r="C3244" t="str">
            <v>Belknap</v>
          </cell>
        </row>
        <row r="3245">
          <cell r="B3245" t="str">
            <v>78K002</v>
          </cell>
          <cell r="C3245" t="str">
            <v>Boomer</v>
          </cell>
        </row>
        <row r="3246">
          <cell r="B3246" t="str">
            <v>78K003</v>
          </cell>
          <cell r="C3246" t="str">
            <v>Carson</v>
          </cell>
        </row>
        <row r="3247">
          <cell r="B3247" t="str">
            <v>78K004</v>
          </cell>
          <cell r="C3247" t="str">
            <v>CENTER</v>
          </cell>
        </row>
        <row r="3248">
          <cell r="B3248" t="str">
            <v>78K005</v>
          </cell>
          <cell r="C3248" t="str">
            <v>Crescent</v>
          </cell>
        </row>
        <row r="3249">
          <cell r="B3249" t="str">
            <v>78K006</v>
          </cell>
          <cell r="C3249" t="str">
            <v>Garner</v>
          </cell>
        </row>
        <row r="3250">
          <cell r="B3250" t="str">
            <v>78K007</v>
          </cell>
          <cell r="C3250" t="str">
            <v>GROVE</v>
          </cell>
        </row>
        <row r="3251">
          <cell r="B3251" t="str">
            <v>78K008</v>
          </cell>
          <cell r="C3251" t="str">
            <v>HARDIN</v>
          </cell>
        </row>
        <row r="3252">
          <cell r="B3252" t="str">
            <v>78K009</v>
          </cell>
          <cell r="C3252" t="str">
            <v>Hazel Dell</v>
          </cell>
        </row>
        <row r="3253">
          <cell r="B3253" t="str">
            <v>78K010</v>
          </cell>
          <cell r="C3253" t="str">
            <v>James</v>
          </cell>
        </row>
        <row r="3254">
          <cell r="B3254" t="str">
            <v>78K012</v>
          </cell>
          <cell r="C3254" t="str">
            <v>Keg Creek</v>
          </cell>
        </row>
        <row r="3255">
          <cell r="B3255" t="str">
            <v>78K013</v>
          </cell>
          <cell r="C3255" t="str">
            <v>KNOX</v>
          </cell>
        </row>
        <row r="3256">
          <cell r="B3256" t="str">
            <v>78K014</v>
          </cell>
          <cell r="C3256" t="str">
            <v>LAKE</v>
          </cell>
        </row>
        <row r="3257">
          <cell r="B3257" t="str">
            <v>78K015</v>
          </cell>
          <cell r="C3257" t="str">
            <v>Layton</v>
          </cell>
        </row>
        <row r="3258">
          <cell r="B3258" t="str">
            <v>78K016</v>
          </cell>
          <cell r="C3258" t="str">
            <v>Lewis</v>
          </cell>
        </row>
        <row r="3259">
          <cell r="B3259" t="str">
            <v>78K017</v>
          </cell>
          <cell r="C3259" t="str">
            <v>LINCOLN</v>
          </cell>
        </row>
        <row r="3260">
          <cell r="B3260" t="str">
            <v>78K018</v>
          </cell>
          <cell r="C3260" t="str">
            <v>Macedonia</v>
          </cell>
        </row>
        <row r="3261">
          <cell r="B3261" t="str">
            <v>78K019</v>
          </cell>
          <cell r="C3261" t="str">
            <v>Minden</v>
          </cell>
        </row>
        <row r="3262">
          <cell r="B3262" t="str">
            <v>78K020</v>
          </cell>
          <cell r="C3262" t="str">
            <v>Neola</v>
          </cell>
        </row>
        <row r="3263">
          <cell r="B3263" t="str">
            <v>78K021</v>
          </cell>
          <cell r="C3263" t="str">
            <v>Norwalk</v>
          </cell>
        </row>
        <row r="3264">
          <cell r="B3264" t="str">
            <v>78K022</v>
          </cell>
          <cell r="C3264" t="str">
            <v>PLEASANT</v>
          </cell>
        </row>
        <row r="3265">
          <cell r="B3265" t="str">
            <v>78K023</v>
          </cell>
          <cell r="C3265" t="str">
            <v>ROCKFORD</v>
          </cell>
        </row>
        <row r="3266">
          <cell r="B3266" t="str">
            <v>78K024</v>
          </cell>
          <cell r="C3266" t="str">
            <v>SILVER CREEK</v>
          </cell>
        </row>
        <row r="3267">
          <cell r="B3267" t="str">
            <v>78K025</v>
          </cell>
          <cell r="C3267" t="str">
            <v>VALLEY</v>
          </cell>
        </row>
        <row r="3268">
          <cell r="B3268" t="str">
            <v>78K026</v>
          </cell>
          <cell r="C3268" t="str">
            <v>WASHINGTON</v>
          </cell>
        </row>
        <row r="3269">
          <cell r="B3269" t="str">
            <v>78K027</v>
          </cell>
          <cell r="C3269" t="str">
            <v>WAVELAND</v>
          </cell>
        </row>
        <row r="3270">
          <cell r="B3270" t="str">
            <v>78K028</v>
          </cell>
          <cell r="C3270" t="str">
            <v>WRIGHT</v>
          </cell>
        </row>
        <row r="3271">
          <cell r="B3271" t="str">
            <v>78K029</v>
          </cell>
          <cell r="C3271" t="str">
            <v>YORK</v>
          </cell>
        </row>
        <row r="3272">
          <cell r="B3272" t="str">
            <v>78S020</v>
          </cell>
          <cell r="C3272" t="str">
            <v>NEOLA-NEOLA CEMETERY</v>
          </cell>
        </row>
        <row r="3273">
          <cell r="B3273" t="str">
            <v>79C001</v>
          </cell>
          <cell r="C3273" t="str">
            <v>POWESHIEK AG EXTENSION</v>
          </cell>
        </row>
        <row r="3274">
          <cell r="B3274" t="str">
            <v>79D001</v>
          </cell>
          <cell r="C3274" t="str">
            <v>POWESHIEK COUNTY ASSESSOR</v>
          </cell>
        </row>
        <row r="3275">
          <cell r="B3275" t="str">
            <v>79G743</v>
          </cell>
          <cell r="C3275" t="str">
            <v>BROOKLYN</v>
          </cell>
        </row>
        <row r="3276">
          <cell r="B3276" t="str">
            <v>79G744</v>
          </cell>
          <cell r="C3276" t="str">
            <v>DEEP RIVER</v>
          </cell>
        </row>
        <row r="3277">
          <cell r="B3277" t="str">
            <v>79G745</v>
          </cell>
          <cell r="C3277" t="str">
            <v>GRINNELL</v>
          </cell>
        </row>
        <row r="3278">
          <cell r="B3278" t="str">
            <v>79G746</v>
          </cell>
          <cell r="C3278" t="str">
            <v>GUERNSEY</v>
          </cell>
        </row>
        <row r="3279">
          <cell r="B3279" t="str">
            <v>79G747</v>
          </cell>
          <cell r="C3279" t="str">
            <v>HARTWICK</v>
          </cell>
        </row>
        <row r="3280">
          <cell r="B3280" t="str">
            <v>79G748</v>
          </cell>
          <cell r="C3280" t="str">
            <v>MALCOM</v>
          </cell>
        </row>
        <row r="3281">
          <cell r="B3281" t="str">
            <v>79G749</v>
          </cell>
          <cell r="C3281" t="str">
            <v>MONTEZUMA</v>
          </cell>
        </row>
        <row r="3282">
          <cell r="B3282" t="str">
            <v>79G750</v>
          </cell>
          <cell r="C3282" t="str">
            <v>SEARSBORO</v>
          </cell>
        </row>
        <row r="3283">
          <cell r="B3283" t="str">
            <v>79K001 1</v>
          </cell>
          <cell r="C3283" t="str">
            <v>Bear Creek - Brooklyn Fire</v>
          </cell>
        </row>
        <row r="3284">
          <cell r="B3284" t="str">
            <v>79K001 2</v>
          </cell>
          <cell r="C3284" t="str">
            <v>Bear Creek - Malcom Fire</v>
          </cell>
        </row>
        <row r="3285">
          <cell r="B3285" t="str">
            <v>79K002 1</v>
          </cell>
          <cell r="C3285" t="str">
            <v>Chester - Gilman</v>
          </cell>
        </row>
        <row r="3286">
          <cell r="B3286" t="str">
            <v>79K002 2</v>
          </cell>
          <cell r="C3286" t="str">
            <v>Chester - Grinnell Fire</v>
          </cell>
        </row>
        <row r="3287">
          <cell r="B3287" t="str">
            <v>79K003</v>
          </cell>
          <cell r="C3287" t="str">
            <v>Deep River</v>
          </cell>
        </row>
        <row r="3288">
          <cell r="B3288" t="str">
            <v>79K004 1</v>
          </cell>
          <cell r="C3288" t="str">
            <v>Grant - Grinnell Fire</v>
          </cell>
        </row>
        <row r="3289">
          <cell r="B3289" t="str">
            <v>79K005</v>
          </cell>
          <cell r="C3289" t="str">
            <v>JACKSON</v>
          </cell>
        </row>
        <row r="3290">
          <cell r="B3290" t="str">
            <v>79K006 1</v>
          </cell>
          <cell r="C3290" t="str">
            <v>Jefferson - Belle Plaine Fire</v>
          </cell>
        </row>
        <row r="3291">
          <cell r="B3291" t="str">
            <v>79K006 2</v>
          </cell>
          <cell r="C3291" t="str">
            <v>Jefferson - Hartwick Fire</v>
          </cell>
        </row>
        <row r="3292">
          <cell r="B3292" t="str">
            <v>79K006 3</v>
          </cell>
          <cell r="C3292" t="str">
            <v>Jefferson - Chelsea Fire</v>
          </cell>
        </row>
        <row r="3293">
          <cell r="B3293" t="str">
            <v>79K007 1</v>
          </cell>
          <cell r="C3293" t="str">
            <v>LINCOLN - VICTOR FIRE</v>
          </cell>
        </row>
        <row r="3294">
          <cell r="B3294" t="str">
            <v>79K007 2</v>
          </cell>
          <cell r="C3294" t="str">
            <v>Lincoln - Brooklyn Fire</v>
          </cell>
        </row>
        <row r="3295">
          <cell r="B3295" t="str">
            <v>79K007 3</v>
          </cell>
          <cell r="C3295" t="str">
            <v>LINCOLN - DEEP RIVER FIRE</v>
          </cell>
        </row>
        <row r="3296">
          <cell r="B3296" t="str">
            <v>79K008 1</v>
          </cell>
          <cell r="C3296" t="str">
            <v>Madison - Brooklyn Fire</v>
          </cell>
        </row>
        <row r="3297">
          <cell r="B3297" t="str">
            <v>79K008 2</v>
          </cell>
          <cell r="C3297" t="str">
            <v>Madison - Chelsea Fire</v>
          </cell>
        </row>
        <row r="3298">
          <cell r="B3298" t="str">
            <v>79K008 3</v>
          </cell>
          <cell r="C3298" t="str">
            <v>Madison - Malcom Fire</v>
          </cell>
        </row>
        <row r="3299">
          <cell r="B3299" t="str">
            <v>79K009 1</v>
          </cell>
          <cell r="C3299" t="str">
            <v>Malcom - Malcom Fire</v>
          </cell>
        </row>
        <row r="3300">
          <cell r="B3300" t="str">
            <v>79K009 2</v>
          </cell>
          <cell r="C3300" t="str">
            <v>Malcom - Grinnell Fire</v>
          </cell>
        </row>
        <row r="3301">
          <cell r="B3301" t="str">
            <v>79K010 1</v>
          </cell>
          <cell r="C3301" t="str">
            <v>Pleasant - Montezuma Fire</v>
          </cell>
        </row>
        <row r="3302">
          <cell r="B3302" t="str">
            <v>79K010 1</v>
          </cell>
          <cell r="C3302" t="str">
            <v>PLEASANT -MONTEZUMA F.D.</v>
          </cell>
        </row>
        <row r="3303">
          <cell r="B3303" t="str">
            <v>79K010 2</v>
          </cell>
          <cell r="C3303" t="str">
            <v>Pleasant - Malcom Fire</v>
          </cell>
        </row>
        <row r="3304">
          <cell r="B3304" t="str">
            <v>79K010 2</v>
          </cell>
          <cell r="C3304" t="str">
            <v>PLEASANT -MALCOM F.D.</v>
          </cell>
        </row>
        <row r="3305">
          <cell r="B3305" t="str">
            <v>79K011</v>
          </cell>
          <cell r="C3305" t="str">
            <v>Scott - Montezuma Fire</v>
          </cell>
        </row>
        <row r="3306">
          <cell r="B3306" t="str">
            <v>79K011 1</v>
          </cell>
          <cell r="C3306" t="str">
            <v>Scott - Brooklyn Fire</v>
          </cell>
        </row>
        <row r="3307">
          <cell r="B3307" t="str">
            <v>79K011 2</v>
          </cell>
          <cell r="C3307" t="str">
            <v>Scott - Malcom Fire</v>
          </cell>
        </row>
        <row r="3308">
          <cell r="B3308" t="str">
            <v>79K011 3</v>
          </cell>
          <cell r="C3308" t="str">
            <v>Scott - Deep River Fire</v>
          </cell>
        </row>
        <row r="3309">
          <cell r="B3309" t="str">
            <v>79K012 1</v>
          </cell>
          <cell r="C3309" t="str">
            <v>Sheridan - Grinnell Fire</v>
          </cell>
        </row>
        <row r="3310">
          <cell r="B3310" t="str">
            <v>79K012 2</v>
          </cell>
          <cell r="C3310" t="str">
            <v>Sheridan - Malcom Fire</v>
          </cell>
        </row>
        <row r="3311">
          <cell r="B3311" t="str">
            <v>79K013 1</v>
          </cell>
          <cell r="C3311" t="str">
            <v>Sugar Creek - New Sharon Fire</v>
          </cell>
        </row>
        <row r="3312">
          <cell r="B3312" t="str">
            <v>79K013 2</v>
          </cell>
          <cell r="C3312" t="str">
            <v>Sugar Creek - Searsboro Fire</v>
          </cell>
        </row>
        <row r="3313">
          <cell r="B3313" t="str">
            <v>79K014</v>
          </cell>
          <cell r="C3313" t="str">
            <v>UNION</v>
          </cell>
        </row>
        <row r="3314">
          <cell r="B3314" t="str">
            <v>79K015 1</v>
          </cell>
          <cell r="C3314" t="str">
            <v>Warren - Victor Fire</v>
          </cell>
        </row>
        <row r="3315">
          <cell r="B3315" t="str">
            <v>79K015 2</v>
          </cell>
          <cell r="C3315" t="str">
            <v>Warren - Brooklyn Fire</v>
          </cell>
        </row>
        <row r="3316">
          <cell r="B3316" t="str">
            <v>79K015 3</v>
          </cell>
          <cell r="C3316" t="str">
            <v>Warren - Hartwick Fire</v>
          </cell>
        </row>
        <row r="3317">
          <cell r="B3317" t="str">
            <v>79K016 1</v>
          </cell>
          <cell r="C3317" t="str">
            <v>Washington - Grinnell Fire</v>
          </cell>
        </row>
        <row r="3318">
          <cell r="B3318" t="str">
            <v>79K016 2</v>
          </cell>
          <cell r="C3318" t="str">
            <v>Washington - Searsboro Fire</v>
          </cell>
        </row>
        <row r="3319">
          <cell r="B3319" t="str">
            <v>79Z001</v>
          </cell>
          <cell r="C3319" t="str">
            <v>HOLIDAY LAKE RURAL IMPROVEMENT ZONE</v>
          </cell>
        </row>
        <row r="3320">
          <cell r="B3320" t="str">
            <v>80C001</v>
          </cell>
          <cell r="C3320" t="str">
            <v>RINGGOLD COUNTY AG EXTENSION</v>
          </cell>
        </row>
        <row r="3321">
          <cell r="B3321" t="str">
            <v>80D001</v>
          </cell>
          <cell r="C3321" t="str">
            <v>RINGGOLD COUNTY ASSESSOR</v>
          </cell>
        </row>
        <row r="3322">
          <cell r="B3322" t="str">
            <v>80G751</v>
          </cell>
          <cell r="C3322" t="str">
            <v>BEACONSFIELD</v>
          </cell>
        </row>
        <row r="3323">
          <cell r="B3323" t="str">
            <v>80G752</v>
          </cell>
          <cell r="C3323" t="str">
            <v>BENTON</v>
          </cell>
        </row>
        <row r="3324">
          <cell r="B3324" t="str">
            <v>80G753</v>
          </cell>
          <cell r="C3324" t="str">
            <v>DELPHOS</v>
          </cell>
        </row>
        <row r="3325">
          <cell r="B3325" t="str">
            <v>80G754</v>
          </cell>
          <cell r="C3325" t="str">
            <v>DIAGONAL</v>
          </cell>
        </row>
        <row r="3326">
          <cell r="B3326" t="str">
            <v>80G755</v>
          </cell>
          <cell r="C3326" t="str">
            <v>ELLSTON</v>
          </cell>
        </row>
        <row r="3327">
          <cell r="B3327" t="str">
            <v>80G756</v>
          </cell>
          <cell r="C3327" t="str">
            <v>KELLERTON</v>
          </cell>
        </row>
        <row r="3328">
          <cell r="B3328" t="str">
            <v>80G757</v>
          </cell>
          <cell r="C3328" t="str">
            <v>MALOY</v>
          </cell>
        </row>
        <row r="3329">
          <cell r="B3329" t="str">
            <v>80G758</v>
          </cell>
          <cell r="C3329" t="str">
            <v>MOUNT AYR</v>
          </cell>
        </row>
        <row r="3330">
          <cell r="B3330" t="str">
            <v>80G759</v>
          </cell>
          <cell r="C3330" t="str">
            <v>REDDING</v>
          </cell>
        </row>
        <row r="3331">
          <cell r="B3331" t="str">
            <v>80G760</v>
          </cell>
          <cell r="C3331" t="str">
            <v>TINGLEY</v>
          </cell>
        </row>
        <row r="3332">
          <cell r="B3332" t="str">
            <v>80K001</v>
          </cell>
          <cell r="C3332" t="str">
            <v>Athens</v>
          </cell>
        </row>
        <row r="3333">
          <cell r="B3333" t="str">
            <v>80K002</v>
          </cell>
          <cell r="C3333" t="str">
            <v>BENTON</v>
          </cell>
        </row>
        <row r="3334">
          <cell r="B3334" t="str">
            <v>80K003 1</v>
          </cell>
          <cell r="C3334" t="str">
            <v>Clinton - Bedford Fire</v>
          </cell>
        </row>
        <row r="3335">
          <cell r="B3335" t="str">
            <v>80K003 2</v>
          </cell>
          <cell r="C3335" t="str">
            <v>Clinton - Mt Ayr Fire</v>
          </cell>
        </row>
        <row r="3336">
          <cell r="B3336" t="str">
            <v>80K004</v>
          </cell>
          <cell r="C3336" t="str">
            <v>GRANT</v>
          </cell>
        </row>
        <row r="3337">
          <cell r="B3337" t="str">
            <v>80K005</v>
          </cell>
          <cell r="C3337" t="str">
            <v>JEFFERSON</v>
          </cell>
        </row>
        <row r="3338">
          <cell r="B3338" t="str">
            <v>80K006</v>
          </cell>
          <cell r="C3338" t="str">
            <v>LIBERTY</v>
          </cell>
        </row>
        <row r="3339">
          <cell r="B3339" t="str">
            <v>80K007</v>
          </cell>
          <cell r="C3339" t="str">
            <v>LINCOLN</v>
          </cell>
        </row>
        <row r="3340">
          <cell r="B3340" t="str">
            <v>80K008</v>
          </cell>
          <cell r="C3340" t="str">
            <v>LOTTS CREEK</v>
          </cell>
        </row>
        <row r="3341">
          <cell r="B3341" t="str">
            <v>80K009</v>
          </cell>
          <cell r="C3341" t="str">
            <v>Middle Fork</v>
          </cell>
        </row>
        <row r="3342">
          <cell r="B3342" t="str">
            <v>80K010</v>
          </cell>
          <cell r="C3342" t="str">
            <v>MONROE</v>
          </cell>
        </row>
        <row r="3343">
          <cell r="B3343" t="str">
            <v>80K011</v>
          </cell>
          <cell r="C3343" t="str">
            <v>Poe</v>
          </cell>
        </row>
        <row r="3344">
          <cell r="B3344" t="str">
            <v>80K012</v>
          </cell>
          <cell r="C3344" t="str">
            <v>Rice</v>
          </cell>
        </row>
        <row r="3345">
          <cell r="B3345" t="str">
            <v>80K013</v>
          </cell>
          <cell r="C3345" t="str">
            <v>Riley</v>
          </cell>
        </row>
        <row r="3346">
          <cell r="B3346" t="str">
            <v>80K014</v>
          </cell>
          <cell r="C3346" t="str">
            <v>Tingley</v>
          </cell>
        </row>
        <row r="3347">
          <cell r="B3347" t="str">
            <v>80K015</v>
          </cell>
          <cell r="C3347" t="str">
            <v>UNION</v>
          </cell>
        </row>
        <row r="3348">
          <cell r="B3348" t="str">
            <v>80K016 1</v>
          </cell>
          <cell r="C3348" t="str">
            <v>Washington - Mt Ayr Fire</v>
          </cell>
        </row>
        <row r="3349">
          <cell r="B3349" t="str">
            <v>80K016 2</v>
          </cell>
          <cell r="C3349" t="str">
            <v>Washington - Diagonal Fire</v>
          </cell>
        </row>
        <row r="3350">
          <cell r="B3350" t="str">
            <v>80K017 1</v>
          </cell>
          <cell r="C3350" t="str">
            <v>Waubonsie - Diagonal Fire</v>
          </cell>
        </row>
        <row r="3351">
          <cell r="B3351" t="str">
            <v>80K017 2</v>
          </cell>
          <cell r="C3351" t="str">
            <v>Waubonsie - Mt Ayr Fire</v>
          </cell>
        </row>
        <row r="3352">
          <cell r="B3352" t="str">
            <v>80L001</v>
          </cell>
          <cell r="C3352" t="str">
            <v>RINGGOLD COUNTY HOSPITAL</v>
          </cell>
        </row>
        <row r="3353">
          <cell r="B3353" t="str">
            <v>80M001</v>
          </cell>
          <cell r="C3353" t="str">
            <v>SUN VALLEY SANITARY DISTRICT</v>
          </cell>
        </row>
        <row r="3354">
          <cell r="B3354" t="str">
            <v>80Z001</v>
          </cell>
          <cell r="C3354" t="str">
            <v>SUNVALLEY RIZ</v>
          </cell>
        </row>
        <row r="3355">
          <cell r="B3355" t="str">
            <v>81C001</v>
          </cell>
          <cell r="C3355" t="str">
            <v>SAC COUNTY AG EXTENSION</v>
          </cell>
        </row>
        <row r="3356">
          <cell r="B3356" t="str">
            <v>81D001</v>
          </cell>
          <cell r="C3356" t="str">
            <v>SAC COUNTY ASSESSOR</v>
          </cell>
        </row>
        <row r="3357">
          <cell r="B3357" t="str">
            <v>81G761</v>
          </cell>
          <cell r="C3357" t="str">
            <v>AUBURN</v>
          </cell>
        </row>
        <row r="3358">
          <cell r="B3358" t="str">
            <v>81G762</v>
          </cell>
          <cell r="C3358" t="str">
            <v>EARLY</v>
          </cell>
        </row>
        <row r="3359">
          <cell r="B3359" t="str">
            <v>81G763</v>
          </cell>
          <cell r="C3359" t="str">
            <v>LAKE VIEW</v>
          </cell>
        </row>
        <row r="3360">
          <cell r="B3360" t="str">
            <v>81G764</v>
          </cell>
          <cell r="C3360" t="str">
            <v>LYTTON</v>
          </cell>
        </row>
        <row r="3361">
          <cell r="B3361" t="str">
            <v>81G765</v>
          </cell>
          <cell r="C3361" t="str">
            <v>NEMAHA</v>
          </cell>
        </row>
        <row r="3362">
          <cell r="B3362" t="str">
            <v>81G766</v>
          </cell>
          <cell r="C3362" t="str">
            <v>ODEBOLT</v>
          </cell>
        </row>
        <row r="3363">
          <cell r="B3363" t="str">
            <v>81G767</v>
          </cell>
          <cell r="C3363" t="str">
            <v>SAC CITY</v>
          </cell>
        </row>
        <row r="3364">
          <cell r="B3364" t="str">
            <v>81G768</v>
          </cell>
          <cell r="C3364" t="str">
            <v>SCHALLER</v>
          </cell>
        </row>
        <row r="3365">
          <cell r="B3365" t="str">
            <v>81G769</v>
          </cell>
          <cell r="C3365" t="str">
            <v>WALL LAKE</v>
          </cell>
        </row>
        <row r="3366">
          <cell r="B3366" t="str">
            <v>81K001</v>
          </cell>
          <cell r="C3366" t="str">
            <v>Boyer Valley</v>
          </cell>
        </row>
        <row r="3367">
          <cell r="B3367" t="str">
            <v>81K002</v>
          </cell>
          <cell r="C3367" t="str">
            <v>CEDAR</v>
          </cell>
        </row>
        <row r="3368">
          <cell r="B3368" t="str">
            <v>81K003</v>
          </cell>
          <cell r="C3368" t="str">
            <v>CLINTON</v>
          </cell>
        </row>
        <row r="3369">
          <cell r="B3369" t="str">
            <v>81K004</v>
          </cell>
          <cell r="C3369" t="str">
            <v>Cook</v>
          </cell>
        </row>
        <row r="3370">
          <cell r="B3370" t="str">
            <v>81K005</v>
          </cell>
          <cell r="C3370" t="str">
            <v>Coon Valley</v>
          </cell>
        </row>
        <row r="3371">
          <cell r="B3371" t="str">
            <v>81K006</v>
          </cell>
          <cell r="C3371" t="str">
            <v>DELAWARE</v>
          </cell>
        </row>
        <row r="3372">
          <cell r="B3372" t="str">
            <v>81K007</v>
          </cell>
          <cell r="C3372" t="str">
            <v>DOUGLAS</v>
          </cell>
        </row>
        <row r="3373">
          <cell r="B3373" t="str">
            <v>81K008</v>
          </cell>
          <cell r="C3373" t="str">
            <v>EDEN</v>
          </cell>
        </row>
        <row r="3374">
          <cell r="B3374" t="str">
            <v>81K009</v>
          </cell>
          <cell r="C3374" t="str">
            <v>EUREKA</v>
          </cell>
        </row>
        <row r="3375">
          <cell r="B3375" t="str">
            <v>81K010</v>
          </cell>
          <cell r="C3375" t="str">
            <v>JACKSON</v>
          </cell>
        </row>
        <row r="3376">
          <cell r="B3376" t="str">
            <v>81K011</v>
          </cell>
          <cell r="C3376" t="str">
            <v>Levey</v>
          </cell>
        </row>
        <row r="3377">
          <cell r="B3377" t="str">
            <v>81K012</v>
          </cell>
          <cell r="C3377" t="str">
            <v>RICHLAND</v>
          </cell>
        </row>
        <row r="3378">
          <cell r="B3378" t="str">
            <v>81K013</v>
          </cell>
          <cell r="C3378" t="str">
            <v>Sac</v>
          </cell>
        </row>
        <row r="3379">
          <cell r="B3379" t="str">
            <v>81K014</v>
          </cell>
          <cell r="C3379" t="str">
            <v>VIOLA</v>
          </cell>
        </row>
        <row r="3380">
          <cell r="B3380" t="str">
            <v>81K015</v>
          </cell>
          <cell r="C3380" t="str">
            <v>WALL LAKE</v>
          </cell>
        </row>
        <row r="3381">
          <cell r="B3381" t="str">
            <v>81K016</v>
          </cell>
          <cell r="C3381" t="str">
            <v>WHEELER</v>
          </cell>
        </row>
        <row r="3382">
          <cell r="B3382" t="str">
            <v>81S013</v>
          </cell>
          <cell r="C3382" t="str">
            <v>Sac-Auburn Cemetery</v>
          </cell>
        </row>
        <row r="3383">
          <cell r="B3383" t="str">
            <v>81S015</v>
          </cell>
          <cell r="C3383" t="str">
            <v>Wall Lake-Lake View Cemetery</v>
          </cell>
        </row>
        <row r="3384">
          <cell r="B3384" t="str">
            <v>82C001</v>
          </cell>
          <cell r="C3384" t="str">
            <v>SCOTT COUNTY AG EXTENSION</v>
          </cell>
        </row>
        <row r="3385">
          <cell r="B3385" t="str">
            <v>82D001</v>
          </cell>
          <cell r="C3385" t="str">
            <v>SCOTT COUNTY ASSESSOR</v>
          </cell>
        </row>
        <row r="3386">
          <cell r="B3386" t="str">
            <v>82F009</v>
          </cell>
          <cell r="C3386" t="str">
            <v>EASTERN IOWA - IX MAS</v>
          </cell>
        </row>
        <row r="3387">
          <cell r="B3387" t="str">
            <v>82G770</v>
          </cell>
          <cell r="C3387" t="str">
            <v>BETTENDORF</v>
          </cell>
        </row>
        <row r="3388">
          <cell r="B3388" t="str">
            <v>82G771</v>
          </cell>
          <cell r="C3388" t="str">
            <v>BLUE GRASS</v>
          </cell>
        </row>
        <row r="3389">
          <cell r="B3389" t="str">
            <v>82G772</v>
          </cell>
          <cell r="C3389" t="str">
            <v>BUFFALO</v>
          </cell>
        </row>
        <row r="3390">
          <cell r="B3390" t="str">
            <v>82G773</v>
          </cell>
          <cell r="C3390" t="str">
            <v>DAVENPORT</v>
          </cell>
        </row>
        <row r="3391">
          <cell r="B3391" t="str">
            <v>82G773 S1</v>
          </cell>
          <cell r="C3391" t="str">
            <v>DAVENPORT SSMID 1</v>
          </cell>
        </row>
        <row r="3392">
          <cell r="B3392" t="str">
            <v>82G773 S2</v>
          </cell>
          <cell r="C3392" t="str">
            <v>DAVENPORT SSMID 2</v>
          </cell>
        </row>
        <row r="3393">
          <cell r="B3393" t="str">
            <v>82G773 S3</v>
          </cell>
          <cell r="C3393" t="str">
            <v>DAVENPORT SSMID 3</v>
          </cell>
        </row>
        <row r="3394">
          <cell r="B3394" t="str">
            <v>82G773 S4</v>
          </cell>
          <cell r="C3394" t="str">
            <v>DAVENPORT SSMID 4</v>
          </cell>
        </row>
        <row r="3395">
          <cell r="B3395" t="str">
            <v>82G773 S5</v>
          </cell>
          <cell r="C3395" t="str">
            <v>DAVENPORT SSMID 5</v>
          </cell>
        </row>
        <row r="3396">
          <cell r="B3396" t="str">
            <v>82G773 S6</v>
          </cell>
          <cell r="C3396" t="str">
            <v>DAVENPORT SSMID 6</v>
          </cell>
        </row>
        <row r="3397">
          <cell r="B3397" t="str">
            <v>82G773 S7</v>
          </cell>
          <cell r="C3397" t="str">
            <v>DAVENPORT SSMID 7</v>
          </cell>
        </row>
        <row r="3398">
          <cell r="B3398" t="str">
            <v>82G774</v>
          </cell>
          <cell r="C3398" t="str">
            <v>DIXON</v>
          </cell>
        </row>
        <row r="3399">
          <cell r="B3399" t="str">
            <v>82G775</v>
          </cell>
          <cell r="C3399" t="str">
            <v>DONAHUE</v>
          </cell>
        </row>
        <row r="3400">
          <cell r="B3400" t="str">
            <v>82G776</v>
          </cell>
          <cell r="C3400" t="str">
            <v>ELDRIDGE</v>
          </cell>
        </row>
        <row r="3401">
          <cell r="B3401" t="str">
            <v>82G777</v>
          </cell>
          <cell r="C3401" t="str">
            <v>LE CLAIRE</v>
          </cell>
        </row>
        <row r="3402">
          <cell r="B3402" t="str">
            <v>82G777</v>
          </cell>
          <cell r="C3402" t="str">
            <v>LECLAIRE</v>
          </cell>
        </row>
        <row r="3403">
          <cell r="B3403" t="str">
            <v>82G778</v>
          </cell>
          <cell r="C3403" t="str">
            <v>LONG GROVE</v>
          </cell>
        </row>
        <row r="3404">
          <cell r="B3404" t="str">
            <v>82G779</v>
          </cell>
          <cell r="C3404" t="str">
            <v>MAYSVILLE</v>
          </cell>
        </row>
        <row r="3405">
          <cell r="B3405" t="str">
            <v>82G780</v>
          </cell>
          <cell r="C3405" t="str">
            <v>MCCAUSLAND</v>
          </cell>
        </row>
        <row r="3406">
          <cell r="B3406" t="str">
            <v>82G781</v>
          </cell>
          <cell r="C3406" t="str">
            <v>NEW LIBERTY</v>
          </cell>
        </row>
        <row r="3407">
          <cell r="B3407" t="str">
            <v>82G782</v>
          </cell>
          <cell r="C3407" t="str">
            <v>PANORAMA PARK</v>
          </cell>
        </row>
        <row r="3408">
          <cell r="B3408" t="str">
            <v>82G784</v>
          </cell>
          <cell r="C3408" t="str">
            <v>PRINCETON</v>
          </cell>
        </row>
        <row r="3409">
          <cell r="B3409" t="str">
            <v>82G785</v>
          </cell>
          <cell r="C3409" t="str">
            <v>RIVERDALE</v>
          </cell>
        </row>
        <row r="3410">
          <cell r="B3410" t="str">
            <v>82G786</v>
          </cell>
          <cell r="C3410" t="str">
            <v>WALCOTT</v>
          </cell>
        </row>
        <row r="3411">
          <cell r="B3411" t="str">
            <v>82K001</v>
          </cell>
          <cell r="C3411" t="str">
            <v>Allens Grove</v>
          </cell>
        </row>
        <row r="3412">
          <cell r="B3412" t="str">
            <v>82K001 0</v>
          </cell>
          <cell r="C3412" t="str">
            <v>Allens Grove - Benefited Fire</v>
          </cell>
        </row>
        <row r="3413">
          <cell r="B3413" t="str">
            <v>82K002</v>
          </cell>
          <cell r="C3413" t="str">
            <v>Blue Grass</v>
          </cell>
        </row>
        <row r="3414">
          <cell r="B3414" t="str">
            <v>82K002 0</v>
          </cell>
          <cell r="C3414" t="str">
            <v>Blue Grass - Benefited Fire</v>
          </cell>
        </row>
        <row r="3415">
          <cell r="B3415" t="str">
            <v>82K003 1</v>
          </cell>
          <cell r="C3415" t="str">
            <v>Buffalo - Fire Dist E</v>
          </cell>
        </row>
        <row r="3416">
          <cell r="B3416" t="str">
            <v>82K003 2</v>
          </cell>
          <cell r="C3416" t="str">
            <v>Buffalo - Fire Dist F</v>
          </cell>
        </row>
        <row r="3417">
          <cell r="B3417" t="str">
            <v>82K004 0</v>
          </cell>
          <cell r="C3417" t="str">
            <v>Butler - Benefited Fire</v>
          </cell>
        </row>
        <row r="3418">
          <cell r="B3418" t="str">
            <v>82K005 0</v>
          </cell>
          <cell r="C3418" t="str">
            <v>Cleona - Benefited Fire</v>
          </cell>
        </row>
        <row r="3419">
          <cell r="B3419" t="str">
            <v>82K005 1</v>
          </cell>
          <cell r="C3419" t="str">
            <v>Cleona - Fire Dist B</v>
          </cell>
        </row>
        <row r="3420">
          <cell r="B3420" t="str">
            <v>82K005 2</v>
          </cell>
          <cell r="C3420" t="str">
            <v>Cleona - Fire Dist A</v>
          </cell>
        </row>
        <row r="3421">
          <cell r="B3421" t="str">
            <v>82K005 3</v>
          </cell>
          <cell r="C3421" t="str">
            <v>Cleona - Fire Dist D</v>
          </cell>
        </row>
        <row r="3422">
          <cell r="B3422" t="str">
            <v>82K006</v>
          </cell>
          <cell r="C3422" t="str">
            <v>Hickory</v>
          </cell>
        </row>
        <row r="3423">
          <cell r="B3423" t="str">
            <v>82K006 0</v>
          </cell>
          <cell r="C3423" t="str">
            <v>Hickory - Benefited Fire</v>
          </cell>
        </row>
        <row r="3424">
          <cell r="B3424" t="str">
            <v>82K007 0</v>
          </cell>
          <cell r="C3424" t="str">
            <v>Le Claire - Benefited Fire</v>
          </cell>
        </row>
        <row r="3425">
          <cell r="B3425" t="str">
            <v>82K008</v>
          </cell>
          <cell r="C3425" t="str">
            <v>LIBERTY</v>
          </cell>
        </row>
        <row r="3426">
          <cell r="B3426" t="str">
            <v>82K009 0</v>
          </cell>
          <cell r="C3426" t="str">
            <v>LINCOLN - BENEFITED FIRE</v>
          </cell>
        </row>
        <row r="3427">
          <cell r="B3427" t="str">
            <v>82K010 0</v>
          </cell>
          <cell r="C3427" t="str">
            <v>Pleasant Valley - Benefited Fire</v>
          </cell>
        </row>
        <row r="3428">
          <cell r="B3428" t="str">
            <v>82K011 0</v>
          </cell>
          <cell r="C3428" t="str">
            <v>Princeton - Benefited Fire</v>
          </cell>
        </row>
        <row r="3429">
          <cell r="B3429" t="str">
            <v>82K012</v>
          </cell>
          <cell r="C3429" t="str">
            <v>SHERIDAN</v>
          </cell>
        </row>
        <row r="3430">
          <cell r="B3430" t="str">
            <v>82K012 0</v>
          </cell>
          <cell r="C3430" t="str">
            <v>Sheridan - Benefited Fire</v>
          </cell>
        </row>
        <row r="3431">
          <cell r="B3431" t="str">
            <v>82K013 0</v>
          </cell>
          <cell r="C3431" t="str">
            <v>WINFIELD - BENEFITED FIRE</v>
          </cell>
        </row>
        <row r="3432">
          <cell r="B3432" t="str">
            <v>82M001</v>
          </cell>
          <cell r="C3432" t="str">
            <v>PARKVIEW SANITARY SEWER</v>
          </cell>
        </row>
        <row r="3433">
          <cell r="B3433" t="str">
            <v>82N001</v>
          </cell>
          <cell r="C3433" t="str">
            <v>SCOTT COUNTY FIRE DISTRICT #1</v>
          </cell>
        </row>
        <row r="3434">
          <cell r="B3434" t="str">
            <v>82N002</v>
          </cell>
          <cell r="C3434" t="str">
            <v>MCCAUSLAND FIRE #2</v>
          </cell>
        </row>
        <row r="3435">
          <cell r="B3435" t="str">
            <v>82N003</v>
          </cell>
          <cell r="C3435" t="str">
            <v>SCOTT COUNTY FIRE DISTRICT #3</v>
          </cell>
        </row>
        <row r="3436">
          <cell r="B3436" t="str">
            <v>82N004</v>
          </cell>
          <cell r="C3436" t="str">
            <v>SCOTT COUNTY FIRE DISTRICT #4</v>
          </cell>
        </row>
        <row r="3437">
          <cell r="B3437" t="str">
            <v>82N005</v>
          </cell>
          <cell r="C3437" t="str">
            <v>DONAHUE FIRE #5</v>
          </cell>
        </row>
        <row r="3438">
          <cell r="B3438" t="str">
            <v>82N006</v>
          </cell>
          <cell r="C3438" t="str">
            <v>WALCOTT FIRE #6</v>
          </cell>
        </row>
        <row r="3439">
          <cell r="B3439" t="str">
            <v>83C001</v>
          </cell>
          <cell r="C3439" t="str">
            <v>SHELBY COUNTY AG EXTENSION</v>
          </cell>
        </row>
        <row r="3440">
          <cell r="B3440" t="str">
            <v>83D001</v>
          </cell>
          <cell r="C3440" t="str">
            <v>SHELBY COUNTY ASSESSOR</v>
          </cell>
        </row>
        <row r="3441">
          <cell r="B3441" t="str">
            <v>83G787</v>
          </cell>
          <cell r="C3441" t="str">
            <v>DEFIANCE</v>
          </cell>
        </row>
        <row r="3442">
          <cell r="B3442" t="str">
            <v>83G788</v>
          </cell>
          <cell r="C3442" t="str">
            <v>EARLING</v>
          </cell>
        </row>
        <row r="3443">
          <cell r="B3443" t="str">
            <v>83G789</v>
          </cell>
          <cell r="C3443" t="str">
            <v>ELK HORN</v>
          </cell>
        </row>
        <row r="3444">
          <cell r="B3444" t="str">
            <v>83G790</v>
          </cell>
          <cell r="C3444" t="str">
            <v>HARLAN</v>
          </cell>
        </row>
        <row r="3445">
          <cell r="B3445" t="str">
            <v>83G791</v>
          </cell>
          <cell r="C3445" t="str">
            <v>IRWIN</v>
          </cell>
        </row>
        <row r="3446">
          <cell r="B3446" t="str">
            <v>83G792</v>
          </cell>
          <cell r="C3446" t="str">
            <v>KIRKMAN</v>
          </cell>
        </row>
        <row r="3447">
          <cell r="B3447" t="str">
            <v>83G793</v>
          </cell>
          <cell r="C3447" t="str">
            <v>PANAMA</v>
          </cell>
        </row>
        <row r="3448">
          <cell r="B3448" t="str">
            <v>83G794</v>
          </cell>
          <cell r="C3448" t="str">
            <v>PORTSMOUTH</v>
          </cell>
        </row>
        <row r="3449">
          <cell r="B3449" t="str">
            <v>83G795</v>
          </cell>
          <cell r="C3449" t="str">
            <v>SHELBY</v>
          </cell>
        </row>
        <row r="3450">
          <cell r="B3450" t="str">
            <v>83G796</v>
          </cell>
          <cell r="C3450" t="str">
            <v>TENNANT</v>
          </cell>
        </row>
        <row r="3451">
          <cell r="B3451" t="str">
            <v>83G797</v>
          </cell>
          <cell r="C3451" t="str">
            <v>WESTPHALIA</v>
          </cell>
        </row>
        <row r="3452">
          <cell r="B3452" t="str">
            <v>83K001</v>
          </cell>
          <cell r="C3452" t="str">
            <v>CASS</v>
          </cell>
        </row>
        <row r="3453">
          <cell r="B3453" t="str">
            <v>83K002</v>
          </cell>
          <cell r="C3453" t="str">
            <v>CENTER</v>
          </cell>
        </row>
        <row r="3454">
          <cell r="B3454" t="str">
            <v>83K003</v>
          </cell>
          <cell r="C3454" t="str">
            <v>CLAY</v>
          </cell>
        </row>
        <row r="3455">
          <cell r="B3455" t="str">
            <v>83K004</v>
          </cell>
          <cell r="C3455" t="str">
            <v>DOUGLAS</v>
          </cell>
        </row>
        <row r="3456">
          <cell r="B3456" t="str">
            <v>83K005</v>
          </cell>
          <cell r="C3456" t="str">
            <v>FAIRVIEW</v>
          </cell>
        </row>
        <row r="3457">
          <cell r="B3457" t="str">
            <v>83K006</v>
          </cell>
          <cell r="C3457" t="str">
            <v>GREELEY</v>
          </cell>
        </row>
        <row r="3458">
          <cell r="B3458" t="str">
            <v>83K007</v>
          </cell>
          <cell r="C3458" t="str">
            <v>GROVE</v>
          </cell>
        </row>
        <row r="3459">
          <cell r="B3459" t="str">
            <v>83K008</v>
          </cell>
          <cell r="C3459" t="str">
            <v>JACKSON</v>
          </cell>
        </row>
        <row r="3460">
          <cell r="B3460" t="str">
            <v>83K009</v>
          </cell>
          <cell r="C3460" t="str">
            <v>JEFFERSON</v>
          </cell>
        </row>
        <row r="3461">
          <cell r="B3461" t="str">
            <v>83K010</v>
          </cell>
          <cell r="C3461" t="str">
            <v>LINCOLN</v>
          </cell>
        </row>
        <row r="3462">
          <cell r="B3462" t="str">
            <v>83K011</v>
          </cell>
          <cell r="C3462" t="str">
            <v>MONROE</v>
          </cell>
        </row>
        <row r="3463">
          <cell r="B3463" t="str">
            <v>83K012</v>
          </cell>
          <cell r="C3463" t="str">
            <v>POLK</v>
          </cell>
        </row>
        <row r="3464">
          <cell r="B3464" t="str">
            <v>83K013</v>
          </cell>
          <cell r="C3464" t="str">
            <v>Shelby</v>
          </cell>
        </row>
        <row r="3465">
          <cell r="B3465" t="str">
            <v>83K014</v>
          </cell>
          <cell r="C3465" t="str">
            <v>UNION</v>
          </cell>
        </row>
        <row r="3466">
          <cell r="B3466" t="str">
            <v>83K015</v>
          </cell>
          <cell r="C3466" t="str">
            <v>WASHINGTON</v>
          </cell>
        </row>
        <row r="3467">
          <cell r="B3467" t="str">
            <v>83K016</v>
          </cell>
          <cell r="C3467" t="str">
            <v>Westphalia</v>
          </cell>
        </row>
        <row r="3468">
          <cell r="B3468" t="str">
            <v>83L001</v>
          </cell>
          <cell r="C3468" t="str">
            <v>SHELBY COUNTY MYRTUE MEMORIA</v>
          </cell>
        </row>
        <row r="3469">
          <cell r="B3469" t="str">
            <v>84C001</v>
          </cell>
          <cell r="C3469" t="str">
            <v>SIOUX COUNTY AG EXTENSION</v>
          </cell>
        </row>
        <row r="3470">
          <cell r="B3470" t="str">
            <v>84D001</v>
          </cell>
          <cell r="C3470" t="str">
            <v>SIOUX COUNTY ASSESSOR</v>
          </cell>
        </row>
        <row r="3471">
          <cell r="B3471" t="str">
            <v>84G798</v>
          </cell>
          <cell r="C3471" t="str">
            <v>ALTON</v>
          </cell>
        </row>
        <row r="3472">
          <cell r="B3472" t="str">
            <v>84G799</v>
          </cell>
          <cell r="C3472" t="str">
            <v>BOYDEN</v>
          </cell>
        </row>
        <row r="3473">
          <cell r="B3473" t="str">
            <v>84G800</v>
          </cell>
          <cell r="C3473" t="str">
            <v>CHATSWORTH</v>
          </cell>
        </row>
        <row r="3474">
          <cell r="B3474" t="str">
            <v>84G801</v>
          </cell>
          <cell r="C3474" t="str">
            <v>GRANVILLE</v>
          </cell>
        </row>
        <row r="3475">
          <cell r="B3475" t="str">
            <v>84G802</v>
          </cell>
          <cell r="C3475" t="str">
            <v>HAWARDEN</v>
          </cell>
        </row>
        <row r="3476">
          <cell r="B3476" t="str">
            <v>84G803</v>
          </cell>
          <cell r="C3476" t="str">
            <v>HOSPERS</v>
          </cell>
        </row>
        <row r="3477">
          <cell r="B3477" t="str">
            <v>84G804</v>
          </cell>
          <cell r="C3477" t="str">
            <v>HULL</v>
          </cell>
        </row>
        <row r="3478">
          <cell r="B3478" t="str">
            <v>84G805</v>
          </cell>
          <cell r="C3478" t="str">
            <v>IRETON</v>
          </cell>
        </row>
        <row r="3479">
          <cell r="B3479" t="str">
            <v>84G806</v>
          </cell>
          <cell r="C3479" t="str">
            <v>MATLOCK</v>
          </cell>
        </row>
        <row r="3480">
          <cell r="B3480" t="str">
            <v>84G807</v>
          </cell>
          <cell r="C3480" t="str">
            <v>MAURICE</v>
          </cell>
        </row>
        <row r="3481">
          <cell r="B3481" t="str">
            <v>84G808</v>
          </cell>
          <cell r="C3481" t="str">
            <v>ORANGE CITY</v>
          </cell>
        </row>
        <row r="3482">
          <cell r="B3482" t="str">
            <v>84G809</v>
          </cell>
          <cell r="C3482" t="str">
            <v>ROCK VALLEY</v>
          </cell>
        </row>
        <row r="3483">
          <cell r="B3483" t="str">
            <v>84G810</v>
          </cell>
          <cell r="C3483" t="str">
            <v>SIOUX CENTER</v>
          </cell>
        </row>
        <row r="3484">
          <cell r="B3484" t="str">
            <v>84K001 0</v>
          </cell>
          <cell r="C3484" t="str">
            <v>Buncombe - Benefited Fire</v>
          </cell>
        </row>
        <row r="3485">
          <cell r="B3485" t="str">
            <v>84K002</v>
          </cell>
          <cell r="C3485" t="str">
            <v>Capel</v>
          </cell>
        </row>
        <row r="3486">
          <cell r="B3486" t="str">
            <v>84K003</v>
          </cell>
          <cell r="C3486" t="str">
            <v>CENTER</v>
          </cell>
        </row>
        <row r="3487">
          <cell r="B3487" t="str">
            <v>84K004</v>
          </cell>
          <cell r="C3487" t="str">
            <v>EAGLE</v>
          </cell>
        </row>
        <row r="3488">
          <cell r="B3488" t="str">
            <v>84K004 0</v>
          </cell>
          <cell r="C3488" t="str">
            <v>EAGLE - BENEFITED FIRE</v>
          </cell>
        </row>
        <row r="3489">
          <cell r="B3489" t="str">
            <v>84K005</v>
          </cell>
          <cell r="C3489" t="str">
            <v>East Orange</v>
          </cell>
        </row>
        <row r="3490">
          <cell r="B3490" t="str">
            <v>84K006</v>
          </cell>
          <cell r="C3490" t="str">
            <v>WASHINGTON</v>
          </cell>
        </row>
        <row r="3491">
          <cell r="B3491" t="str">
            <v>84K006 0</v>
          </cell>
          <cell r="C3491" t="str">
            <v>WASHINGTON - BENEFITED FIRE</v>
          </cell>
        </row>
        <row r="3492">
          <cell r="B3492" t="str">
            <v>84K007</v>
          </cell>
          <cell r="C3492" t="str">
            <v>FLOYD</v>
          </cell>
        </row>
        <row r="3493">
          <cell r="B3493" t="str">
            <v>84K008</v>
          </cell>
          <cell r="C3493" t="str">
            <v>GARFIELD</v>
          </cell>
        </row>
        <row r="3494">
          <cell r="B3494" t="str">
            <v>84K009</v>
          </cell>
          <cell r="C3494" t="str">
            <v>GRANT</v>
          </cell>
        </row>
        <row r="3495">
          <cell r="B3495" t="str">
            <v>84K010</v>
          </cell>
          <cell r="C3495" t="str">
            <v>Holland</v>
          </cell>
        </row>
        <row r="3496">
          <cell r="B3496" t="str">
            <v>84K011</v>
          </cell>
          <cell r="C3496" t="str">
            <v>LINCOLN</v>
          </cell>
        </row>
        <row r="3497">
          <cell r="B3497" t="str">
            <v>84K012 0</v>
          </cell>
          <cell r="C3497" t="str">
            <v>LOGAN - BENEFITED FIRE</v>
          </cell>
        </row>
        <row r="3498">
          <cell r="B3498" t="str">
            <v>84K013</v>
          </cell>
          <cell r="C3498" t="str">
            <v>Lynn</v>
          </cell>
        </row>
        <row r="3499">
          <cell r="B3499" t="str">
            <v>84K014</v>
          </cell>
          <cell r="C3499" t="str">
            <v>Nassau</v>
          </cell>
        </row>
        <row r="3500">
          <cell r="B3500" t="str">
            <v>84K015</v>
          </cell>
          <cell r="C3500" t="str">
            <v>Plato</v>
          </cell>
        </row>
        <row r="3501">
          <cell r="B3501" t="str">
            <v>84K016</v>
          </cell>
          <cell r="C3501" t="str">
            <v>READING</v>
          </cell>
        </row>
        <row r="3502">
          <cell r="B3502" t="str">
            <v>84K017</v>
          </cell>
          <cell r="C3502" t="str">
            <v>ROCK</v>
          </cell>
        </row>
        <row r="3503">
          <cell r="B3503" t="str">
            <v>84K018</v>
          </cell>
          <cell r="C3503" t="str">
            <v>Settlers</v>
          </cell>
        </row>
        <row r="3504">
          <cell r="B3504" t="str">
            <v>84K019</v>
          </cell>
          <cell r="C3504" t="str">
            <v>SHERIDAN</v>
          </cell>
        </row>
        <row r="3505">
          <cell r="B3505" t="str">
            <v>84K020</v>
          </cell>
          <cell r="C3505" t="str">
            <v>SIOUX</v>
          </cell>
        </row>
        <row r="3506">
          <cell r="B3506" t="str">
            <v>84K021</v>
          </cell>
          <cell r="C3506" t="str">
            <v>SHERMAN</v>
          </cell>
        </row>
        <row r="3507">
          <cell r="B3507" t="str">
            <v>84K022</v>
          </cell>
          <cell r="C3507" t="str">
            <v>Welcome</v>
          </cell>
        </row>
        <row r="3508">
          <cell r="B3508" t="str">
            <v>84K023</v>
          </cell>
          <cell r="C3508" t="str">
            <v>West Branch</v>
          </cell>
        </row>
        <row r="3509">
          <cell r="B3509" t="str">
            <v>84N001</v>
          </cell>
          <cell r="C3509" t="str">
            <v>WEST SIOUX FIRE DISTRICT</v>
          </cell>
        </row>
        <row r="3510">
          <cell r="B3510" t="str">
            <v>85C001</v>
          </cell>
          <cell r="C3510" t="str">
            <v>STORY COUNTY AG EXTENSION</v>
          </cell>
        </row>
        <row r="3511">
          <cell r="B3511" t="str">
            <v>85D001</v>
          </cell>
          <cell r="C3511" t="str">
            <v>STORY COUNTY ASSESSOR</v>
          </cell>
        </row>
        <row r="3512">
          <cell r="B3512" t="str">
            <v>85G811</v>
          </cell>
          <cell r="C3512" t="str">
            <v>AMES</v>
          </cell>
        </row>
        <row r="3513">
          <cell r="B3513" t="str">
            <v>85G812</v>
          </cell>
          <cell r="C3513" t="str">
            <v>CAMBRIDGE</v>
          </cell>
        </row>
        <row r="3514">
          <cell r="B3514" t="str">
            <v>85G813</v>
          </cell>
          <cell r="C3514" t="str">
            <v>COLLINS</v>
          </cell>
        </row>
        <row r="3515">
          <cell r="B3515" t="str">
            <v>85G814</v>
          </cell>
          <cell r="C3515" t="str">
            <v>COLO</v>
          </cell>
        </row>
        <row r="3516">
          <cell r="B3516" t="str">
            <v>85G815</v>
          </cell>
          <cell r="C3516" t="str">
            <v>GILBERT</v>
          </cell>
        </row>
        <row r="3517">
          <cell r="B3517" t="str">
            <v>85G816</v>
          </cell>
          <cell r="C3517" t="str">
            <v>HUXLEY</v>
          </cell>
        </row>
        <row r="3518">
          <cell r="B3518" t="str">
            <v>85G817</v>
          </cell>
          <cell r="C3518" t="str">
            <v>KELLEY</v>
          </cell>
        </row>
        <row r="3519">
          <cell r="B3519" t="str">
            <v>85G818</v>
          </cell>
          <cell r="C3519" t="str">
            <v>MAXWELL</v>
          </cell>
        </row>
        <row r="3520">
          <cell r="B3520" t="str">
            <v>85G819</v>
          </cell>
          <cell r="C3520" t="str">
            <v>MCCALLSBURG</v>
          </cell>
        </row>
        <row r="3521">
          <cell r="B3521" t="str">
            <v>85G820</v>
          </cell>
          <cell r="C3521" t="str">
            <v>NEVADA</v>
          </cell>
        </row>
        <row r="3522">
          <cell r="B3522" t="str">
            <v>85G821</v>
          </cell>
          <cell r="C3522" t="str">
            <v>ROLAND</v>
          </cell>
        </row>
        <row r="3523">
          <cell r="B3523" t="str">
            <v>85G822</v>
          </cell>
          <cell r="C3523" t="str">
            <v>SLATER</v>
          </cell>
        </row>
        <row r="3524">
          <cell r="B3524" t="str">
            <v>85G823</v>
          </cell>
          <cell r="C3524" t="str">
            <v>STORY CITY</v>
          </cell>
        </row>
        <row r="3525">
          <cell r="B3525" t="str">
            <v>85G824</v>
          </cell>
          <cell r="C3525" t="str">
            <v>ZEARING</v>
          </cell>
        </row>
        <row r="3526">
          <cell r="B3526" t="str">
            <v>85K001</v>
          </cell>
          <cell r="C3526" t="str">
            <v>Collins</v>
          </cell>
        </row>
        <row r="3527">
          <cell r="B3527" t="str">
            <v>85K002</v>
          </cell>
          <cell r="C3527" t="str">
            <v>FRANKLIN</v>
          </cell>
        </row>
        <row r="3528">
          <cell r="B3528" t="str">
            <v>85K003</v>
          </cell>
          <cell r="C3528" t="str">
            <v>GRANT</v>
          </cell>
        </row>
        <row r="3529">
          <cell r="B3529" t="str">
            <v>85K004</v>
          </cell>
          <cell r="C3529" t="str">
            <v>HOWARD</v>
          </cell>
        </row>
        <row r="3530">
          <cell r="B3530" t="str">
            <v>85K005</v>
          </cell>
          <cell r="C3530" t="str">
            <v>INDIAN CREEK</v>
          </cell>
        </row>
        <row r="3531">
          <cell r="B3531" t="str">
            <v>85K006</v>
          </cell>
          <cell r="C3531" t="str">
            <v>LAFAYETTE</v>
          </cell>
        </row>
        <row r="3532">
          <cell r="B3532" t="str">
            <v>85K007</v>
          </cell>
          <cell r="C3532" t="str">
            <v>LINCOLN</v>
          </cell>
        </row>
        <row r="3533">
          <cell r="B3533" t="str">
            <v>85K008</v>
          </cell>
          <cell r="C3533" t="str">
            <v>MILFORD</v>
          </cell>
        </row>
        <row r="3534">
          <cell r="B3534" t="str">
            <v>85K009</v>
          </cell>
          <cell r="C3534" t="str">
            <v>NEVADA</v>
          </cell>
        </row>
        <row r="3535">
          <cell r="B3535" t="str">
            <v>85K010</v>
          </cell>
          <cell r="C3535" t="str">
            <v>New Albany</v>
          </cell>
        </row>
        <row r="3536">
          <cell r="B3536" t="str">
            <v>85K011</v>
          </cell>
          <cell r="C3536" t="str">
            <v>Palestine</v>
          </cell>
        </row>
        <row r="3537">
          <cell r="B3537" t="str">
            <v>85K012</v>
          </cell>
          <cell r="C3537" t="str">
            <v>RICHLAND</v>
          </cell>
        </row>
        <row r="3538">
          <cell r="B3538" t="str">
            <v>85K013</v>
          </cell>
          <cell r="C3538" t="str">
            <v>SHERMAN</v>
          </cell>
        </row>
        <row r="3539">
          <cell r="B3539" t="str">
            <v>85K014</v>
          </cell>
          <cell r="C3539" t="str">
            <v>UNION</v>
          </cell>
        </row>
        <row r="3540">
          <cell r="B3540" t="str">
            <v>85K015</v>
          </cell>
          <cell r="C3540" t="str">
            <v>WARREN</v>
          </cell>
        </row>
        <row r="3541">
          <cell r="B3541" t="str">
            <v>85K016</v>
          </cell>
          <cell r="C3541" t="str">
            <v>WASHINGTON</v>
          </cell>
        </row>
        <row r="3542">
          <cell r="B3542" t="str">
            <v>85L001</v>
          </cell>
          <cell r="C3542" t="str">
            <v>STORY COUNTY HOSPITAL</v>
          </cell>
        </row>
        <row r="3543">
          <cell r="B3543" t="str">
            <v>86C001</v>
          </cell>
          <cell r="C3543" t="str">
            <v>TAMA COUNTY AG EXTENSION</v>
          </cell>
        </row>
        <row r="3544">
          <cell r="B3544" t="str">
            <v>86D001</v>
          </cell>
          <cell r="C3544" t="str">
            <v>TAMA COUNTY ASSESSOR</v>
          </cell>
        </row>
        <row r="3545">
          <cell r="B3545" t="str">
            <v>86G825</v>
          </cell>
          <cell r="C3545" t="str">
            <v>CHELSEA</v>
          </cell>
        </row>
        <row r="3546">
          <cell r="B3546" t="str">
            <v>86G826</v>
          </cell>
          <cell r="C3546" t="str">
            <v>CLUTIER</v>
          </cell>
        </row>
        <row r="3547">
          <cell r="B3547" t="str">
            <v>86G827</v>
          </cell>
          <cell r="C3547" t="str">
            <v>DYSART</v>
          </cell>
        </row>
        <row r="3548">
          <cell r="B3548" t="str">
            <v>86G828</v>
          </cell>
          <cell r="C3548" t="str">
            <v>ELBERON</v>
          </cell>
        </row>
        <row r="3549">
          <cell r="B3549" t="str">
            <v>86G829</v>
          </cell>
          <cell r="C3549" t="str">
            <v>GARWIN</v>
          </cell>
        </row>
        <row r="3550">
          <cell r="B3550" t="str">
            <v>86G830</v>
          </cell>
          <cell r="C3550" t="str">
            <v>GLADBROOK</v>
          </cell>
        </row>
        <row r="3551">
          <cell r="B3551" t="str">
            <v>86G831</v>
          </cell>
          <cell r="C3551" t="str">
            <v>LINCOLN</v>
          </cell>
        </row>
        <row r="3552">
          <cell r="B3552" t="str">
            <v>86G832</v>
          </cell>
          <cell r="C3552" t="str">
            <v>MONTOUR</v>
          </cell>
        </row>
        <row r="3553">
          <cell r="B3553" t="str">
            <v>86G833</v>
          </cell>
          <cell r="C3553" t="str">
            <v>TAMA</v>
          </cell>
        </row>
        <row r="3554">
          <cell r="B3554" t="str">
            <v>86G834</v>
          </cell>
          <cell r="C3554" t="str">
            <v>TOLEDO</v>
          </cell>
        </row>
        <row r="3555">
          <cell r="B3555" t="str">
            <v>86G835</v>
          </cell>
          <cell r="C3555" t="str">
            <v>TRAER</v>
          </cell>
        </row>
        <row r="3556">
          <cell r="B3556" t="str">
            <v>86G836</v>
          </cell>
          <cell r="C3556" t="str">
            <v>VINING</v>
          </cell>
        </row>
        <row r="3557">
          <cell r="B3557" t="str">
            <v>86K001</v>
          </cell>
          <cell r="C3557" t="str">
            <v>Buckingham</v>
          </cell>
        </row>
        <row r="3558">
          <cell r="B3558" t="str">
            <v>86K002</v>
          </cell>
          <cell r="C3558" t="str">
            <v>Carlton</v>
          </cell>
        </row>
        <row r="3559">
          <cell r="B3559" t="str">
            <v>86K003</v>
          </cell>
          <cell r="C3559" t="str">
            <v>CARROLL</v>
          </cell>
        </row>
        <row r="3560">
          <cell r="B3560" t="str">
            <v>86K004</v>
          </cell>
          <cell r="C3560" t="str">
            <v>Clark</v>
          </cell>
        </row>
        <row r="3561">
          <cell r="B3561" t="str">
            <v>86K005</v>
          </cell>
          <cell r="C3561" t="str">
            <v>COLUMBIA</v>
          </cell>
        </row>
        <row r="3562">
          <cell r="B3562" t="str">
            <v>86K006</v>
          </cell>
          <cell r="C3562" t="str">
            <v>CRYSTAL</v>
          </cell>
        </row>
        <row r="3563">
          <cell r="B3563" t="str">
            <v>86K007</v>
          </cell>
          <cell r="C3563" t="str">
            <v>GENESEO</v>
          </cell>
        </row>
        <row r="3564">
          <cell r="B3564" t="str">
            <v>86K008</v>
          </cell>
          <cell r="C3564" t="str">
            <v>GRANT</v>
          </cell>
        </row>
        <row r="3565">
          <cell r="B3565" t="str">
            <v>86K009</v>
          </cell>
          <cell r="C3565" t="str">
            <v>HIGHLAND</v>
          </cell>
        </row>
        <row r="3566">
          <cell r="B3566" t="str">
            <v>86K010</v>
          </cell>
          <cell r="C3566" t="str">
            <v>HOWARD</v>
          </cell>
        </row>
        <row r="3567">
          <cell r="B3567" t="str">
            <v>86K011</v>
          </cell>
          <cell r="C3567" t="str">
            <v>Indian Village</v>
          </cell>
        </row>
        <row r="3568">
          <cell r="B3568" t="str">
            <v>86K012</v>
          </cell>
          <cell r="C3568" t="str">
            <v>LINCOLN</v>
          </cell>
        </row>
        <row r="3569">
          <cell r="B3569" t="str">
            <v>86K013</v>
          </cell>
          <cell r="C3569" t="str">
            <v>Oneida</v>
          </cell>
        </row>
        <row r="3570">
          <cell r="B3570" t="str">
            <v>86K013 0</v>
          </cell>
          <cell r="C3570" t="str">
            <v>Oneida - Benefited Fire</v>
          </cell>
        </row>
        <row r="3571">
          <cell r="B3571" t="str">
            <v>86K014</v>
          </cell>
          <cell r="C3571" t="str">
            <v>OTTER CREEK</v>
          </cell>
        </row>
        <row r="3572">
          <cell r="B3572" t="str">
            <v>86K015</v>
          </cell>
          <cell r="C3572" t="str">
            <v>PERRY</v>
          </cell>
        </row>
        <row r="3573">
          <cell r="B3573" t="str">
            <v>86K016</v>
          </cell>
          <cell r="C3573" t="str">
            <v>RICHLAND</v>
          </cell>
        </row>
        <row r="3574">
          <cell r="B3574" t="str">
            <v>86K017</v>
          </cell>
          <cell r="C3574" t="str">
            <v>SALT CREEK</v>
          </cell>
        </row>
        <row r="3575">
          <cell r="B3575" t="str">
            <v>86K017 0</v>
          </cell>
          <cell r="C3575" t="str">
            <v>Salt Creek - Benefited Fire</v>
          </cell>
        </row>
        <row r="3576">
          <cell r="B3576" t="str">
            <v>86K017 2</v>
          </cell>
          <cell r="C3576" t="str">
            <v>Salt Creek - Fpa</v>
          </cell>
        </row>
        <row r="3577">
          <cell r="B3577" t="str">
            <v>86K018</v>
          </cell>
          <cell r="C3577" t="str">
            <v>SPRING CREEK</v>
          </cell>
        </row>
        <row r="3578">
          <cell r="B3578" t="str">
            <v>86K019</v>
          </cell>
          <cell r="C3578" t="str">
            <v>TAMA</v>
          </cell>
        </row>
        <row r="3579">
          <cell r="B3579" t="str">
            <v>86K020</v>
          </cell>
          <cell r="C3579" t="str">
            <v>Toledo</v>
          </cell>
        </row>
        <row r="3580">
          <cell r="B3580" t="str">
            <v>86K021</v>
          </cell>
          <cell r="C3580" t="str">
            <v>YORK</v>
          </cell>
        </row>
        <row r="3581">
          <cell r="B3581" t="str">
            <v>86K021 0</v>
          </cell>
          <cell r="C3581" t="str">
            <v>York - Benefited Fire</v>
          </cell>
        </row>
        <row r="3582">
          <cell r="B3582" t="str">
            <v>86N001</v>
          </cell>
          <cell r="C3582" t="str">
            <v>ELBERON BENEFITED FIRE</v>
          </cell>
        </row>
        <row r="3583">
          <cell r="B3583" t="str">
            <v>87C001</v>
          </cell>
          <cell r="C3583" t="str">
            <v>TAYLOR COUNTY AG EXTENSION</v>
          </cell>
        </row>
        <row r="3584">
          <cell r="B3584" t="str">
            <v>87D001</v>
          </cell>
          <cell r="C3584" t="str">
            <v>TAYLOR COUNTY ASSESSOR</v>
          </cell>
        </row>
        <row r="3585">
          <cell r="B3585" t="str">
            <v>87G838</v>
          </cell>
          <cell r="C3585" t="str">
            <v>BEDFORD</v>
          </cell>
        </row>
        <row r="3586">
          <cell r="B3586" t="str">
            <v>87G839</v>
          </cell>
          <cell r="C3586" t="str">
            <v>BLOCKTON</v>
          </cell>
        </row>
        <row r="3587">
          <cell r="B3587" t="str">
            <v>87G840</v>
          </cell>
          <cell r="C3587" t="str">
            <v>CLEARFIELD</v>
          </cell>
        </row>
        <row r="3588">
          <cell r="B3588" t="str">
            <v>87G841</v>
          </cell>
          <cell r="C3588" t="str">
            <v>CONWAY</v>
          </cell>
        </row>
        <row r="3589">
          <cell r="B3589" t="str">
            <v>87G842</v>
          </cell>
          <cell r="C3589" t="str">
            <v>GRAVITY</v>
          </cell>
        </row>
        <row r="3590">
          <cell r="B3590" t="str">
            <v>87G843</v>
          </cell>
          <cell r="C3590" t="str">
            <v>LENOX</v>
          </cell>
        </row>
        <row r="3591">
          <cell r="B3591" t="str">
            <v>87G844</v>
          </cell>
          <cell r="C3591" t="str">
            <v>NEW MARKET</v>
          </cell>
        </row>
        <row r="3592">
          <cell r="B3592" t="str">
            <v>87G845</v>
          </cell>
          <cell r="C3592" t="str">
            <v>SHARPSBURG</v>
          </cell>
        </row>
        <row r="3593">
          <cell r="B3593" t="str">
            <v>87K001</v>
          </cell>
          <cell r="C3593" t="str">
            <v>Bedford</v>
          </cell>
        </row>
        <row r="3594">
          <cell r="B3594" t="str">
            <v>87K002</v>
          </cell>
          <cell r="C3594" t="str">
            <v>BENTON</v>
          </cell>
        </row>
        <row r="3595">
          <cell r="B3595" t="str">
            <v>87K003</v>
          </cell>
          <cell r="C3595" t="str">
            <v>CLAYTON</v>
          </cell>
        </row>
        <row r="3596">
          <cell r="B3596" t="str">
            <v>87K004</v>
          </cell>
          <cell r="C3596" t="str">
            <v>DALLAS</v>
          </cell>
        </row>
        <row r="3597">
          <cell r="B3597" t="str">
            <v>87K005</v>
          </cell>
          <cell r="C3597" t="str">
            <v>Gay</v>
          </cell>
        </row>
        <row r="3598">
          <cell r="B3598" t="str">
            <v>87K006</v>
          </cell>
          <cell r="C3598" t="str">
            <v>GRANT</v>
          </cell>
        </row>
        <row r="3599">
          <cell r="B3599" t="str">
            <v>87K007</v>
          </cell>
          <cell r="C3599" t="str">
            <v>GROVE</v>
          </cell>
        </row>
        <row r="3600">
          <cell r="B3600" t="str">
            <v>87K008</v>
          </cell>
          <cell r="C3600" t="str">
            <v>Holt</v>
          </cell>
        </row>
        <row r="3601">
          <cell r="B3601" t="str">
            <v>87K009</v>
          </cell>
          <cell r="C3601" t="str">
            <v>JACKSON</v>
          </cell>
        </row>
        <row r="3602">
          <cell r="B3602" t="str">
            <v>87K010</v>
          </cell>
          <cell r="C3602" t="str">
            <v>JEFFERSON</v>
          </cell>
        </row>
        <row r="3603">
          <cell r="B3603" t="str">
            <v>87K011</v>
          </cell>
          <cell r="C3603" t="str">
            <v>MARSHALL</v>
          </cell>
        </row>
        <row r="3604">
          <cell r="B3604" t="str">
            <v>87K012</v>
          </cell>
          <cell r="C3604" t="str">
            <v>MASON</v>
          </cell>
        </row>
        <row r="3605">
          <cell r="B3605" t="str">
            <v>87K013</v>
          </cell>
          <cell r="C3605" t="str">
            <v>NODAWAY</v>
          </cell>
        </row>
        <row r="3606">
          <cell r="B3606" t="str">
            <v>87K014</v>
          </cell>
          <cell r="C3606" t="str">
            <v>PLATTE</v>
          </cell>
        </row>
        <row r="3607">
          <cell r="B3607" t="str">
            <v>87K015</v>
          </cell>
          <cell r="C3607" t="str">
            <v>POLK</v>
          </cell>
        </row>
        <row r="3608">
          <cell r="B3608" t="str">
            <v>87K016</v>
          </cell>
          <cell r="C3608" t="str">
            <v>ROSS</v>
          </cell>
        </row>
        <row r="3609">
          <cell r="B3609" t="str">
            <v>87K017</v>
          </cell>
          <cell r="C3609" t="str">
            <v>WASHINGTON</v>
          </cell>
        </row>
        <row r="3610">
          <cell r="B3610" t="str">
            <v>88C001</v>
          </cell>
          <cell r="C3610" t="str">
            <v>UNION COUNTY AG EXTENSION</v>
          </cell>
        </row>
        <row r="3611">
          <cell r="B3611" t="str">
            <v>88D001</v>
          </cell>
          <cell r="C3611" t="str">
            <v>UNION COUNTY ASSESSOR</v>
          </cell>
        </row>
        <row r="3612">
          <cell r="B3612" t="str">
            <v>88F014</v>
          </cell>
          <cell r="C3612" t="str">
            <v>SOUTHWESTERN - XIV MAS</v>
          </cell>
        </row>
        <row r="3613">
          <cell r="B3613" t="str">
            <v>88G846</v>
          </cell>
          <cell r="C3613" t="str">
            <v>AFTON</v>
          </cell>
        </row>
        <row r="3614">
          <cell r="B3614" t="str">
            <v>88G847</v>
          </cell>
          <cell r="C3614" t="str">
            <v>ARISPE</v>
          </cell>
        </row>
        <row r="3615">
          <cell r="B3615" t="str">
            <v>88G848</v>
          </cell>
          <cell r="C3615" t="str">
            <v>CRESTON</v>
          </cell>
        </row>
        <row r="3616">
          <cell r="B3616" t="str">
            <v>88G849</v>
          </cell>
          <cell r="C3616" t="str">
            <v>CROMWELL</v>
          </cell>
        </row>
        <row r="3617">
          <cell r="B3617" t="str">
            <v>88G851</v>
          </cell>
          <cell r="C3617" t="str">
            <v>LORIMOR</v>
          </cell>
        </row>
        <row r="3618">
          <cell r="B3618" t="str">
            <v>88G852</v>
          </cell>
          <cell r="C3618" t="str">
            <v>SHANNON CITY</v>
          </cell>
        </row>
        <row r="3619">
          <cell r="B3619" t="str">
            <v>88G853</v>
          </cell>
          <cell r="C3619" t="str">
            <v>THAYER</v>
          </cell>
        </row>
        <row r="3620">
          <cell r="B3620" t="str">
            <v>88K001</v>
          </cell>
          <cell r="C3620" t="str">
            <v>DODGE</v>
          </cell>
        </row>
        <row r="3621">
          <cell r="B3621" t="str">
            <v>88K002</v>
          </cell>
          <cell r="C3621" t="str">
            <v>DOUGLAS</v>
          </cell>
        </row>
        <row r="3622">
          <cell r="B3622" t="str">
            <v>88K003</v>
          </cell>
          <cell r="C3622" t="str">
            <v>GRANT</v>
          </cell>
        </row>
        <row r="3623">
          <cell r="B3623" t="str">
            <v>88K004</v>
          </cell>
          <cell r="C3623" t="str">
            <v>HIGHLAND</v>
          </cell>
        </row>
        <row r="3624">
          <cell r="B3624" t="str">
            <v>88K005 1</v>
          </cell>
          <cell r="C3624" t="str">
            <v>Jones - L. F D</v>
          </cell>
        </row>
        <row r="3625">
          <cell r="B3625" t="str">
            <v>88K005 2</v>
          </cell>
          <cell r="C3625" t="str">
            <v>Jones - A. F D</v>
          </cell>
        </row>
        <row r="3626">
          <cell r="B3626" t="str">
            <v>88K005 3</v>
          </cell>
          <cell r="C3626" t="str">
            <v>Jones - M. F D</v>
          </cell>
        </row>
        <row r="3627">
          <cell r="B3627" t="str">
            <v>88K006</v>
          </cell>
          <cell r="C3627" t="str">
            <v>LINCOLN</v>
          </cell>
        </row>
        <row r="3628">
          <cell r="B3628" t="str">
            <v>88K007</v>
          </cell>
          <cell r="C3628" t="str">
            <v>New Hope</v>
          </cell>
        </row>
        <row r="3629">
          <cell r="B3629" t="str">
            <v>88K008</v>
          </cell>
          <cell r="C3629" t="str">
            <v>PLATTE</v>
          </cell>
        </row>
        <row r="3630">
          <cell r="B3630" t="str">
            <v>88K009</v>
          </cell>
          <cell r="C3630" t="str">
            <v>PLEASANT</v>
          </cell>
        </row>
        <row r="3631">
          <cell r="B3631" t="str">
            <v>88K010</v>
          </cell>
          <cell r="C3631" t="str">
            <v>Sand Creek</v>
          </cell>
        </row>
        <row r="3632">
          <cell r="B3632" t="str">
            <v>88K011</v>
          </cell>
          <cell r="C3632" t="str">
            <v>Spaulding</v>
          </cell>
        </row>
        <row r="3633">
          <cell r="B3633" t="str">
            <v>88K012</v>
          </cell>
          <cell r="C3633" t="str">
            <v>UNION</v>
          </cell>
        </row>
        <row r="3634">
          <cell r="B3634" t="str">
            <v>88L001</v>
          </cell>
          <cell r="C3634" t="str">
            <v>UNION COUNTY GREATER COMMUNI</v>
          </cell>
        </row>
        <row r="3635">
          <cell r="B3635" t="str">
            <v>89C001</v>
          </cell>
          <cell r="C3635" t="str">
            <v>VAN BUREN COUNTY AG EXTENSION</v>
          </cell>
        </row>
        <row r="3636">
          <cell r="B3636" t="str">
            <v>89D001</v>
          </cell>
          <cell r="C3636" t="str">
            <v>VAN BUREN COUNTY ASSESSOR</v>
          </cell>
        </row>
        <row r="3637">
          <cell r="B3637" t="str">
            <v>89G854</v>
          </cell>
          <cell r="C3637" t="str">
            <v>BIRMINGHAM</v>
          </cell>
        </row>
        <row r="3638">
          <cell r="B3638" t="str">
            <v>89G855</v>
          </cell>
          <cell r="C3638" t="str">
            <v>BONAPARTE</v>
          </cell>
        </row>
        <row r="3639">
          <cell r="B3639" t="str">
            <v>89G856</v>
          </cell>
          <cell r="C3639" t="str">
            <v>CANTRIL</v>
          </cell>
        </row>
        <row r="3640">
          <cell r="B3640" t="str">
            <v>89G857</v>
          </cell>
          <cell r="C3640" t="str">
            <v>FARMINGTON</v>
          </cell>
        </row>
        <row r="3641">
          <cell r="B3641" t="str">
            <v>89G858</v>
          </cell>
          <cell r="C3641" t="str">
            <v>KEOSAUQUA</v>
          </cell>
        </row>
        <row r="3642">
          <cell r="B3642" t="str">
            <v>89G859</v>
          </cell>
          <cell r="C3642" t="str">
            <v>MILTON</v>
          </cell>
        </row>
        <row r="3643">
          <cell r="B3643" t="str">
            <v>89G861</v>
          </cell>
          <cell r="C3643" t="str">
            <v>STOCKPORT</v>
          </cell>
        </row>
        <row r="3644">
          <cell r="B3644" t="str">
            <v>89K001</v>
          </cell>
          <cell r="C3644" t="str">
            <v>Bonaparte</v>
          </cell>
        </row>
        <row r="3645">
          <cell r="B3645" t="str">
            <v>89K002</v>
          </cell>
          <cell r="C3645" t="str">
            <v>CEDAR</v>
          </cell>
        </row>
        <row r="3646">
          <cell r="B3646" t="str">
            <v>89K003</v>
          </cell>
          <cell r="C3646" t="str">
            <v>Chequest</v>
          </cell>
        </row>
        <row r="3647">
          <cell r="B3647" t="str">
            <v>89K004</v>
          </cell>
          <cell r="C3647" t="str">
            <v>DES MOINES</v>
          </cell>
        </row>
        <row r="3648">
          <cell r="B3648" t="str">
            <v>89K005</v>
          </cell>
          <cell r="C3648" t="str">
            <v>Farmington</v>
          </cell>
        </row>
        <row r="3649">
          <cell r="B3649" t="str">
            <v>89K006</v>
          </cell>
          <cell r="C3649" t="str">
            <v>Harrisburg</v>
          </cell>
        </row>
        <row r="3650">
          <cell r="B3650" t="str">
            <v>89K007</v>
          </cell>
          <cell r="C3650" t="str">
            <v>Henry</v>
          </cell>
        </row>
        <row r="3651">
          <cell r="B3651" t="str">
            <v>89K008</v>
          </cell>
          <cell r="C3651" t="str">
            <v>JACKSON</v>
          </cell>
        </row>
        <row r="3652">
          <cell r="B3652" t="str">
            <v>89K009</v>
          </cell>
          <cell r="C3652" t="str">
            <v>LICK CREEK</v>
          </cell>
        </row>
        <row r="3653">
          <cell r="B3653" t="str">
            <v>89K010</v>
          </cell>
          <cell r="C3653" t="str">
            <v>UNION</v>
          </cell>
        </row>
        <row r="3654">
          <cell r="B3654" t="str">
            <v>89K011</v>
          </cell>
          <cell r="C3654" t="str">
            <v>VAN BUREN</v>
          </cell>
        </row>
        <row r="3655">
          <cell r="B3655" t="str">
            <v>89K012</v>
          </cell>
          <cell r="C3655" t="str">
            <v>VERNON</v>
          </cell>
        </row>
        <row r="3656">
          <cell r="B3656" t="str">
            <v>89K013</v>
          </cell>
          <cell r="C3656" t="str">
            <v>Village</v>
          </cell>
        </row>
        <row r="3657">
          <cell r="B3657" t="str">
            <v>89K014</v>
          </cell>
          <cell r="C3657" t="str">
            <v>WASHINGTON</v>
          </cell>
        </row>
        <row r="3658">
          <cell r="B3658" t="str">
            <v>89L001</v>
          </cell>
          <cell r="C3658" t="str">
            <v>VAN BUREN COUNTY HOSPITAL</v>
          </cell>
        </row>
        <row r="3659">
          <cell r="B3659" t="str">
            <v>90C001</v>
          </cell>
          <cell r="C3659" t="str">
            <v>WAPELLO COUNTY AG EXTENSION</v>
          </cell>
        </row>
        <row r="3660">
          <cell r="B3660" t="str">
            <v>90D001</v>
          </cell>
          <cell r="C3660" t="str">
            <v>WAPELLO COUNTY ASSESSOR</v>
          </cell>
        </row>
        <row r="3661">
          <cell r="B3661" t="str">
            <v>90F015</v>
          </cell>
          <cell r="C3661" t="str">
            <v>INDIAN HILLS - XV MAS</v>
          </cell>
        </row>
        <row r="3662">
          <cell r="B3662" t="str">
            <v>90G862</v>
          </cell>
          <cell r="C3662" t="str">
            <v>AGENCY</v>
          </cell>
        </row>
        <row r="3663">
          <cell r="B3663" t="str">
            <v>90G863</v>
          </cell>
          <cell r="C3663" t="str">
            <v>BLAKESBURG</v>
          </cell>
        </row>
        <row r="3664">
          <cell r="B3664" t="str">
            <v>90G864</v>
          </cell>
          <cell r="C3664" t="str">
            <v>CHILLICOTHE</v>
          </cell>
        </row>
        <row r="3665">
          <cell r="B3665" t="str">
            <v>90G865</v>
          </cell>
          <cell r="C3665" t="str">
            <v>EDDYVILLE</v>
          </cell>
        </row>
        <row r="3666">
          <cell r="B3666" t="str">
            <v>90G866</v>
          </cell>
          <cell r="C3666" t="str">
            <v>ELDON</v>
          </cell>
        </row>
        <row r="3667">
          <cell r="B3667" t="str">
            <v>90G867</v>
          </cell>
          <cell r="C3667" t="str">
            <v>KIRKVILLE</v>
          </cell>
        </row>
        <row r="3668">
          <cell r="B3668" t="str">
            <v>90G868</v>
          </cell>
          <cell r="C3668" t="str">
            <v>OTTUMWA</v>
          </cell>
        </row>
        <row r="3669">
          <cell r="B3669" t="str">
            <v>90K001</v>
          </cell>
          <cell r="C3669" t="str">
            <v>ADAMS</v>
          </cell>
        </row>
        <row r="3670">
          <cell r="B3670" t="str">
            <v>90K002</v>
          </cell>
          <cell r="C3670" t="str">
            <v>Agency</v>
          </cell>
        </row>
        <row r="3671">
          <cell r="B3671" t="str">
            <v>90K003</v>
          </cell>
          <cell r="C3671" t="str">
            <v>CASS</v>
          </cell>
        </row>
        <row r="3672">
          <cell r="B3672" t="str">
            <v>90K004</v>
          </cell>
          <cell r="C3672" t="str">
            <v>CENTER</v>
          </cell>
        </row>
        <row r="3673">
          <cell r="B3673" t="str">
            <v>90K005</v>
          </cell>
          <cell r="C3673" t="str">
            <v>COLUMBIA</v>
          </cell>
        </row>
        <row r="3674">
          <cell r="B3674" t="str">
            <v>90K006</v>
          </cell>
          <cell r="C3674" t="str">
            <v>Competine</v>
          </cell>
        </row>
        <row r="3675">
          <cell r="B3675" t="str">
            <v>90K007</v>
          </cell>
          <cell r="C3675" t="str">
            <v>Dahlonega</v>
          </cell>
        </row>
        <row r="3676">
          <cell r="B3676" t="str">
            <v>90K008</v>
          </cell>
          <cell r="C3676" t="str">
            <v>GREEN</v>
          </cell>
        </row>
        <row r="3677">
          <cell r="B3677" t="str">
            <v>90K009</v>
          </cell>
          <cell r="C3677" t="str">
            <v>HIGHLAND</v>
          </cell>
        </row>
        <row r="3678">
          <cell r="B3678" t="str">
            <v>90K010</v>
          </cell>
          <cell r="C3678" t="str">
            <v>Keokuk</v>
          </cell>
        </row>
        <row r="3679">
          <cell r="B3679" t="str">
            <v>90K011</v>
          </cell>
          <cell r="C3679" t="str">
            <v>PLEASANT</v>
          </cell>
        </row>
        <row r="3680">
          <cell r="B3680" t="str">
            <v>90K012</v>
          </cell>
          <cell r="C3680" t="str">
            <v>POLK</v>
          </cell>
        </row>
        <row r="3681">
          <cell r="B3681" t="str">
            <v>90K013</v>
          </cell>
          <cell r="C3681" t="str">
            <v>RICHLAND</v>
          </cell>
        </row>
        <row r="3682">
          <cell r="B3682" t="str">
            <v>90K014</v>
          </cell>
          <cell r="C3682" t="str">
            <v>WASHINGTON</v>
          </cell>
        </row>
        <row r="3683">
          <cell r="B3683" t="str">
            <v>91C001</v>
          </cell>
          <cell r="C3683" t="str">
            <v>WARREN COUNTY AG EXTENSION</v>
          </cell>
        </row>
        <row r="3684">
          <cell r="B3684" t="str">
            <v>91D001</v>
          </cell>
          <cell r="C3684" t="str">
            <v>WARREN COUNTY ASSESSOR</v>
          </cell>
        </row>
        <row r="3685">
          <cell r="B3685" t="str">
            <v>91G869</v>
          </cell>
          <cell r="C3685" t="str">
            <v>ACKWORTH</v>
          </cell>
        </row>
        <row r="3686">
          <cell r="B3686" t="str">
            <v>91G870</v>
          </cell>
          <cell r="C3686" t="str">
            <v>CARLISLE</v>
          </cell>
        </row>
        <row r="3687">
          <cell r="B3687" t="str">
            <v>91G871</v>
          </cell>
          <cell r="C3687" t="str">
            <v>CUMMING</v>
          </cell>
        </row>
        <row r="3688">
          <cell r="B3688" t="str">
            <v>91G872</v>
          </cell>
          <cell r="C3688" t="str">
            <v>HARTFORD</v>
          </cell>
        </row>
        <row r="3689">
          <cell r="B3689" t="str">
            <v>91G873</v>
          </cell>
          <cell r="C3689" t="str">
            <v>INDIANOLA</v>
          </cell>
        </row>
        <row r="3690">
          <cell r="B3690" t="str">
            <v>91G874</v>
          </cell>
          <cell r="C3690" t="str">
            <v>LACONA</v>
          </cell>
        </row>
        <row r="3691">
          <cell r="B3691" t="str">
            <v>91G875</v>
          </cell>
          <cell r="C3691" t="str">
            <v>MARTENSDALE</v>
          </cell>
        </row>
        <row r="3692">
          <cell r="B3692" t="str">
            <v>91G876</v>
          </cell>
          <cell r="C3692" t="str">
            <v>MILO</v>
          </cell>
        </row>
        <row r="3693">
          <cell r="B3693" t="str">
            <v>91G877</v>
          </cell>
          <cell r="C3693" t="str">
            <v>NEW VIRGINIA</v>
          </cell>
        </row>
        <row r="3694">
          <cell r="B3694" t="str">
            <v>91G878</v>
          </cell>
          <cell r="C3694" t="str">
            <v>NORWALK</v>
          </cell>
        </row>
        <row r="3695">
          <cell r="B3695" t="str">
            <v>91G879</v>
          </cell>
          <cell r="C3695" t="str">
            <v>ST MARYS</v>
          </cell>
        </row>
        <row r="3696">
          <cell r="B3696" t="str">
            <v>91G880</v>
          </cell>
          <cell r="C3696" t="str">
            <v>SANDYVILLE</v>
          </cell>
        </row>
        <row r="3697">
          <cell r="B3697" t="str">
            <v>91G881</v>
          </cell>
          <cell r="C3697" t="str">
            <v>SPRING HILL</v>
          </cell>
        </row>
        <row r="3698">
          <cell r="B3698" t="str">
            <v>91K001</v>
          </cell>
          <cell r="C3698" t="str">
            <v>ALLEN</v>
          </cell>
        </row>
        <row r="3699">
          <cell r="B3699" t="str">
            <v>91K002</v>
          </cell>
          <cell r="C3699" t="str">
            <v>Belmont - Milo Fire</v>
          </cell>
        </row>
        <row r="3700">
          <cell r="B3700" t="str">
            <v>91K003 0</v>
          </cell>
          <cell r="C3700" t="str">
            <v>Greenfield - Benefited Fire</v>
          </cell>
        </row>
        <row r="3701">
          <cell r="B3701" t="str">
            <v>91K003 4</v>
          </cell>
          <cell r="C3701" t="str">
            <v>Greenfield - Northern Warren Fire</v>
          </cell>
        </row>
        <row r="3702">
          <cell r="B3702" t="str">
            <v>91K004</v>
          </cell>
          <cell r="C3702" t="str">
            <v>JACKSON</v>
          </cell>
        </row>
        <row r="3703">
          <cell r="B3703" t="str">
            <v>91K005</v>
          </cell>
          <cell r="C3703" t="str">
            <v>JEFFERSON</v>
          </cell>
        </row>
        <row r="3704">
          <cell r="B3704" t="str">
            <v>91K006 1</v>
          </cell>
          <cell r="C3704" t="str">
            <v>Liberty - Lacona Fire</v>
          </cell>
        </row>
        <row r="3705">
          <cell r="B3705" t="str">
            <v>91K006 2</v>
          </cell>
          <cell r="C3705" t="str">
            <v>Liberty - Milo Fire</v>
          </cell>
        </row>
        <row r="3706">
          <cell r="B3706" t="str">
            <v>91K006 3</v>
          </cell>
          <cell r="C3706" t="str">
            <v>Liberty - Indianola Fire</v>
          </cell>
        </row>
        <row r="3707">
          <cell r="B3707" t="str">
            <v>91K007</v>
          </cell>
          <cell r="C3707" t="str">
            <v>LINCOLN</v>
          </cell>
        </row>
        <row r="3708">
          <cell r="B3708" t="str">
            <v>91K008</v>
          </cell>
          <cell r="C3708" t="str">
            <v>LINN</v>
          </cell>
        </row>
        <row r="3709">
          <cell r="B3709" t="str">
            <v>91K009 1</v>
          </cell>
          <cell r="C3709" t="str">
            <v>Otter - Milo Fire</v>
          </cell>
        </row>
        <row r="3710">
          <cell r="B3710" t="str">
            <v>91K009 2</v>
          </cell>
          <cell r="C3710" t="str">
            <v>Otter - Indianola Fire</v>
          </cell>
        </row>
        <row r="3711">
          <cell r="B3711" t="str">
            <v>91K010</v>
          </cell>
          <cell r="C3711" t="str">
            <v>Palmyra</v>
          </cell>
        </row>
        <row r="3712">
          <cell r="B3712" t="str">
            <v>91K010 3</v>
          </cell>
          <cell r="C3712" t="str">
            <v>Palmyra-Indianola Fire</v>
          </cell>
        </row>
        <row r="3713">
          <cell r="B3713" t="str">
            <v>91K011</v>
          </cell>
          <cell r="C3713" t="str">
            <v>RICHLAND</v>
          </cell>
        </row>
        <row r="3714">
          <cell r="B3714" t="str">
            <v>91K012 1</v>
          </cell>
          <cell r="C3714" t="str">
            <v>Squaw Creek- New Virginia Fire</v>
          </cell>
        </row>
        <row r="3715">
          <cell r="B3715" t="str">
            <v>91K012 1</v>
          </cell>
          <cell r="C3715" t="str">
            <v>SQUAW CREEK-NEW VIRGINIA FIRE</v>
          </cell>
        </row>
        <row r="3716">
          <cell r="B3716" t="str">
            <v>91K012 2</v>
          </cell>
          <cell r="C3716" t="str">
            <v>Squaw Creek- Indianola Fire</v>
          </cell>
        </row>
        <row r="3717">
          <cell r="B3717" t="str">
            <v>91K012 2</v>
          </cell>
          <cell r="C3717" t="str">
            <v>SQUAW CREEK-INDIANOLA FIRE</v>
          </cell>
        </row>
        <row r="3718">
          <cell r="B3718" t="str">
            <v>91K013 1</v>
          </cell>
          <cell r="C3718" t="str">
            <v>Union - Pleasantville Fd</v>
          </cell>
        </row>
        <row r="3719">
          <cell r="B3719" t="str">
            <v>91K013 2</v>
          </cell>
          <cell r="C3719" t="str">
            <v>Union - Indianola Fd</v>
          </cell>
        </row>
        <row r="3720">
          <cell r="B3720" t="str">
            <v>91K013 3</v>
          </cell>
          <cell r="C3720" t="str">
            <v>Union - Milo Fire</v>
          </cell>
        </row>
        <row r="3721">
          <cell r="B3721" t="str">
            <v>91K014</v>
          </cell>
          <cell r="C3721" t="str">
            <v>Virginia</v>
          </cell>
        </row>
        <row r="3722">
          <cell r="B3722" t="str">
            <v>91K015</v>
          </cell>
          <cell r="C3722" t="str">
            <v>White Breast</v>
          </cell>
        </row>
        <row r="3723">
          <cell r="B3723" t="str">
            <v>91K016</v>
          </cell>
          <cell r="C3723" t="str">
            <v>White Oak</v>
          </cell>
        </row>
        <row r="3724">
          <cell r="B3724" t="str">
            <v>91M001</v>
          </cell>
          <cell r="C3724" t="str">
            <v>NEW VIRGINIA SANITARY SEWER</v>
          </cell>
        </row>
        <row r="3725">
          <cell r="B3725" t="str">
            <v>91M003</v>
          </cell>
          <cell r="C3725" t="str">
            <v>GR PL/HILLS OF COVENTRY SAN SEWER</v>
          </cell>
        </row>
        <row r="3726">
          <cell r="B3726" t="str">
            <v>91N002</v>
          </cell>
          <cell r="C3726" t="str">
            <v>GREENFIELD I-10 FIRE DISTRICT</v>
          </cell>
        </row>
        <row r="3727">
          <cell r="B3727" t="str">
            <v>91P001</v>
          </cell>
          <cell r="C3727" t="str">
            <v>GREENFIELD PLAZA WATER DISTRICT</v>
          </cell>
        </row>
        <row r="3728">
          <cell r="B3728" t="str">
            <v>91R002</v>
          </cell>
          <cell r="C3728" t="str">
            <v>HILLS OF COVENTRY STREET LIGHTING</v>
          </cell>
        </row>
        <row r="3729">
          <cell r="B3729" t="str">
            <v>91R003</v>
          </cell>
          <cell r="C3729" t="str">
            <v>GREENFIELD PLAZA BENEFITED LIGHTING</v>
          </cell>
        </row>
        <row r="3730">
          <cell r="B3730" t="str">
            <v>91S008</v>
          </cell>
          <cell r="C3730" t="str">
            <v>LINN-CUMMING CEMETERY</v>
          </cell>
        </row>
        <row r="3731">
          <cell r="B3731" t="str">
            <v>91S008</v>
          </cell>
          <cell r="C3731" t="str">
            <v>LINN-NORWALK CEMETERY</v>
          </cell>
        </row>
        <row r="3732">
          <cell r="B3732" t="str">
            <v>91S008 1</v>
          </cell>
          <cell r="C3732" t="str">
            <v>Linn-Cumming Cemetery</v>
          </cell>
        </row>
        <row r="3733">
          <cell r="B3733" t="str">
            <v>91S008 2</v>
          </cell>
          <cell r="C3733" t="str">
            <v>Linn-Norwalk Cemetery</v>
          </cell>
        </row>
        <row r="3734">
          <cell r="B3734" t="str">
            <v>91W002</v>
          </cell>
          <cell r="C3734" t="str">
            <v>LAKEWOOD BEN RECREATIONAL LAKE</v>
          </cell>
        </row>
        <row r="3735">
          <cell r="B3735" t="str">
            <v>92C001</v>
          </cell>
          <cell r="C3735" t="str">
            <v>WASHINGTON COUNTY AG EXTENSION</v>
          </cell>
        </row>
        <row r="3736">
          <cell r="B3736" t="str">
            <v>92D001</v>
          </cell>
          <cell r="C3736" t="str">
            <v>WASHINGTON COUNTY ASSESSOR</v>
          </cell>
        </row>
        <row r="3737">
          <cell r="B3737" t="str">
            <v>92G882</v>
          </cell>
          <cell r="C3737" t="str">
            <v>AINSWORTH</v>
          </cell>
        </row>
        <row r="3738">
          <cell r="B3738" t="str">
            <v>92G883</v>
          </cell>
          <cell r="C3738" t="str">
            <v>BRIGHTON</v>
          </cell>
        </row>
        <row r="3739">
          <cell r="B3739" t="str">
            <v>92G884</v>
          </cell>
          <cell r="C3739" t="str">
            <v>CRAWFORDSVILLE</v>
          </cell>
        </row>
        <row r="3740">
          <cell r="B3740" t="str">
            <v>92G885</v>
          </cell>
          <cell r="C3740" t="str">
            <v>KALONA</v>
          </cell>
        </row>
        <row r="3741">
          <cell r="B3741" t="str">
            <v>92G886</v>
          </cell>
          <cell r="C3741" t="str">
            <v>RIVERSIDE</v>
          </cell>
        </row>
        <row r="3742">
          <cell r="B3742" t="str">
            <v>92G887</v>
          </cell>
          <cell r="C3742" t="str">
            <v>WASHINGTON</v>
          </cell>
        </row>
        <row r="3743">
          <cell r="B3743" t="str">
            <v>92G888</v>
          </cell>
          <cell r="C3743" t="str">
            <v>WELLMAN</v>
          </cell>
        </row>
        <row r="3744">
          <cell r="B3744" t="str">
            <v>92G889</v>
          </cell>
          <cell r="C3744" t="str">
            <v>WEST CHESTER</v>
          </cell>
        </row>
        <row r="3745">
          <cell r="B3745" t="str">
            <v>92K001</v>
          </cell>
          <cell r="C3745" t="str">
            <v>BRIGHTON</v>
          </cell>
        </row>
        <row r="3746">
          <cell r="B3746" t="str">
            <v>92K002 1</v>
          </cell>
          <cell r="C3746" t="str">
            <v>Cedar - Washington Fire</v>
          </cell>
        </row>
        <row r="3747">
          <cell r="B3747" t="str">
            <v>92K002 2</v>
          </cell>
          <cell r="C3747" t="str">
            <v>Cedar - Kalona/Wellman Fire</v>
          </cell>
        </row>
        <row r="3748">
          <cell r="B3748" t="str">
            <v>92K003</v>
          </cell>
          <cell r="C3748" t="str">
            <v>CLAY</v>
          </cell>
        </row>
        <row r="3749">
          <cell r="B3749" t="str">
            <v>92K004 0</v>
          </cell>
          <cell r="C3749" t="str">
            <v>Crawford - Benefited Fire</v>
          </cell>
        </row>
        <row r="3750">
          <cell r="B3750" t="str">
            <v>92K005</v>
          </cell>
          <cell r="C3750" t="str">
            <v>Dutch Creek</v>
          </cell>
        </row>
        <row r="3751">
          <cell r="B3751" t="str">
            <v>92K006</v>
          </cell>
          <cell r="C3751" t="str">
            <v>English River</v>
          </cell>
        </row>
        <row r="3752">
          <cell r="B3752" t="str">
            <v>92K007</v>
          </cell>
          <cell r="C3752" t="str">
            <v>FRANKLIN</v>
          </cell>
        </row>
        <row r="3753">
          <cell r="B3753" t="str">
            <v>92K008</v>
          </cell>
          <cell r="C3753" t="str">
            <v>HIGHLAND</v>
          </cell>
        </row>
        <row r="3754">
          <cell r="B3754" t="str">
            <v>92K009</v>
          </cell>
          <cell r="C3754" t="str">
            <v>IOWA</v>
          </cell>
        </row>
        <row r="3755">
          <cell r="B3755" t="str">
            <v>92K010</v>
          </cell>
          <cell r="C3755" t="str">
            <v>JACKSON</v>
          </cell>
        </row>
        <row r="3756">
          <cell r="B3756" t="str">
            <v>92K011</v>
          </cell>
          <cell r="C3756" t="str">
            <v>LIME CREEK</v>
          </cell>
        </row>
        <row r="3757">
          <cell r="B3757" t="str">
            <v>92K012</v>
          </cell>
          <cell r="C3757" t="str">
            <v>MARION</v>
          </cell>
        </row>
        <row r="3758">
          <cell r="B3758" t="str">
            <v>92K012 1</v>
          </cell>
          <cell r="C3758" t="str">
            <v>Marion - Wayland Fire</v>
          </cell>
        </row>
        <row r="3759">
          <cell r="B3759" t="str">
            <v>92K013</v>
          </cell>
          <cell r="C3759" t="str">
            <v>Oregon</v>
          </cell>
        </row>
        <row r="3760">
          <cell r="B3760" t="str">
            <v>92K014</v>
          </cell>
          <cell r="C3760" t="str">
            <v>SEVENTY SIX</v>
          </cell>
        </row>
        <row r="3761">
          <cell r="B3761" t="str">
            <v>92K015</v>
          </cell>
          <cell r="C3761" t="str">
            <v>WASHINGTON</v>
          </cell>
        </row>
        <row r="3762">
          <cell r="B3762" t="str">
            <v>92L001</v>
          </cell>
          <cell r="C3762" t="str">
            <v>WASHINGTON COUNTY HOSPITAL</v>
          </cell>
        </row>
        <row r="3763">
          <cell r="B3763" t="str">
            <v>92N001</v>
          </cell>
          <cell r="C3763" t="str">
            <v>CRAWFORD BENEFITED FIRE DISTRICT</v>
          </cell>
        </row>
        <row r="3764">
          <cell r="B3764" t="str">
            <v>93C001</v>
          </cell>
          <cell r="C3764" t="str">
            <v>WAYNE COUNTY AG EXTENSION</v>
          </cell>
        </row>
        <row r="3765">
          <cell r="B3765" t="str">
            <v>93D001</v>
          </cell>
          <cell r="C3765" t="str">
            <v>WAYNE COUNTY ASSESSOR</v>
          </cell>
        </row>
        <row r="3766">
          <cell r="B3766" t="str">
            <v>93G890</v>
          </cell>
          <cell r="C3766" t="str">
            <v>ALLERTON</v>
          </cell>
        </row>
        <row r="3767">
          <cell r="B3767" t="str">
            <v>93G891</v>
          </cell>
          <cell r="C3767" t="str">
            <v>CLIO</v>
          </cell>
        </row>
        <row r="3768">
          <cell r="B3768" t="str">
            <v>93G892</v>
          </cell>
          <cell r="C3768" t="str">
            <v>CORYDON</v>
          </cell>
        </row>
        <row r="3769">
          <cell r="B3769" t="str">
            <v>93G893</v>
          </cell>
          <cell r="C3769" t="str">
            <v>HUMESTON</v>
          </cell>
        </row>
        <row r="3770">
          <cell r="B3770" t="str">
            <v>93G894</v>
          </cell>
          <cell r="C3770" t="str">
            <v>LINEVILLE</v>
          </cell>
        </row>
        <row r="3771">
          <cell r="B3771" t="str">
            <v>93G895</v>
          </cell>
          <cell r="C3771" t="str">
            <v>MILLERTON</v>
          </cell>
        </row>
        <row r="3772">
          <cell r="B3772" t="str">
            <v>93G896</v>
          </cell>
          <cell r="C3772" t="str">
            <v>PROMISE CITY</v>
          </cell>
        </row>
        <row r="3773">
          <cell r="B3773" t="str">
            <v>93G897</v>
          </cell>
          <cell r="C3773" t="str">
            <v>SEYMOUR</v>
          </cell>
        </row>
        <row r="3774">
          <cell r="B3774" t="str">
            <v>93K001</v>
          </cell>
          <cell r="C3774" t="str">
            <v>BENTON</v>
          </cell>
        </row>
        <row r="3775">
          <cell r="B3775" t="str">
            <v>93K002</v>
          </cell>
          <cell r="C3775" t="str">
            <v>CLAY</v>
          </cell>
        </row>
        <row r="3776">
          <cell r="B3776" t="str">
            <v>93K003</v>
          </cell>
          <cell r="C3776" t="str">
            <v>CLINTON</v>
          </cell>
        </row>
        <row r="3777">
          <cell r="B3777" t="str">
            <v>93K004</v>
          </cell>
          <cell r="C3777" t="str">
            <v>Corydon</v>
          </cell>
        </row>
        <row r="3778">
          <cell r="B3778" t="str">
            <v>93K005</v>
          </cell>
          <cell r="C3778" t="str">
            <v>GRAND RIVER</v>
          </cell>
        </row>
        <row r="3779">
          <cell r="B3779" t="str">
            <v>93K006</v>
          </cell>
          <cell r="C3779" t="str">
            <v>HOWARD</v>
          </cell>
        </row>
        <row r="3780">
          <cell r="B3780" t="str">
            <v>93K007</v>
          </cell>
          <cell r="C3780" t="str">
            <v>JACKSON</v>
          </cell>
        </row>
        <row r="3781">
          <cell r="B3781" t="str">
            <v>93K008</v>
          </cell>
          <cell r="C3781" t="str">
            <v>JEFFERSON</v>
          </cell>
        </row>
        <row r="3782">
          <cell r="B3782" t="str">
            <v>93K009</v>
          </cell>
          <cell r="C3782" t="str">
            <v>MONROE</v>
          </cell>
        </row>
        <row r="3783">
          <cell r="B3783" t="str">
            <v>93K010</v>
          </cell>
          <cell r="C3783" t="str">
            <v>Richman</v>
          </cell>
        </row>
        <row r="3784">
          <cell r="B3784" t="str">
            <v>93K011</v>
          </cell>
          <cell r="C3784" t="str">
            <v>SOUTH FORK</v>
          </cell>
        </row>
        <row r="3785">
          <cell r="B3785" t="str">
            <v>93K012</v>
          </cell>
          <cell r="C3785" t="str">
            <v>UNION</v>
          </cell>
        </row>
        <row r="3786">
          <cell r="B3786" t="str">
            <v>93K013</v>
          </cell>
          <cell r="C3786" t="str">
            <v>WALNUT</v>
          </cell>
        </row>
        <row r="3787">
          <cell r="B3787" t="str">
            <v>93K014</v>
          </cell>
          <cell r="C3787" t="str">
            <v>WARREN</v>
          </cell>
        </row>
        <row r="3788">
          <cell r="B3788" t="str">
            <v>93K015</v>
          </cell>
          <cell r="C3788" t="str">
            <v>WASHINGTON</v>
          </cell>
        </row>
        <row r="3789">
          <cell r="B3789" t="str">
            <v>93K016</v>
          </cell>
          <cell r="C3789" t="str">
            <v>WRIGHT</v>
          </cell>
        </row>
        <row r="3790">
          <cell r="B3790" t="str">
            <v>93K016 1</v>
          </cell>
          <cell r="C3790" t="str">
            <v>Wright - Russell Fire</v>
          </cell>
        </row>
        <row r="3791">
          <cell r="B3791" t="str">
            <v>93L001</v>
          </cell>
          <cell r="C3791" t="str">
            <v>WAYNE COUNTY HOSPITAL</v>
          </cell>
        </row>
        <row r="3792">
          <cell r="B3792" t="str">
            <v>94C001</v>
          </cell>
          <cell r="C3792" t="str">
            <v>WEBSTER COUNTY AG EXTENSION</v>
          </cell>
        </row>
        <row r="3793">
          <cell r="B3793" t="str">
            <v>94D001</v>
          </cell>
          <cell r="C3793" t="str">
            <v>WEBSTER COUNTY ASSESSOR</v>
          </cell>
        </row>
        <row r="3794">
          <cell r="B3794" t="str">
            <v>94F005</v>
          </cell>
          <cell r="C3794" t="str">
            <v>IOWA CENTRAL - V MAS</v>
          </cell>
        </row>
        <row r="3795">
          <cell r="B3795" t="str">
            <v>94G898</v>
          </cell>
          <cell r="C3795" t="str">
            <v>BADGER</v>
          </cell>
        </row>
        <row r="3796">
          <cell r="B3796" t="str">
            <v>94G899</v>
          </cell>
          <cell r="C3796" t="str">
            <v>BARNUM</v>
          </cell>
        </row>
        <row r="3797">
          <cell r="B3797" t="str">
            <v>94G900</v>
          </cell>
          <cell r="C3797" t="str">
            <v>CALLENDER</v>
          </cell>
        </row>
        <row r="3798">
          <cell r="B3798" t="str">
            <v>94G901</v>
          </cell>
          <cell r="C3798" t="str">
            <v>CLARE</v>
          </cell>
        </row>
        <row r="3799">
          <cell r="B3799" t="str">
            <v>94G902</v>
          </cell>
          <cell r="C3799" t="str">
            <v>DAYTON</v>
          </cell>
        </row>
        <row r="3800">
          <cell r="B3800" t="str">
            <v>94G903</v>
          </cell>
          <cell r="C3800" t="str">
            <v>DUNCOMBE</v>
          </cell>
        </row>
        <row r="3801">
          <cell r="B3801" t="str">
            <v>94G904</v>
          </cell>
          <cell r="C3801" t="str">
            <v>FORT DODGE</v>
          </cell>
        </row>
        <row r="3802">
          <cell r="B3802" t="str">
            <v>94G904 S1</v>
          </cell>
          <cell r="C3802" t="str">
            <v>FORT DODGE SSMID 1</v>
          </cell>
        </row>
        <row r="3803">
          <cell r="B3803" t="str">
            <v>94G904 S2</v>
          </cell>
          <cell r="C3803" t="str">
            <v>FORT DODGE SSMID 2</v>
          </cell>
        </row>
        <row r="3804">
          <cell r="B3804" t="str">
            <v>94G904 S3</v>
          </cell>
          <cell r="C3804" t="str">
            <v>FORT DODGE SSMID 3</v>
          </cell>
        </row>
        <row r="3805">
          <cell r="B3805" t="str">
            <v>94G905</v>
          </cell>
          <cell r="C3805" t="str">
            <v>GOWRIE</v>
          </cell>
        </row>
        <row r="3806">
          <cell r="B3806" t="str">
            <v>94G906</v>
          </cell>
          <cell r="C3806" t="str">
            <v>HARCOURT</v>
          </cell>
        </row>
        <row r="3807">
          <cell r="B3807" t="str">
            <v>94G907</v>
          </cell>
          <cell r="C3807" t="str">
            <v>LEHIGH</v>
          </cell>
        </row>
        <row r="3808">
          <cell r="B3808" t="str">
            <v>94G908</v>
          </cell>
          <cell r="C3808" t="str">
            <v>MOORLAND</v>
          </cell>
        </row>
        <row r="3809">
          <cell r="B3809" t="str">
            <v>94G909</v>
          </cell>
          <cell r="C3809" t="str">
            <v>OTHO</v>
          </cell>
        </row>
        <row r="3810">
          <cell r="B3810" t="str">
            <v>94G910</v>
          </cell>
          <cell r="C3810" t="str">
            <v>VINCENT</v>
          </cell>
        </row>
        <row r="3811">
          <cell r="B3811" t="str">
            <v>94K001</v>
          </cell>
          <cell r="C3811" t="str">
            <v>Badger</v>
          </cell>
        </row>
        <row r="3812">
          <cell r="B3812" t="str">
            <v>94K002</v>
          </cell>
          <cell r="C3812" t="str">
            <v>Burnside</v>
          </cell>
        </row>
        <row r="3813">
          <cell r="B3813" t="str">
            <v>94K003 0</v>
          </cell>
          <cell r="C3813" t="str">
            <v>Clay - Benefited Fire</v>
          </cell>
        </row>
        <row r="3814">
          <cell r="B3814" t="str">
            <v>94K004</v>
          </cell>
          <cell r="C3814" t="str">
            <v>COLFAX</v>
          </cell>
        </row>
        <row r="3815">
          <cell r="B3815" t="str">
            <v>94K005 1</v>
          </cell>
          <cell r="C3815" t="str">
            <v>Cooper - Fd Fire</v>
          </cell>
        </row>
        <row r="3816">
          <cell r="B3816" t="str">
            <v>94K005 2</v>
          </cell>
          <cell r="C3816" t="str">
            <v>Cooper - Badger Fire</v>
          </cell>
        </row>
        <row r="3817">
          <cell r="B3817" t="str">
            <v>94K005 3</v>
          </cell>
          <cell r="C3817" t="str">
            <v>Cooper - Vincent Fire</v>
          </cell>
        </row>
        <row r="3818">
          <cell r="B3818" t="str">
            <v>94K006</v>
          </cell>
          <cell r="C3818" t="str">
            <v>DAYTON</v>
          </cell>
        </row>
        <row r="3819">
          <cell r="B3819" t="str">
            <v>94K007</v>
          </cell>
          <cell r="C3819" t="str">
            <v>DEER CREEK</v>
          </cell>
        </row>
        <row r="3820">
          <cell r="B3820" t="str">
            <v>94K008</v>
          </cell>
          <cell r="C3820" t="str">
            <v>DOUGLAS</v>
          </cell>
        </row>
        <row r="3821">
          <cell r="B3821" t="str">
            <v>94K009</v>
          </cell>
          <cell r="C3821" t="str">
            <v>Elkhorn</v>
          </cell>
        </row>
        <row r="3822">
          <cell r="B3822" t="str">
            <v>94K010</v>
          </cell>
          <cell r="C3822" t="str">
            <v>Fulton</v>
          </cell>
        </row>
        <row r="3823">
          <cell r="B3823" t="str">
            <v>94K011</v>
          </cell>
          <cell r="C3823" t="str">
            <v>Gowrie</v>
          </cell>
        </row>
        <row r="3824">
          <cell r="B3824" t="str">
            <v>94K012 1</v>
          </cell>
          <cell r="C3824" t="str">
            <v>Hardin - Stratford Fd</v>
          </cell>
        </row>
        <row r="3825">
          <cell r="B3825" t="str">
            <v>94K013</v>
          </cell>
          <cell r="C3825" t="str">
            <v>JACKSON</v>
          </cell>
        </row>
        <row r="3826">
          <cell r="B3826" t="str">
            <v>94K014</v>
          </cell>
          <cell r="C3826" t="str">
            <v>JOHNSON</v>
          </cell>
        </row>
        <row r="3827">
          <cell r="B3827" t="str">
            <v>94K015 0</v>
          </cell>
          <cell r="C3827" t="str">
            <v>Lost Grove - Benefited Fire</v>
          </cell>
        </row>
        <row r="3828">
          <cell r="B3828" t="str">
            <v>94K016</v>
          </cell>
          <cell r="C3828" t="str">
            <v>Newark</v>
          </cell>
        </row>
        <row r="3829">
          <cell r="B3829" t="str">
            <v>94K017</v>
          </cell>
          <cell r="C3829" t="str">
            <v>Otho</v>
          </cell>
        </row>
        <row r="3830">
          <cell r="B3830" t="str">
            <v>94K018</v>
          </cell>
          <cell r="C3830" t="str">
            <v>PLEASANT VALLEY</v>
          </cell>
        </row>
        <row r="3831">
          <cell r="B3831" t="str">
            <v>94K019</v>
          </cell>
          <cell r="C3831" t="str">
            <v>Roland</v>
          </cell>
        </row>
        <row r="3832">
          <cell r="B3832" t="str">
            <v>94K020</v>
          </cell>
          <cell r="C3832" t="str">
            <v>SUMNER</v>
          </cell>
        </row>
        <row r="3833">
          <cell r="B3833" t="str">
            <v>94K021</v>
          </cell>
          <cell r="C3833" t="str">
            <v>WASHINGTON</v>
          </cell>
        </row>
        <row r="3834">
          <cell r="B3834" t="str">
            <v>94K022</v>
          </cell>
          <cell r="C3834" t="str">
            <v>WEBSTER</v>
          </cell>
        </row>
        <row r="3835">
          <cell r="B3835" t="str">
            <v>94K022 1</v>
          </cell>
          <cell r="C3835" t="str">
            <v>Webster - Fd #1</v>
          </cell>
        </row>
        <row r="3836">
          <cell r="B3836" t="str">
            <v>94K022 1</v>
          </cell>
          <cell r="C3836" t="str">
            <v>WEBSTER FD #1</v>
          </cell>
        </row>
        <row r="3837">
          <cell r="B3837" t="str">
            <v>94K023</v>
          </cell>
          <cell r="C3837" t="str">
            <v>YELL</v>
          </cell>
        </row>
        <row r="3838">
          <cell r="B3838" t="str">
            <v>94K023 3</v>
          </cell>
          <cell r="C3838" t="str">
            <v>Yell - Stratford Fire</v>
          </cell>
        </row>
        <row r="3839">
          <cell r="B3839" t="str">
            <v>94M001</v>
          </cell>
          <cell r="C3839" t="str">
            <v>SAVAGE SANITARY SEWER</v>
          </cell>
        </row>
        <row r="3840">
          <cell r="B3840" t="str">
            <v>94M002</v>
          </cell>
          <cell r="C3840" t="str">
            <v>COLEMAN SANITARY SEWER</v>
          </cell>
        </row>
        <row r="3841">
          <cell r="B3841" t="str">
            <v>94M003</v>
          </cell>
          <cell r="C3841" t="str">
            <v>COATS ADDITION SANITARY SEWER</v>
          </cell>
        </row>
        <row r="3842">
          <cell r="B3842" t="str">
            <v>94N001</v>
          </cell>
          <cell r="C3842" t="str">
            <v>WEBSTER COUNTY FIRE DISTRICT #1</v>
          </cell>
        </row>
        <row r="3843">
          <cell r="B3843" t="str">
            <v>94N002</v>
          </cell>
          <cell r="C3843" t="str">
            <v>WEBSTER COUNTY FIRE DISTRICT #2</v>
          </cell>
        </row>
        <row r="3844">
          <cell r="B3844" t="str">
            <v>94N003</v>
          </cell>
          <cell r="C3844" t="str">
            <v>WEBSTER COUNTY FIRE DISTRICT #3</v>
          </cell>
        </row>
        <row r="3845">
          <cell r="B3845" t="str">
            <v>94P001</v>
          </cell>
          <cell r="C3845" t="str">
            <v>COLEMAN WATER DISTRICT</v>
          </cell>
        </row>
        <row r="3846">
          <cell r="B3846" t="str">
            <v>95C001</v>
          </cell>
          <cell r="C3846" t="str">
            <v>WINNEBAGO COUNTY AG EXTENSION</v>
          </cell>
        </row>
        <row r="3847">
          <cell r="B3847" t="str">
            <v>95D001</v>
          </cell>
          <cell r="C3847" t="str">
            <v>WINNEBAGO COUNTY ASSESSOR</v>
          </cell>
        </row>
        <row r="3848">
          <cell r="B3848" t="str">
            <v>95G911</v>
          </cell>
          <cell r="C3848" t="str">
            <v>BUFFALO CENTER</v>
          </cell>
        </row>
        <row r="3849">
          <cell r="B3849" t="str">
            <v>95G912</v>
          </cell>
          <cell r="C3849" t="str">
            <v>FOREST CITY</v>
          </cell>
        </row>
        <row r="3850">
          <cell r="B3850" t="str">
            <v>95G913</v>
          </cell>
          <cell r="C3850" t="str">
            <v>LAKE MILLS</v>
          </cell>
        </row>
        <row r="3851">
          <cell r="B3851" t="str">
            <v>95G914</v>
          </cell>
          <cell r="C3851" t="str">
            <v>LELAND</v>
          </cell>
        </row>
        <row r="3852">
          <cell r="B3852" t="str">
            <v>95G915</v>
          </cell>
          <cell r="C3852" t="str">
            <v>RAKE</v>
          </cell>
        </row>
        <row r="3853">
          <cell r="B3853" t="str">
            <v>95G916</v>
          </cell>
          <cell r="C3853" t="str">
            <v>SCARVILLE</v>
          </cell>
        </row>
        <row r="3854">
          <cell r="B3854" t="str">
            <v>95G917</v>
          </cell>
          <cell r="C3854" t="str">
            <v>THOMPSON</v>
          </cell>
        </row>
        <row r="3855">
          <cell r="B3855" t="str">
            <v>95K001</v>
          </cell>
          <cell r="C3855" t="str">
            <v>BUFFALO</v>
          </cell>
        </row>
        <row r="3856">
          <cell r="B3856" t="str">
            <v>95K002</v>
          </cell>
          <cell r="C3856" t="str">
            <v>CENTER</v>
          </cell>
        </row>
        <row r="3857">
          <cell r="B3857" t="str">
            <v>95K003</v>
          </cell>
          <cell r="C3857" t="str">
            <v>EDEN</v>
          </cell>
        </row>
        <row r="3858">
          <cell r="B3858" t="str">
            <v>95K004</v>
          </cell>
          <cell r="C3858" t="str">
            <v>Forest</v>
          </cell>
        </row>
        <row r="3859">
          <cell r="B3859" t="str">
            <v>95K005 1</v>
          </cell>
          <cell r="C3859" t="str">
            <v>Grant - Grant-Woden Fire</v>
          </cell>
        </row>
        <row r="3860">
          <cell r="B3860" t="str">
            <v>95K005 2</v>
          </cell>
          <cell r="C3860" t="str">
            <v>Grant - Buffalo Center Fire</v>
          </cell>
        </row>
        <row r="3861">
          <cell r="B3861" t="str">
            <v>95K006</v>
          </cell>
          <cell r="C3861" t="str">
            <v>King</v>
          </cell>
        </row>
        <row r="3862">
          <cell r="B3862" t="str">
            <v>95K007</v>
          </cell>
          <cell r="C3862" t="str">
            <v>LINCOLN</v>
          </cell>
        </row>
        <row r="3863">
          <cell r="B3863" t="str">
            <v>95K008 3</v>
          </cell>
          <cell r="C3863" t="str">
            <v>Linden - Fd #3 Cl</v>
          </cell>
        </row>
        <row r="3864">
          <cell r="B3864" t="str">
            <v>95K008 4</v>
          </cell>
          <cell r="C3864" t="str">
            <v>Linden - Fd #4 Fc</v>
          </cell>
        </row>
        <row r="3865">
          <cell r="B3865" t="str">
            <v>95K008 6</v>
          </cell>
          <cell r="C3865" t="str">
            <v>Linden - Fd #6 Tf</v>
          </cell>
        </row>
        <row r="3866">
          <cell r="B3866" t="str">
            <v>95K009</v>
          </cell>
          <cell r="C3866" t="str">
            <v>LOGAN</v>
          </cell>
        </row>
        <row r="3867">
          <cell r="B3867" t="str">
            <v>95K010</v>
          </cell>
          <cell r="C3867" t="str">
            <v>Mt Valley</v>
          </cell>
        </row>
        <row r="3868">
          <cell r="B3868" t="str">
            <v>95K011 4</v>
          </cell>
          <cell r="C3868" t="str">
            <v>Newton - Fd #4 - Fc</v>
          </cell>
        </row>
        <row r="3869">
          <cell r="B3869" t="str">
            <v>95K011 5</v>
          </cell>
          <cell r="C3869" t="str">
            <v>Newton - Fd #5 - Lm</v>
          </cell>
        </row>
        <row r="3870">
          <cell r="B3870" t="str">
            <v>95K011 6</v>
          </cell>
          <cell r="C3870" t="str">
            <v>Newton - Fd #6 - Tf</v>
          </cell>
        </row>
        <row r="3871">
          <cell r="B3871" t="str">
            <v>95K012</v>
          </cell>
          <cell r="C3871" t="str">
            <v>NORWAY</v>
          </cell>
        </row>
        <row r="3872">
          <cell r="B3872" t="str">
            <v>96C001</v>
          </cell>
          <cell r="C3872" t="str">
            <v>WINNESHIEK COUNTY AG EXTENSION</v>
          </cell>
        </row>
        <row r="3873">
          <cell r="B3873" t="str">
            <v>96D001</v>
          </cell>
          <cell r="C3873" t="str">
            <v>WINNESHIEK COUNTY ASSESSOR</v>
          </cell>
        </row>
        <row r="3874">
          <cell r="B3874" t="str">
            <v>96F001</v>
          </cell>
          <cell r="C3874" t="str">
            <v>NORTHEAST IOWA - I MAS</v>
          </cell>
        </row>
        <row r="3875">
          <cell r="B3875" t="str">
            <v>96G918</v>
          </cell>
          <cell r="C3875" t="str">
            <v>CALMAR</v>
          </cell>
        </row>
        <row r="3876">
          <cell r="B3876" t="str">
            <v>96G919</v>
          </cell>
          <cell r="C3876" t="str">
            <v>CASTALIA</v>
          </cell>
        </row>
        <row r="3877">
          <cell r="B3877" t="str">
            <v>96G920</v>
          </cell>
          <cell r="C3877" t="str">
            <v>DECORAH</v>
          </cell>
        </row>
        <row r="3878">
          <cell r="B3878" t="str">
            <v>96G920 S1</v>
          </cell>
          <cell r="C3878" t="str">
            <v>DECORAH SSMID 1</v>
          </cell>
        </row>
        <row r="3879">
          <cell r="B3879" t="str">
            <v>96G921</v>
          </cell>
          <cell r="C3879" t="str">
            <v>FORT ATKINSON</v>
          </cell>
        </row>
        <row r="3880">
          <cell r="B3880" t="str">
            <v>96G922</v>
          </cell>
          <cell r="C3880" t="str">
            <v>JACKSON JUNCTION</v>
          </cell>
        </row>
        <row r="3881">
          <cell r="B3881" t="str">
            <v>96G923</v>
          </cell>
          <cell r="C3881" t="str">
            <v>OSSIAN</v>
          </cell>
        </row>
        <row r="3882">
          <cell r="B3882" t="str">
            <v>96G924</v>
          </cell>
          <cell r="C3882" t="str">
            <v>RIDGEWAY</v>
          </cell>
        </row>
        <row r="3883">
          <cell r="B3883" t="str">
            <v>96G925</v>
          </cell>
          <cell r="C3883" t="str">
            <v>SPILLVILLE</v>
          </cell>
        </row>
        <row r="3884">
          <cell r="B3884" t="str">
            <v>96K001</v>
          </cell>
          <cell r="C3884" t="str">
            <v>BLOOMFIELD</v>
          </cell>
        </row>
        <row r="3885">
          <cell r="B3885" t="str">
            <v>96K002</v>
          </cell>
          <cell r="C3885" t="str">
            <v>Bluffton</v>
          </cell>
        </row>
        <row r="3886">
          <cell r="B3886" t="str">
            <v>96K003</v>
          </cell>
          <cell r="C3886" t="str">
            <v>BURR OAK</v>
          </cell>
        </row>
        <row r="3887">
          <cell r="B3887" t="str">
            <v>96K004</v>
          </cell>
          <cell r="C3887" t="str">
            <v>Calmar</v>
          </cell>
        </row>
        <row r="3888">
          <cell r="B3888" t="str">
            <v>96K005</v>
          </cell>
          <cell r="C3888" t="str">
            <v>Canoe</v>
          </cell>
        </row>
        <row r="3889">
          <cell r="B3889" t="str">
            <v>96K006</v>
          </cell>
          <cell r="C3889" t="str">
            <v>Decorah</v>
          </cell>
        </row>
        <row r="3890">
          <cell r="B3890" t="str">
            <v>96K007</v>
          </cell>
          <cell r="C3890" t="str">
            <v>GLENWOOD</v>
          </cell>
        </row>
        <row r="3891">
          <cell r="B3891" t="str">
            <v>96K008</v>
          </cell>
          <cell r="C3891" t="str">
            <v>Frankville</v>
          </cell>
        </row>
        <row r="3892">
          <cell r="B3892" t="str">
            <v>96K009</v>
          </cell>
          <cell r="C3892" t="str">
            <v>FREMONT</v>
          </cell>
        </row>
        <row r="3893">
          <cell r="B3893" t="str">
            <v>96K010</v>
          </cell>
          <cell r="C3893" t="str">
            <v>JACKSON</v>
          </cell>
        </row>
        <row r="3894">
          <cell r="B3894" t="str">
            <v>96K011</v>
          </cell>
          <cell r="C3894" t="str">
            <v>Hesper</v>
          </cell>
        </row>
        <row r="3895">
          <cell r="B3895" t="str">
            <v>96K012</v>
          </cell>
          <cell r="C3895" t="str">
            <v>HIGHLAND</v>
          </cell>
        </row>
        <row r="3896">
          <cell r="B3896" t="str">
            <v>96K013</v>
          </cell>
          <cell r="C3896" t="str">
            <v>LINCOLN</v>
          </cell>
        </row>
        <row r="3897">
          <cell r="B3897" t="str">
            <v>96K014</v>
          </cell>
          <cell r="C3897" t="str">
            <v>MADISON</v>
          </cell>
        </row>
        <row r="3898">
          <cell r="B3898" t="str">
            <v>96K015</v>
          </cell>
          <cell r="C3898" t="str">
            <v>Military</v>
          </cell>
        </row>
        <row r="3899">
          <cell r="B3899" t="str">
            <v>96K016</v>
          </cell>
          <cell r="C3899" t="str">
            <v>Orleans</v>
          </cell>
        </row>
        <row r="3900">
          <cell r="B3900" t="str">
            <v>96K017</v>
          </cell>
          <cell r="C3900" t="str">
            <v>PLEASANT</v>
          </cell>
        </row>
        <row r="3901">
          <cell r="B3901" t="str">
            <v>96K018</v>
          </cell>
          <cell r="C3901" t="str">
            <v>SPRINGFIELD</v>
          </cell>
        </row>
        <row r="3902">
          <cell r="B3902" t="str">
            <v>96K019</v>
          </cell>
          <cell r="C3902" t="str">
            <v>SUMNER</v>
          </cell>
        </row>
        <row r="3903">
          <cell r="B3903" t="str">
            <v>96K020</v>
          </cell>
          <cell r="C3903" t="str">
            <v>WASHINGTON</v>
          </cell>
        </row>
        <row r="3904">
          <cell r="B3904" t="str">
            <v>96L001</v>
          </cell>
          <cell r="C3904" t="str">
            <v>WINNESHIEK COUNTY HOSPITAL</v>
          </cell>
        </row>
        <row r="3905">
          <cell r="B3905" t="str">
            <v>97C001</v>
          </cell>
          <cell r="C3905" t="str">
            <v>WOODBURY COUNTY AG EXTENSION</v>
          </cell>
        </row>
        <row r="3906">
          <cell r="B3906" t="str">
            <v>97D001</v>
          </cell>
          <cell r="C3906" t="str">
            <v>WOODBURY COUNTY ASSESSOR</v>
          </cell>
        </row>
        <row r="3907">
          <cell r="B3907" t="str">
            <v>97F012</v>
          </cell>
          <cell r="C3907" t="str">
            <v>WESTERN IOWA - XII MAS</v>
          </cell>
        </row>
        <row r="3908">
          <cell r="B3908" t="str">
            <v>97G926</v>
          </cell>
          <cell r="C3908" t="str">
            <v>ANTHON</v>
          </cell>
        </row>
        <row r="3909">
          <cell r="B3909" t="str">
            <v>97G927</v>
          </cell>
          <cell r="C3909" t="str">
            <v>BRONSON</v>
          </cell>
        </row>
        <row r="3910">
          <cell r="B3910" t="str">
            <v>97G928</v>
          </cell>
          <cell r="C3910" t="str">
            <v>CORRECTIONVILLE</v>
          </cell>
        </row>
        <row r="3911">
          <cell r="B3911" t="str">
            <v>97G929</v>
          </cell>
          <cell r="C3911" t="str">
            <v>CUSHING</v>
          </cell>
        </row>
        <row r="3912">
          <cell r="B3912" t="str">
            <v>97G930</v>
          </cell>
          <cell r="C3912" t="str">
            <v>DANBURY</v>
          </cell>
        </row>
        <row r="3913">
          <cell r="B3913" t="str">
            <v>97G931</v>
          </cell>
          <cell r="C3913" t="str">
            <v>HORNICK</v>
          </cell>
        </row>
        <row r="3914">
          <cell r="B3914" t="str">
            <v>97G932</v>
          </cell>
          <cell r="C3914" t="str">
            <v>LAWTON</v>
          </cell>
        </row>
        <row r="3915">
          <cell r="B3915" t="str">
            <v>97G933</v>
          </cell>
          <cell r="C3915" t="str">
            <v>MOVILLE</v>
          </cell>
        </row>
        <row r="3916">
          <cell r="B3916" t="str">
            <v>97G934</v>
          </cell>
          <cell r="C3916" t="str">
            <v>OTO</v>
          </cell>
        </row>
        <row r="3917">
          <cell r="B3917" t="str">
            <v>97G935</v>
          </cell>
          <cell r="C3917" t="str">
            <v>PIERSON</v>
          </cell>
        </row>
        <row r="3918">
          <cell r="B3918" t="str">
            <v>97G936</v>
          </cell>
          <cell r="C3918" t="str">
            <v>SALIX</v>
          </cell>
        </row>
        <row r="3919">
          <cell r="B3919" t="str">
            <v>97G937</v>
          </cell>
          <cell r="C3919" t="str">
            <v>SERGEANT BLUFF</v>
          </cell>
        </row>
        <row r="3920">
          <cell r="B3920" t="str">
            <v>97G938</v>
          </cell>
          <cell r="C3920" t="str">
            <v>SIOUX CITY</v>
          </cell>
        </row>
        <row r="3921">
          <cell r="B3921" t="str">
            <v>97G938 S3</v>
          </cell>
          <cell r="C3921" t="str">
            <v>SIOUX CITY SSMID 3</v>
          </cell>
        </row>
        <row r="3922">
          <cell r="B3922" t="str">
            <v>97G938 S4</v>
          </cell>
          <cell r="C3922" t="str">
            <v>SIOUX CITY SSMID 4</v>
          </cell>
        </row>
        <row r="3923">
          <cell r="B3923" t="str">
            <v>97G939</v>
          </cell>
          <cell r="C3923" t="str">
            <v>SLOAN</v>
          </cell>
        </row>
        <row r="3924">
          <cell r="B3924" t="str">
            <v>97G940</v>
          </cell>
          <cell r="C3924" t="str">
            <v>SMITHLAND</v>
          </cell>
        </row>
        <row r="3925">
          <cell r="B3925" t="str">
            <v>97K001</v>
          </cell>
          <cell r="C3925" t="str">
            <v>Arlington</v>
          </cell>
        </row>
        <row r="3926">
          <cell r="B3926" t="str">
            <v>97K002</v>
          </cell>
          <cell r="C3926" t="str">
            <v>Banner</v>
          </cell>
        </row>
        <row r="3927">
          <cell r="B3927" t="str">
            <v>97K003</v>
          </cell>
          <cell r="C3927" t="str">
            <v>CONCORD</v>
          </cell>
        </row>
        <row r="3928">
          <cell r="B3928" t="str">
            <v>97K004</v>
          </cell>
          <cell r="C3928" t="str">
            <v>FLOYD</v>
          </cell>
        </row>
        <row r="3929">
          <cell r="B3929" t="str">
            <v>97K005</v>
          </cell>
          <cell r="C3929" t="str">
            <v>Grange</v>
          </cell>
        </row>
        <row r="3930">
          <cell r="B3930" t="str">
            <v>97K006</v>
          </cell>
          <cell r="C3930" t="str">
            <v>GRANT</v>
          </cell>
        </row>
        <row r="3931">
          <cell r="B3931" t="str">
            <v>97K007</v>
          </cell>
          <cell r="C3931" t="str">
            <v>Kedron</v>
          </cell>
        </row>
        <row r="3932">
          <cell r="B3932" t="str">
            <v>97K008</v>
          </cell>
          <cell r="C3932" t="str">
            <v>LAKEPORT</v>
          </cell>
        </row>
        <row r="3933">
          <cell r="B3933" t="str">
            <v>97K008</v>
          </cell>
          <cell r="C3933" t="str">
            <v>Lakesport</v>
          </cell>
        </row>
        <row r="3934">
          <cell r="B3934" t="str">
            <v>97K009</v>
          </cell>
          <cell r="C3934" t="str">
            <v>LIBERTY</v>
          </cell>
        </row>
        <row r="3935">
          <cell r="B3935" t="str">
            <v>97K010</v>
          </cell>
          <cell r="C3935" t="str">
            <v>Liston</v>
          </cell>
        </row>
        <row r="3936">
          <cell r="B3936" t="str">
            <v>97K011</v>
          </cell>
          <cell r="C3936" t="str">
            <v>LITTLE SIOUX</v>
          </cell>
        </row>
        <row r="3937">
          <cell r="B3937" t="str">
            <v>97K012</v>
          </cell>
          <cell r="C3937" t="str">
            <v>Miller</v>
          </cell>
        </row>
        <row r="3938">
          <cell r="B3938" t="str">
            <v>97K013 1</v>
          </cell>
          <cell r="C3938" t="str">
            <v>Morgan - Battle Creek Fire</v>
          </cell>
        </row>
        <row r="3939">
          <cell r="B3939" t="str">
            <v>97K013 2</v>
          </cell>
          <cell r="C3939" t="str">
            <v>Morgan - Anthon Fire</v>
          </cell>
        </row>
        <row r="3940">
          <cell r="B3940" t="str">
            <v>97K013 3</v>
          </cell>
          <cell r="C3940" t="str">
            <v>Morgan - Danbury Fire</v>
          </cell>
        </row>
        <row r="3941">
          <cell r="B3941" t="str">
            <v>97K014</v>
          </cell>
          <cell r="C3941" t="str">
            <v>Moville</v>
          </cell>
        </row>
        <row r="3942">
          <cell r="B3942" t="str">
            <v>97K015</v>
          </cell>
          <cell r="C3942" t="str">
            <v>Oto</v>
          </cell>
        </row>
        <row r="3943">
          <cell r="B3943" t="str">
            <v>97K016</v>
          </cell>
          <cell r="C3943" t="str">
            <v>ROCK</v>
          </cell>
        </row>
        <row r="3944">
          <cell r="B3944" t="str">
            <v>97K017</v>
          </cell>
          <cell r="C3944" t="str">
            <v>RUTLAND</v>
          </cell>
        </row>
        <row r="3945">
          <cell r="B3945" t="str">
            <v>97K018</v>
          </cell>
          <cell r="C3945" t="str">
            <v>Sloan</v>
          </cell>
        </row>
        <row r="3946">
          <cell r="B3946" t="str">
            <v>97K019</v>
          </cell>
          <cell r="C3946" t="str">
            <v>UNION</v>
          </cell>
        </row>
        <row r="3947">
          <cell r="B3947" t="str">
            <v>97K020</v>
          </cell>
          <cell r="C3947" t="str">
            <v>WEST FORK</v>
          </cell>
        </row>
        <row r="3948">
          <cell r="B3948" t="str">
            <v>97K021</v>
          </cell>
          <cell r="C3948" t="str">
            <v>WILLOW</v>
          </cell>
        </row>
        <row r="3949">
          <cell r="B3949" t="str">
            <v>97K022</v>
          </cell>
          <cell r="C3949" t="str">
            <v>Wolf Creek</v>
          </cell>
        </row>
        <row r="3950">
          <cell r="B3950" t="str">
            <v>97K023</v>
          </cell>
          <cell r="C3950" t="str">
            <v>Woodbury</v>
          </cell>
        </row>
        <row r="3951">
          <cell r="B3951" t="str">
            <v>98C001</v>
          </cell>
          <cell r="C3951" t="str">
            <v>WORTH COUNTY AG EXTENSION</v>
          </cell>
        </row>
        <row r="3952">
          <cell r="B3952" t="str">
            <v>98D001</v>
          </cell>
          <cell r="C3952" t="str">
            <v>WORTH COUNTY ASSESSOR</v>
          </cell>
        </row>
        <row r="3953">
          <cell r="B3953" t="str">
            <v>98G941</v>
          </cell>
          <cell r="C3953" t="str">
            <v>FERTILE</v>
          </cell>
        </row>
        <row r="3954">
          <cell r="B3954" t="str">
            <v>98G942</v>
          </cell>
          <cell r="C3954" t="str">
            <v>GRAFTON</v>
          </cell>
        </row>
        <row r="3955">
          <cell r="B3955" t="str">
            <v>98G943</v>
          </cell>
          <cell r="C3955" t="str">
            <v>HANLONTOWN</v>
          </cell>
        </row>
        <row r="3956">
          <cell r="B3956" t="str">
            <v>98G944</v>
          </cell>
          <cell r="C3956" t="str">
            <v>JOICE</v>
          </cell>
        </row>
        <row r="3957">
          <cell r="B3957" t="str">
            <v>98G945</v>
          </cell>
          <cell r="C3957" t="str">
            <v>KENSETT</v>
          </cell>
        </row>
        <row r="3958">
          <cell r="B3958" t="str">
            <v>98G946</v>
          </cell>
          <cell r="C3958" t="str">
            <v>MANLY</v>
          </cell>
        </row>
        <row r="3959">
          <cell r="B3959" t="str">
            <v>98G947</v>
          </cell>
          <cell r="C3959" t="str">
            <v>NORTHWOOD</v>
          </cell>
        </row>
        <row r="3960">
          <cell r="B3960" t="str">
            <v>98K001 1</v>
          </cell>
          <cell r="C3960" t="str">
            <v>Barton - Grafton Fire</v>
          </cell>
        </row>
        <row r="3961">
          <cell r="B3961" t="str">
            <v>98K001 2</v>
          </cell>
          <cell r="C3961" t="str">
            <v>Barton - Kensett Fire</v>
          </cell>
        </row>
        <row r="3962">
          <cell r="B3962" t="str">
            <v>98K001 3</v>
          </cell>
          <cell r="C3962" t="str">
            <v>Barton - Northwood Fire</v>
          </cell>
        </row>
        <row r="3963">
          <cell r="B3963" t="str">
            <v>98K002</v>
          </cell>
          <cell r="C3963" t="str">
            <v>BRISTOL</v>
          </cell>
        </row>
        <row r="3964">
          <cell r="B3964" t="str">
            <v>98K003</v>
          </cell>
          <cell r="C3964" t="str">
            <v>BROOKFIELD</v>
          </cell>
        </row>
        <row r="3965">
          <cell r="B3965" t="str">
            <v>98K004</v>
          </cell>
          <cell r="C3965" t="str">
            <v>DANVILLE</v>
          </cell>
        </row>
        <row r="3966">
          <cell r="B3966" t="str">
            <v>98K005</v>
          </cell>
          <cell r="C3966" t="str">
            <v>DEER CREEK</v>
          </cell>
        </row>
        <row r="3967">
          <cell r="B3967" t="str">
            <v>98K006</v>
          </cell>
          <cell r="C3967" t="str">
            <v>Fertile</v>
          </cell>
        </row>
        <row r="3968">
          <cell r="B3968" t="str">
            <v>98K007</v>
          </cell>
          <cell r="C3968" t="str">
            <v>GROVE</v>
          </cell>
        </row>
        <row r="3969">
          <cell r="B3969" t="str">
            <v>98K008</v>
          </cell>
          <cell r="C3969" t="str">
            <v>Hartland</v>
          </cell>
        </row>
        <row r="3970">
          <cell r="B3970" t="str">
            <v>98K009</v>
          </cell>
          <cell r="C3970" t="str">
            <v>Kensett</v>
          </cell>
        </row>
        <row r="3971">
          <cell r="B3971" t="str">
            <v>98K009 1</v>
          </cell>
          <cell r="C3971" t="str">
            <v>Kensett - Kensett Fire</v>
          </cell>
        </row>
        <row r="3972">
          <cell r="B3972" t="str">
            <v>98K010</v>
          </cell>
          <cell r="C3972" t="str">
            <v>LINCOLN</v>
          </cell>
        </row>
        <row r="3973">
          <cell r="B3973" t="str">
            <v>98K011</v>
          </cell>
          <cell r="C3973" t="str">
            <v>SILVER LAKE</v>
          </cell>
        </row>
        <row r="3974">
          <cell r="B3974" t="str">
            <v>98K012</v>
          </cell>
          <cell r="C3974" t="str">
            <v>UNION</v>
          </cell>
        </row>
        <row r="3975">
          <cell r="B3975" t="str">
            <v>99C001</v>
          </cell>
          <cell r="C3975" t="str">
            <v>WRIGHT COUNTY AG EXTENSION</v>
          </cell>
        </row>
        <row r="3976">
          <cell r="B3976" t="str">
            <v>99D001</v>
          </cell>
          <cell r="C3976" t="str">
            <v>WRIGHT COUNTY ASSESSOR</v>
          </cell>
        </row>
        <row r="3977">
          <cell r="B3977" t="str">
            <v>99G948</v>
          </cell>
          <cell r="C3977" t="str">
            <v>BELMOND</v>
          </cell>
        </row>
        <row r="3978">
          <cell r="B3978" t="str">
            <v>99G949</v>
          </cell>
          <cell r="C3978" t="str">
            <v>CLARION</v>
          </cell>
        </row>
        <row r="3979">
          <cell r="B3979" t="str">
            <v>99G950</v>
          </cell>
          <cell r="C3979" t="str">
            <v>DOWS</v>
          </cell>
        </row>
        <row r="3980">
          <cell r="B3980" t="str">
            <v>99G951</v>
          </cell>
          <cell r="C3980" t="str">
            <v>EAGLE GROVE</v>
          </cell>
        </row>
        <row r="3981">
          <cell r="B3981" t="str">
            <v>99G952</v>
          </cell>
          <cell r="C3981" t="str">
            <v>GALT</v>
          </cell>
        </row>
        <row r="3982">
          <cell r="B3982" t="str">
            <v>99G953</v>
          </cell>
          <cell r="C3982" t="str">
            <v>GOLDFIELD</v>
          </cell>
        </row>
        <row r="3983">
          <cell r="B3983" t="str">
            <v>99G954</v>
          </cell>
          <cell r="C3983" t="str">
            <v>ROWAN</v>
          </cell>
        </row>
        <row r="3984">
          <cell r="B3984" t="str">
            <v>99G955</v>
          </cell>
          <cell r="C3984" t="str">
            <v>WOOLSTOCK</v>
          </cell>
        </row>
        <row r="3985">
          <cell r="B3985" t="str">
            <v>99K001</v>
          </cell>
          <cell r="C3985" t="str">
            <v>Belmond</v>
          </cell>
        </row>
        <row r="3986">
          <cell r="B3986" t="str">
            <v>99K002</v>
          </cell>
          <cell r="C3986" t="str">
            <v>BLAINE</v>
          </cell>
        </row>
        <row r="3987">
          <cell r="B3987" t="str">
            <v>99K003</v>
          </cell>
          <cell r="C3987" t="str">
            <v>BOONE</v>
          </cell>
        </row>
        <row r="3988">
          <cell r="B3988" t="str">
            <v>99K004</v>
          </cell>
          <cell r="C3988" t="str">
            <v>DAYTON</v>
          </cell>
        </row>
        <row r="3989">
          <cell r="B3989" t="str">
            <v>99K005</v>
          </cell>
          <cell r="C3989" t="str">
            <v>Eagle Grove</v>
          </cell>
        </row>
        <row r="3990">
          <cell r="B3990" t="str">
            <v>99K006</v>
          </cell>
          <cell r="C3990" t="str">
            <v>GRANT</v>
          </cell>
        </row>
        <row r="3991">
          <cell r="B3991" t="str">
            <v>99K007</v>
          </cell>
          <cell r="C3991" t="str">
            <v>IOWA</v>
          </cell>
        </row>
        <row r="3992">
          <cell r="B3992" t="str">
            <v>99K008</v>
          </cell>
          <cell r="C3992" t="str">
            <v>LAKE</v>
          </cell>
        </row>
        <row r="3993">
          <cell r="B3993" t="str">
            <v>99K009</v>
          </cell>
          <cell r="C3993" t="str">
            <v>LIBERTY</v>
          </cell>
        </row>
        <row r="3994">
          <cell r="B3994" t="str">
            <v>99K010</v>
          </cell>
          <cell r="C3994" t="str">
            <v>LINCOLN</v>
          </cell>
        </row>
        <row r="3995">
          <cell r="B3995" t="str">
            <v>99K011</v>
          </cell>
          <cell r="C3995" t="str">
            <v>NORWAY</v>
          </cell>
        </row>
        <row r="3996">
          <cell r="B3996" t="str">
            <v>99K012</v>
          </cell>
          <cell r="C3996" t="str">
            <v>PLEASANT</v>
          </cell>
        </row>
        <row r="3997">
          <cell r="B3997" t="str">
            <v>99K013</v>
          </cell>
          <cell r="C3997" t="str">
            <v>TROY</v>
          </cell>
        </row>
        <row r="3998">
          <cell r="B3998" t="str">
            <v>99K014</v>
          </cell>
          <cell r="C3998" t="str">
            <v>VERNON</v>
          </cell>
        </row>
        <row r="3999">
          <cell r="B3999" t="str">
            <v>99K015</v>
          </cell>
          <cell r="C3999" t="str">
            <v>WALL LAKE</v>
          </cell>
        </row>
        <row r="4000">
          <cell r="B4000" t="str">
            <v>99K016</v>
          </cell>
          <cell r="C4000" t="str">
            <v>Woolstock</v>
          </cell>
        </row>
        <row r="4001">
          <cell r="B4001" t="str">
            <v>99M001</v>
          </cell>
          <cell r="C4001" t="str">
            <v>LAKE CORNELIA SANITARY SEWER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4727-7196-4A99-B3F9-D4C0C21029F3}">
  <dimension ref="A1:F101"/>
  <sheetViews>
    <sheetView topLeftCell="A64" workbookViewId="0">
      <selection activeCell="D2" sqref="D2"/>
    </sheetView>
  </sheetViews>
  <sheetFormatPr defaultRowHeight="15" x14ac:dyDescent="0.25"/>
  <cols>
    <col min="1" max="1" width="12" bestFit="1" customWidth="1"/>
    <col min="3" max="3" width="16.7109375" bestFit="1" customWidth="1"/>
    <col min="4" max="4" width="14.7109375" bestFit="1" customWidth="1"/>
    <col min="5" max="6" width="14.5703125" bestFit="1" customWidth="1"/>
  </cols>
  <sheetData>
    <row r="1" spans="1:6" x14ac:dyDescent="0.25">
      <c r="A1" t="s">
        <v>7773</v>
      </c>
      <c r="B1" t="s">
        <v>7774</v>
      </c>
      <c r="C1" t="s">
        <v>7775</v>
      </c>
      <c r="D1" t="s">
        <v>7822</v>
      </c>
      <c r="E1" t="s">
        <v>7823</v>
      </c>
      <c r="F1" t="s">
        <v>7770</v>
      </c>
    </row>
    <row r="2" spans="1:6" x14ac:dyDescent="0.25">
      <c r="A2">
        <v>42600472600</v>
      </c>
      <c r="B2">
        <v>1</v>
      </c>
      <c r="C2" t="s">
        <v>3</v>
      </c>
      <c r="D2" s="6">
        <v>100111.66</v>
      </c>
      <c r="E2" s="6">
        <v>100111.66</v>
      </c>
      <c r="F2" s="6">
        <v>200223.32000000004</v>
      </c>
    </row>
    <row r="3" spans="1:6" x14ac:dyDescent="0.25">
      <c r="A3">
        <v>42600442100</v>
      </c>
      <c r="B3">
        <v>2</v>
      </c>
      <c r="C3" t="s">
        <v>1574</v>
      </c>
      <c r="D3" s="6">
        <v>35178.6</v>
      </c>
      <c r="E3" s="6">
        <v>35178.61</v>
      </c>
      <c r="F3" s="6">
        <v>70357.210000000006</v>
      </c>
    </row>
    <row r="4" spans="1:6" x14ac:dyDescent="0.25">
      <c r="A4">
        <v>42600534100</v>
      </c>
      <c r="B4">
        <v>3</v>
      </c>
      <c r="C4" t="s">
        <v>44</v>
      </c>
      <c r="D4" s="6">
        <v>68709.33</v>
      </c>
      <c r="E4" s="6">
        <v>68709.34</v>
      </c>
      <c r="F4" s="6">
        <v>137418.66999999998</v>
      </c>
    </row>
    <row r="5" spans="1:6" x14ac:dyDescent="0.25">
      <c r="A5">
        <v>42600435100</v>
      </c>
      <c r="B5">
        <v>4</v>
      </c>
      <c r="C5" t="s">
        <v>2671</v>
      </c>
      <c r="D5" s="6">
        <v>54144.29</v>
      </c>
      <c r="E5" s="6">
        <v>54144.3</v>
      </c>
      <c r="F5" s="6">
        <v>108288.59000000001</v>
      </c>
    </row>
    <row r="6" spans="1:6" x14ac:dyDescent="0.25">
      <c r="A6">
        <v>42600425700</v>
      </c>
      <c r="B6">
        <v>5</v>
      </c>
      <c r="C6" t="s">
        <v>108</v>
      </c>
      <c r="D6" s="6">
        <v>42178.35</v>
      </c>
      <c r="E6" s="6">
        <v>42178.36</v>
      </c>
      <c r="F6" s="6">
        <v>84356.71</v>
      </c>
    </row>
    <row r="7" spans="1:6" x14ac:dyDescent="0.25">
      <c r="A7">
        <v>42600530400</v>
      </c>
      <c r="B7">
        <v>6</v>
      </c>
      <c r="C7" t="s">
        <v>125</v>
      </c>
      <c r="D7" s="6">
        <v>108603.19</v>
      </c>
      <c r="E7" s="6">
        <v>108603.2</v>
      </c>
      <c r="F7" s="6">
        <v>217206.39000000007</v>
      </c>
    </row>
    <row r="8" spans="1:6" x14ac:dyDescent="0.25">
      <c r="A8">
        <v>42600532800</v>
      </c>
      <c r="B8">
        <v>7</v>
      </c>
      <c r="C8" t="s">
        <v>193</v>
      </c>
      <c r="D8" s="6">
        <v>1424677.49</v>
      </c>
      <c r="E8" s="6">
        <v>1424677.49</v>
      </c>
      <c r="F8" s="6">
        <v>2849354.98</v>
      </c>
    </row>
    <row r="9" spans="1:6" x14ac:dyDescent="0.25">
      <c r="A9">
        <v>42600429200</v>
      </c>
      <c r="B9">
        <v>8</v>
      </c>
      <c r="C9" t="s">
        <v>202</v>
      </c>
      <c r="D9" s="6">
        <v>121712.17</v>
      </c>
      <c r="E9" s="6">
        <v>121712.17</v>
      </c>
      <c r="F9" s="6">
        <v>243424.34000000003</v>
      </c>
    </row>
    <row r="10" spans="1:6" x14ac:dyDescent="0.25">
      <c r="A10">
        <v>42600534500</v>
      </c>
      <c r="B10">
        <v>9</v>
      </c>
      <c r="C10" t="s">
        <v>2672</v>
      </c>
      <c r="D10" s="6">
        <v>137544.51999999999</v>
      </c>
      <c r="E10" s="6">
        <v>137544.53</v>
      </c>
      <c r="F10" s="6">
        <v>275089.04999999993</v>
      </c>
    </row>
    <row r="11" spans="1:6" x14ac:dyDescent="0.25">
      <c r="A11">
        <v>42600479400</v>
      </c>
      <c r="B11">
        <v>10</v>
      </c>
      <c r="C11" t="s">
        <v>1500</v>
      </c>
      <c r="D11" s="6">
        <v>101960.58</v>
      </c>
      <c r="E11" s="6">
        <v>101960.58</v>
      </c>
      <c r="F11" s="6">
        <v>203921.15999999997</v>
      </c>
    </row>
    <row r="12" spans="1:6" x14ac:dyDescent="0.25">
      <c r="A12">
        <v>42600525600</v>
      </c>
      <c r="B12">
        <v>11</v>
      </c>
      <c r="C12" t="s">
        <v>595</v>
      </c>
      <c r="D12" s="6">
        <v>176968.44</v>
      </c>
      <c r="E12" s="6">
        <v>176968.44</v>
      </c>
      <c r="F12" s="6">
        <v>353936.87999999989</v>
      </c>
    </row>
    <row r="13" spans="1:6" x14ac:dyDescent="0.25">
      <c r="A13">
        <v>42600420300</v>
      </c>
      <c r="B13">
        <v>12</v>
      </c>
      <c r="C13" t="s">
        <v>344</v>
      </c>
      <c r="D13" s="6">
        <v>69290.13</v>
      </c>
      <c r="E13" s="6">
        <v>69290.14</v>
      </c>
      <c r="F13" s="6">
        <v>138580.26999999999</v>
      </c>
    </row>
    <row r="14" spans="1:6" x14ac:dyDescent="0.25">
      <c r="A14">
        <v>42600516800</v>
      </c>
      <c r="B14">
        <v>13</v>
      </c>
      <c r="C14" t="s">
        <v>366</v>
      </c>
      <c r="D14" s="6">
        <v>53835.040000000001</v>
      </c>
      <c r="E14" s="6">
        <v>53835.040000000001</v>
      </c>
      <c r="F14" s="6">
        <v>107670.08</v>
      </c>
    </row>
    <row r="15" spans="1:6" x14ac:dyDescent="0.25">
      <c r="A15">
        <v>42600432300</v>
      </c>
      <c r="B15">
        <v>14</v>
      </c>
      <c r="C15" t="s">
        <v>375</v>
      </c>
      <c r="D15" s="6">
        <v>166281.25</v>
      </c>
      <c r="E15" s="6">
        <v>166281.26</v>
      </c>
      <c r="F15" s="6">
        <v>332562.51</v>
      </c>
    </row>
    <row r="16" spans="1:6" x14ac:dyDescent="0.25">
      <c r="A16">
        <v>42600425100</v>
      </c>
      <c r="B16">
        <v>15</v>
      </c>
      <c r="C16" t="s">
        <v>215</v>
      </c>
      <c r="D16" s="6">
        <v>178061.24</v>
      </c>
      <c r="E16" s="6">
        <v>178061.24</v>
      </c>
      <c r="F16" s="6">
        <v>356122.47999999992</v>
      </c>
    </row>
    <row r="17" spans="1:6" x14ac:dyDescent="0.25">
      <c r="A17">
        <v>42600528100</v>
      </c>
      <c r="B17">
        <v>16</v>
      </c>
      <c r="C17" t="s">
        <v>147</v>
      </c>
      <c r="D17" s="6">
        <v>122783.92</v>
      </c>
      <c r="E17" s="6">
        <v>122783.92</v>
      </c>
      <c r="F17" s="6">
        <v>245567.83999999997</v>
      </c>
    </row>
    <row r="18" spans="1:6" x14ac:dyDescent="0.25">
      <c r="A18">
        <v>42600494900</v>
      </c>
      <c r="B18">
        <v>17</v>
      </c>
      <c r="C18" t="s">
        <v>2673</v>
      </c>
      <c r="D18" s="6">
        <v>527280.12</v>
      </c>
      <c r="E18" s="6">
        <v>527280.12</v>
      </c>
      <c r="F18" s="6">
        <v>1054560.2399999998</v>
      </c>
    </row>
    <row r="19" spans="1:6" x14ac:dyDescent="0.25">
      <c r="A19">
        <v>42600437300</v>
      </c>
      <c r="B19">
        <v>18</v>
      </c>
      <c r="C19" t="s">
        <v>475</v>
      </c>
      <c r="D19" s="6">
        <v>63339.5</v>
      </c>
      <c r="E19" s="6">
        <v>63339.5</v>
      </c>
      <c r="F19" s="6">
        <v>126678.99999999996</v>
      </c>
    </row>
    <row r="20" spans="1:6" x14ac:dyDescent="0.25">
      <c r="A20">
        <v>42600503100</v>
      </c>
      <c r="B20">
        <v>19</v>
      </c>
      <c r="C20" t="s">
        <v>518</v>
      </c>
      <c r="D20" s="6">
        <v>58951.41</v>
      </c>
      <c r="E20" s="6">
        <v>58951.41</v>
      </c>
      <c r="F20" s="6">
        <v>117902.82</v>
      </c>
    </row>
    <row r="21" spans="1:6" x14ac:dyDescent="0.25">
      <c r="A21">
        <v>42600508200</v>
      </c>
      <c r="B21">
        <v>20</v>
      </c>
      <c r="C21" t="s">
        <v>528</v>
      </c>
      <c r="D21" s="6">
        <v>85904.98</v>
      </c>
      <c r="E21" s="6">
        <v>85904.99</v>
      </c>
      <c r="F21" s="6">
        <v>171809.97000000003</v>
      </c>
    </row>
    <row r="22" spans="1:6" x14ac:dyDescent="0.25">
      <c r="A22">
        <v>42600523700</v>
      </c>
      <c r="B22">
        <v>21</v>
      </c>
      <c r="C22" t="s">
        <v>555</v>
      </c>
      <c r="D22" s="6">
        <v>165218.76</v>
      </c>
      <c r="E22" s="6">
        <v>165218.76999999999</v>
      </c>
      <c r="F22" s="6">
        <v>330437.5299999998</v>
      </c>
    </row>
    <row r="23" spans="1:6" x14ac:dyDescent="0.25">
      <c r="A23">
        <v>42600463100</v>
      </c>
      <c r="B23">
        <v>22</v>
      </c>
      <c r="C23" t="s">
        <v>577</v>
      </c>
      <c r="D23" s="6">
        <v>75636.08</v>
      </c>
      <c r="E23" s="6">
        <v>75636.09</v>
      </c>
      <c r="F23" s="6">
        <v>151272.16999999993</v>
      </c>
    </row>
    <row r="24" spans="1:6" x14ac:dyDescent="0.25">
      <c r="A24">
        <v>42600440200</v>
      </c>
      <c r="B24">
        <v>23</v>
      </c>
      <c r="C24" t="s">
        <v>617</v>
      </c>
      <c r="D24" s="6">
        <v>471332.59</v>
      </c>
      <c r="E24" s="6">
        <v>471332.59</v>
      </c>
      <c r="F24" s="6">
        <v>942665.17999999993</v>
      </c>
    </row>
    <row r="25" spans="1:6" x14ac:dyDescent="0.25">
      <c r="A25">
        <v>42600449600</v>
      </c>
      <c r="B25">
        <v>24</v>
      </c>
      <c r="C25" t="s">
        <v>2674</v>
      </c>
      <c r="D25" s="6">
        <v>137093.74</v>
      </c>
      <c r="E25" s="6">
        <v>137093.75</v>
      </c>
      <c r="F25" s="6">
        <v>274187.49</v>
      </c>
    </row>
    <row r="26" spans="1:6" x14ac:dyDescent="0.25">
      <c r="A26">
        <v>42600417200</v>
      </c>
      <c r="B26">
        <v>25</v>
      </c>
      <c r="C26" t="s">
        <v>701</v>
      </c>
      <c r="D26" s="6">
        <v>497911.02</v>
      </c>
      <c r="E26" s="6">
        <v>497911.03</v>
      </c>
      <c r="F26" s="6">
        <v>995822.04999999981</v>
      </c>
    </row>
    <row r="27" spans="1:6" x14ac:dyDescent="0.25">
      <c r="A27">
        <v>42600428200</v>
      </c>
      <c r="B27">
        <v>26</v>
      </c>
      <c r="C27" t="s">
        <v>2675</v>
      </c>
      <c r="D27" s="6">
        <v>30583.21</v>
      </c>
      <c r="E27" s="6">
        <v>30583.22</v>
      </c>
      <c r="F27" s="6">
        <v>61166.430000000008</v>
      </c>
    </row>
    <row r="28" spans="1:6" x14ac:dyDescent="0.25">
      <c r="A28">
        <v>42600488000</v>
      </c>
      <c r="B28">
        <v>27</v>
      </c>
      <c r="C28" t="s">
        <v>742</v>
      </c>
      <c r="D28" s="6">
        <v>29904.99</v>
      </c>
      <c r="E28" s="6">
        <v>29905</v>
      </c>
      <c r="F28" s="6">
        <v>59809.99</v>
      </c>
    </row>
    <row r="29" spans="1:6" x14ac:dyDescent="0.25">
      <c r="A29">
        <v>42600491100</v>
      </c>
      <c r="B29">
        <v>28</v>
      </c>
      <c r="C29" t="s">
        <v>765</v>
      </c>
      <c r="D29" s="6">
        <v>123965.04000000001</v>
      </c>
      <c r="E29" s="6">
        <v>123965.04000000001</v>
      </c>
      <c r="F29" s="6">
        <v>247930.08000000002</v>
      </c>
    </row>
    <row r="30" spans="1:6" x14ac:dyDescent="0.25">
      <c r="A30">
        <v>42600431000</v>
      </c>
      <c r="B30">
        <v>29</v>
      </c>
      <c r="C30" t="s">
        <v>218</v>
      </c>
      <c r="D30" s="6">
        <v>374982.74</v>
      </c>
      <c r="E30" s="6">
        <v>374982.74</v>
      </c>
      <c r="F30" s="6">
        <v>749965.48</v>
      </c>
    </row>
    <row r="31" spans="1:6" x14ac:dyDescent="0.25">
      <c r="A31">
        <v>42600524100</v>
      </c>
      <c r="B31">
        <v>30</v>
      </c>
      <c r="C31" t="s">
        <v>2676</v>
      </c>
      <c r="D31" s="6">
        <v>194402.73</v>
      </c>
      <c r="E31" s="6">
        <v>194402.74</v>
      </c>
      <c r="F31" s="6">
        <v>388805.47</v>
      </c>
    </row>
    <row r="32" spans="1:6" x14ac:dyDescent="0.25">
      <c r="A32">
        <v>42600459700</v>
      </c>
      <c r="B32">
        <v>31</v>
      </c>
      <c r="C32" t="s">
        <v>869</v>
      </c>
      <c r="D32" s="6">
        <v>897962.24</v>
      </c>
      <c r="E32" s="6">
        <v>897962.24</v>
      </c>
      <c r="F32" s="6">
        <v>1795924.4799999995</v>
      </c>
    </row>
    <row r="33" spans="1:6" x14ac:dyDescent="0.25">
      <c r="A33">
        <v>42600464800</v>
      </c>
      <c r="B33">
        <v>32</v>
      </c>
      <c r="C33" t="s">
        <v>950</v>
      </c>
      <c r="D33" s="6">
        <v>58046.76</v>
      </c>
      <c r="E33" s="6">
        <v>58046.770000000004</v>
      </c>
      <c r="F33" s="6">
        <v>116093.52999999998</v>
      </c>
    </row>
    <row r="34" spans="1:6" x14ac:dyDescent="0.25">
      <c r="A34">
        <v>42600536700</v>
      </c>
      <c r="B34">
        <v>33</v>
      </c>
      <c r="C34" t="s">
        <v>751</v>
      </c>
      <c r="D34" s="6">
        <v>97685.39</v>
      </c>
      <c r="E34" s="6">
        <v>97685.39</v>
      </c>
      <c r="F34" s="6">
        <v>195370.78000000006</v>
      </c>
    </row>
    <row r="35" spans="1:6" x14ac:dyDescent="0.25">
      <c r="A35">
        <v>42600436100</v>
      </c>
      <c r="B35">
        <v>34</v>
      </c>
      <c r="C35" t="s">
        <v>995</v>
      </c>
      <c r="D35" s="6">
        <v>159185.99</v>
      </c>
      <c r="E35" s="6">
        <v>159186</v>
      </c>
      <c r="F35" s="6">
        <v>318371.98999999993</v>
      </c>
    </row>
    <row r="36" spans="1:6" x14ac:dyDescent="0.25">
      <c r="A36">
        <v>42600475200</v>
      </c>
      <c r="B36">
        <v>35</v>
      </c>
      <c r="C36" t="s">
        <v>414</v>
      </c>
      <c r="D36" s="6">
        <v>164970.20000000001</v>
      </c>
      <c r="E36" s="6">
        <v>164970.21</v>
      </c>
      <c r="F36" s="6">
        <v>329940.40999999997</v>
      </c>
    </row>
    <row r="37" spans="1:6" x14ac:dyDescent="0.25">
      <c r="A37">
        <v>42600521000</v>
      </c>
      <c r="B37">
        <v>36</v>
      </c>
      <c r="C37" t="s">
        <v>155</v>
      </c>
      <c r="D37" s="6">
        <v>31973.09</v>
      </c>
      <c r="E37" s="6">
        <v>31973.09</v>
      </c>
      <c r="F37" s="6">
        <v>63946.179999999986</v>
      </c>
    </row>
    <row r="38" spans="1:6" x14ac:dyDescent="0.25">
      <c r="A38">
        <v>42600481900</v>
      </c>
      <c r="B38">
        <v>37</v>
      </c>
      <c r="C38" t="s">
        <v>338</v>
      </c>
      <c r="D38" s="6">
        <v>110579.36</v>
      </c>
      <c r="E38" s="6">
        <v>110579.36</v>
      </c>
      <c r="F38" s="6">
        <v>221158.72</v>
      </c>
    </row>
    <row r="39" spans="1:6" x14ac:dyDescent="0.25">
      <c r="A39">
        <v>42600473800</v>
      </c>
      <c r="B39">
        <v>38</v>
      </c>
      <c r="C39" t="s">
        <v>2677</v>
      </c>
      <c r="D39" s="6">
        <v>62351.69</v>
      </c>
      <c r="E39" s="6">
        <v>62351.69</v>
      </c>
      <c r="F39" s="6">
        <v>124703.38000000005</v>
      </c>
    </row>
    <row r="40" spans="1:6" x14ac:dyDescent="0.25">
      <c r="A40">
        <v>42600474500</v>
      </c>
      <c r="B40">
        <v>39</v>
      </c>
      <c r="C40" t="s">
        <v>2678</v>
      </c>
      <c r="D40" s="6">
        <v>118499.25</v>
      </c>
      <c r="E40" s="6">
        <v>118499.25</v>
      </c>
      <c r="F40" s="6">
        <v>236998.50000000006</v>
      </c>
    </row>
    <row r="41" spans="1:6" x14ac:dyDescent="0.25">
      <c r="A41">
        <v>42600534900</v>
      </c>
      <c r="B41">
        <v>40</v>
      </c>
      <c r="C41" t="s">
        <v>752</v>
      </c>
      <c r="D41" s="6">
        <v>139020.83000000002</v>
      </c>
      <c r="E41" s="6">
        <v>139020.84</v>
      </c>
      <c r="F41" s="6">
        <v>278041.67</v>
      </c>
    </row>
    <row r="42" spans="1:6" x14ac:dyDescent="0.25">
      <c r="A42">
        <v>42600469800</v>
      </c>
      <c r="B42">
        <v>41</v>
      </c>
      <c r="C42" t="s">
        <v>2096</v>
      </c>
      <c r="D42" s="6">
        <v>95432.8</v>
      </c>
      <c r="E42" s="6">
        <v>95432.8</v>
      </c>
      <c r="F42" s="6">
        <v>190865.60000000003</v>
      </c>
    </row>
    <row r="43" spans="1:6" x14ac:dyDescent="0.25">
      <c r="A43">
        <v>42600462400</v>
      </c>
      <c r="B43">
        <v>42</v>
      </c>
      <c r="C43" t="s">
        <v>1073</v>
      </c>
      <c r="D43" s="6">
        <v>145960.54</v>
      </c>
      <c r="E43" s="6">
        <v>145960.54</v>
      </c>
      <c r="F43" s="6">
        <v>291921.07999999996</v>
      </c>
    </row>
    <row r="44" spans="1:6" x14ac:dyDescent="0.25">
      <c r="A44">
        <v>42600488900</v>
      </c>
      <c r="B44">
        <v>43</v>
      </c>
      <c r="C44" t="s">
        <v>222</v>
      </c>
      <c r="D44" s="6">
        <v>60383.41</v>
      </c>
      <c r="E44" s="6">
        <v>60383.42</v>
      </c>
      <c r="F44" s="6">
        <v>120766.83000000002</v>
      </c>
    </row>
    <row r="45" spans="1:6" x14ac:dyDescent="0.25">
      <c r="A45">
        <v>42600499600</v>
      </c>
      <c r="B45">
        <v>44</v>
      </c>
      <c r="C45" t="s">
        <v>2446</v>
      </c>
      <c r="D45" s="6">
        <v>140002.1</v>
      </c>
      <c r="E45" s="6">
        <v>140002.11000000002</v>
      </c>
      <c r="F45" s="6">
        <v>280004.21000000002</v>
      </c>
    </row>
    <row r="46" spans="1:6" x14ac:dyDescent="0.25">
      <c r="A46">
        <v>42600444200</v>
      </c>
      <c r="B46">
        <v>45</v>
      </c>
      <c r="C46" t="s">
        <v>1301</v>
      </c>
      <c r="D46" s="6">
        <v>99005.05</v>
      </c>
      <c r="E46" s="6">
        <v>99005.05</v>
      </c>
      <c r="F46" s="6">
        <v>198010.1</v>
      </c>
    </row>
    <row r="47" spans="1:6" x14ac:dyDescent="0.25">
      <c r="A47">
        <v>42600445300</v>
      </c>
      <c r="B47">
        <v>46</v>
      </c>
      <c r="C47" t="s">
        <v>1311</v>
      </c>
      <c r="D47" s="6">
        <v>84759.46</v>
      </c>
      <c r="E47" s="6">
        <v>84759.46</v>
      </c>
      <c r="F47" s="6">
        <v>169518.91999999998</v>
      </c>
    </row>
    <row r="48" spans="1:6" x14ac:dyDescent="0.25">
      <c r="A48">
        <v>42600478600</v>
      </c>
      <c r="B48">
        <v>47</v>
      </c>
      <c r="C48" t="s">
        <v>2679</v>
      </c>
      <c r="D48" s="6">
        <v>84411.69</v>
      </c>
      <c r="E48" s="6">
        <v>84411.7</v>
      </c>
      <c r="F48" s="6">
        <v>168823.39</v>
      </c>
    </row>
    <row r="49" spans="1:6" x14ac:dyDescent="0.25">
      <c r="A49">
        <v>42600493000</v>
      </c>
      <c r="B49">
        <v>48</v>
      </c>
      <c r="C49" t="s">
        <v>63</v>
      </c>
      <c r="D49" s="6">
        <v>78139.47</v>
      </c>
      <c r="E49" s="6">
        <v>78139.47</v>
      </c>
      <c r="F49" s="6">
        <v>156278.94</v>
      </c>
    </row>
    <row r="50" spans="1:6" x14ac:dyDescent="0.25">
      <c r="A50">
        <v>42600492300</v>
      </c>
      <c r="B50">
        <v>49</v>
      </c>
      <c r="C50" t="s">
        <v>13</v>
      </c>
      <c r="D50" s="6">
        <v>94932.800000000003</v>
      </c>
      <c r="E50" s="6">
        <v>94932.800000000003</v>
      </c>
      <c r="F50" s="6">
        <v>189865.59999999995</v>
      </c>
    </row>
    <row r="51" spans="1:6" x14ac:dyDescent="0.25">
      <c r="A51">
        <v>42600504100</v>
      </c>
      <c r="B51">
        <v>50</v>
      </c>
      <c r="C51" t="s">
        <v>40</v>
      </c>
      <c r="D51" s="6">
        <v>186798.58000000002</v>
      </c>
      <c r="E51" s="6">
        <v>186798.58000000002</v>
      </c>
      <c r="F51" s="6">
        <v>373597.16000000003</v>
      </c>
    </row>
    <row r="52" spans="1:6" x14ac:dyDescent="0.25">
      <c r="A52">
        <v>42600465600</v>
      </c>
      <c r="B52">
        <v>51</v>
      </c>
      <c r="C52" t="s">
        <v>14</v>
      </c>
      <c r="D52" s="6">
        <v>91701.42</v>
      </c>
      <c r="E52" s="6">
        <v>91701.42</v>
      </c>
      <c r="F52" s="6">
        <v>183402.84</v>
      </c>
    </row>
    <row r="53" spans="1:6" x14ac:dyDescent="0.25">
      <c r="A53">
        <v>42600480600</v>
      </c>
      <c r="B53">
        <v>52</v>
      </c>
      <c r="C53" t="s">
        <v>2101</v>
      </c>
      <c r="D53" s="6">
        <v>1560603.6300000001</v>
      </c>
      <c r="E53" s="6">
        <v>1560603.6300000001</v>
      </c>
      <c r="F53" s="6">
        <v>3121207.26</v>
      </c>
    </row>
    <row r="54" spans="1:6" x14ac:dyDescent="0.25">
      <c r="A54">
        <v>42600423000</v>
      </c>
      <c r="B54">
        <v>53</v>
      </c>
      <c r="C54" t="s">
        <v>2680</v>
      </c>
      <c r="D54" s="6">
        <v>73690.77</v>
      </c>
      <c r="E54" s="6">
        <v>73690.77</v>
      </c>
      <c r="F54" s="6">
        <v>147381.53999999998</v>
      </c>
    </row>
    <row r="55" spans="1:6" x14ac:dyDescent="0.25">
      <c r="A55">
        <v>42600521600</v>
      </c>
      <c r="B55">
        <v>54</v>
      </c>
      <c r="C55" t="s">
        <v>1636</v>
      </c>
      <c r="D55" s="6">
        <v>32069.18</v>
      </c>
      <c r="E55" s="6">
        <v>32069.190000000002</v>
      </c>
      <c r="F55" s="6">
        <v>64138.37</v>
      </c>
    </row>
    <row r="56" spans="1:6" x14ac:dyDescent="0.25">
      <c r="A56">
        <v>42600419500</v>
      </c>
      <c r="B56">
        <v>55</v>
      </c>
      <c r="C56" t="s">
        <v>2681</v>
      </c>
      <c r="D56" s="6">
        <v>132484.07</v>
      </c>
      <c r="E56" s="6">
        <v>132484.08000000002</v>
      </c>
      <c r="F56" s="6">
        <v>264968.15000000002</v>
      </c>
    </row>
    <row r="57" spans="1:6" x14ac:dyDescent="0.25">
      <c r="A57">
        <v>42600468900</v>
      </c>
      <c r="B57">
        <v>56</v>
      </c>
      <c r="C57" t="s">
        <v>15</v>
      </c>
      <c r="D57" s="6">
        <v>241642.96</v>
      </c>
      <c r="E57" s="6">
        <v>241642.96</v>
      </c>
      <c r="F57" s="6">
        <v>483285.92</v>
      </c>
    </row>
    <row r="58" spans="1:6" x14ac:dyDescent="0.25">
      <c r="A58">
        <v>42600433800</v>
      </c>
      <c r="B58">
        <v>57</v>
      </c>
      <c r="C58" t="s">
        <v>437</v>
      </c>
      <c r="D58" s="6">
        <v>3011706.83</v>
      </c>
      <c r="E58" s="6">
        <v>3011706.84</v>
      </c>
      <c r="F58" s="6">
        <v>6023413.6700000018</v>
      </c>
    </row>
    <row r="59" spans="1:6" x14ac:dyDescent="0.25">
      <c r="A59">
        <v>42600531300</v>
      </c>
      <c r="B59">
        <v>58</v>
      </c>
      <c r="C59" t="s">
        <v>2682</v>
      </c>
      <c r="D59" s="6">
        <v>26432.47</v>
      </c>
      <c r="E59" s="6">
        <v>26432.48</v>
      </c>
      <c r="F59" s="6">
        <v>52864.95</v>
      </c>
    </row>
    <row r="60" spans="1:6" x14ac:dyDescent="0.25">
      <c r="A60">
        <v>42600435500</v>
      </c>
      <c r="B60">
        <v>59</v>
      </c>
      <c r="C60" t="s">
        <v>1723</v>
      </c>
      <c r="D60" s="6">
        <v>34761.39</v>
      </c>
      <c r="E60" s="6">
        <v>34761.39</v>
      </c>
      <c r="F60" s="6">
        <v>69522.77999999997</v>
      </c>
    </row>
    <row r="61" spans="1:6" x14ac:dyDescent="0.25">
      <c r="A61">
        <v>42600515800</v>
      </c>
      <c r="B61">
        <v>60</v>
      </c>
      <c r="C61" t="s">
        <v>1180</v>
      </c>
      <c r="D61" s="6">
        <v>63795.200000000004</v>
      </c>
      <c r="E61" s="6">
        <v>63795.21</v>
      </c>
      <c r="F61" s="6">
        <v>127590.40999999999</v>
      </c>
    </row>
    <row r="62" spans="1:6" x14ac:dyDescent="0.25">
      <c r="A62">
        <v>42600538000</v>
      </c>
      <c r="B62">
        <v>61</v>
      </c>
      <c r="C62" t="s">
        <v>287</v>
      </c>
      <c r="D62" s="6">
        <v>80419.19</v>
      </c>
      <c r="E62" s="6">
        <v>80419.199999999997</v>
      </c>
      <c r="F62" s="6">
        <v>160838.39000000001</v>
      </c>
    </row>
    <row r="63" spans="1:6" x14ac:dyDescent="0.25">
      <c r="A63">
        <v>42600508700</v>
      </c>
      <c r="B63">
        <v>62</v>
      </c>
      <c r="C63" t="s">
        <v>2683</v>
      </c>
      <c r="D63" s="6">
        <v>123997.98</v>
      </c>
      <c r="E63" s="6">
        <v>123997.99</v>
      </c>
      <c r="F63" s="6">
        <v>247995.97000000006</v>
      </c>
    </row>
    <row r="64" spans="1:6" x14ac:dyDescent="0.25">
      <c r="A64">
        <v>42600484400</v>
      </c>
      <c r="B64">
        <v>63</v>
      </c>
      <c r="C64" t="s">
        <v>602</v>
      </c>
      <c r="D64" s="6">
        <v>180988.95</v>
      </c>
      <c r="E64" s="6">
        <v>180988.95</v>
      </c>
      <c r="F64" s="6">
        <v>361977.9</v>
      </c>
    </row>
    <row r="65" spans="1:6" x14ac:dyDescent="0.25">
      <c r="A65">
        <v>42600493600</v>
      </c>
      <c r="B65">
        <v>64</v>
      </c>
      <c r="C65" t="s">
        <v>1708</v>
      </c>
      <c r="D65" s="6">
        <v>327334.51</v>
      </c>
      <c r="E65" s="6">
        <v>327334.52</v>
      </c>
      <c r="F65" s="6">
        <v>654669.03000000038</v>
      </c>
    </row>
    <row r="66" spans="1:6" x14ac:dyDescent="0.25">
      <c r="A66">
        <v>42600470800</v>
      </c>
      <c r="B66">
        <v>65</v>
      </c>
      <c r="C66" t="s">
        <v>2684</v>
      </c>
      <c r="D66" s="6">
        <v>54740.49</v>
      </c>
      <c r="E66" s="6">
        <v>54740.49</v>
      </c>
      <c r="F66" s="6">
        <v>109480.98000000004</v>
      </c>
    </row>
    <row r="67" spans="1:6" x14ac:dyDescent="0.25">
      <c r="A67">
        <v>42600507600</v>
      </c>
      <c r="B67">
        <v>66</v>
      </c>
      <c r="C67" t="s">
        <v>1918</v>
      </c>
      <c r="D67" s="6">
        <v>145684.30000000002</v>
      </c>
      <c r="E67" s="6">
        <v>145684.31</v>
      </c>
      <c r="F67" s="6">
        <v>291368.61</v>
      </c>
    </row>
    <row r="68" spans="1:6" x14ac:dyDescent="0.25">
      <c r="A68">
        <v>42600506500</v>
      </c>
      <c r="B68">
        <v>67</v>
      </c>
      <c r="C68" t="s">
        <v>588</v>
      </c>
      <c r="D68" s="6">
        <v>37522.800000000003</v>
      </c>
      <c r="E68" s="6">
        <v>37522.800000000003</v>
      </c>
      <c r="F68" s="6">
        <v>75045.599999999962</v>
      </c>
    </row>
    <row r="69" spans="1:6" x14ac:dyDescent="0.25">
      <c r="A69">
        <v>42600418500</v>
      </c>
      <c r="B69">
        <v>68</v>
      </c>
      <c r="C69" t="s">
        <v>347</v>
      </c>
      <c r="D69" s="6">
        <v>114177.66</v>
      </c>
      <c r="E69" s="6">
        <v>114177.66</v>
      </c>
      <c r="F69" s="6">
        <v>228355.32</v>
      </c>
    </row>
    <row r="70" spans="1:6" x14ac:dyDescent="0.25">
      <c r="A70">
        <v>42600514300</v>
      </c>
      <c r="B70">
        <v>69</v>
      </c>
      <c r="C70" t="s">
        <v>2685</v>
      </c>
      <c r="D70" s="6">
        <v>74339.53</v>
      </c>
      <c r="E70" s="6">
        <v>74339.53</v>
      </c>
      <c r="F70" s="6">
        <v>148679.06</v>
      </c>
    </row>
    <row r="71" spans="1:6" x14ac:dyDescent="0.25">
      <c r="A71">
        <v>42600509900</v>
      </c>
      <c r="B71">
        <v>70</v>
      </c>
      <c r="C71" t="s">
        <v>1968</v>
      </c>
      <c r="D71" s="6">
        <v>443326.2</v>
      </c>
      <c r="E71" s="6">
        <v>443326.21</v>
      </c>
      <c r="F71" s="6">
        <v>886652.41000000015</v>
      </c>
    </row>
    <row r="72" spans="1:6" x14ac:dyDescent="0.25">
      <c r="A72">
        <v>42600513400</v>
      </c>
      <c r="B72">
        <v>71</v>
      </c>
      <c r="C72" t="s">
        <v>2686</v>
      </c>
      <c r="D72" s="6">
        <v>187722.67</v>
      </c>
      <c r="E72" s="6">
        <v>187722.68</v>
      </c>
      <c r="F72" s="6">
        <v>375445.35</v>
      </c>
    </row>
    <row r="73" spans="1:6" x14ac:dyDescent="0.25">
      <c r="A73">
        <v>42600520400</v>
      </c>
      <c r="B73">
        <v>72</v>
      </c>
      <c r="C73" t="s">
        <v>532</v>
      </c>
      <c r="D73" s="6">
        <v>50451.380000000005</v>
      </c>
      <c r="E73" s="6">
        <v>50451.39</v>
      </c>
      <c r="F73" s="6">
        <v>100902.77000000002</v>
      </c>
    </row>
    <row r="74" spans="1:6" x14ac:dyDescent="0.25">
      <c r="A74">
        <v>42600438200</v>
      </c>
      <c r="B74">
        <v>73</v>
      </c>
      <c r="C74" t="s">
        <v>2687</v>
      </c>
      <c r="D74" s="6">
        <v>84708.31</v>
      </c>
      <c r="E74" s="6">
        <v>84708.32</v>
      </c>
      <c r="F74" s="6">
        <v>169416.63000000003</v>
      </c>
    </row>
    <row r="75" spans="1:6" x14ac:dyDescent="0.25">
      <c r="A75">
        <v>42600464000</v>
      </c>
      <c r="B75">
        <v>74</v>
      </c>
      <c r="C75" t="s">
        <v>1473</v>
      </c>
      <c r="D75" s="6">
        <v>141717.31</v>
      </c>
      <c r="E75" s="6">
        <v>141717.32</v>
      </c>
      <c r="F75" s="6">
        <v>283434.63</v>
      </c>
    </row>
    <row r="76" spans="1:6" x14ac:dyDescent="0.25">
      <c r="A76">
        <v>42600487300</v>
      </c>
      <c r="B76">
        <v>75</v>
      </c>
      <c r="C76" t="s">
        <v>454</v>
      </c>
      <c r="D76" s="6">
        <v>191662.97</v>
      </c>
      <c r="E76" s="6">
        <v>191662.98</v>
      </c>
      <c r="F76" s="6">
        <v>383325.94999999995</v>
      </c>
    </row>
    <row r="77" spans="1:6" x14ac:dyDescent="0.25">
      <c r="A77">
        <v>42600512500</v>
      </c>
      <c r="B77">
        <v>76</v>
      </c>
      <c r="C77" t="s">
        <v>2111</v>
      </c>
      <c r="D77" s="6">
        <v>84411.66</v>
      </c>
      <c r="E77" s="6">
        <v>84411.67</v>
      </c>
      <c r="F77" s="6">
        <v>168823.33000000005</v>
      </c>
    </row>
    <row r="78" spans="1:6" x14ac:dyDescent="0.25">
      <c r="A78">
        <v>42600451900</v>
      </c>
      <c r="B78">
        <v>77</v>
      </c>
      <c r="C78" t="s">
        <v>170</v>
      </c>
      <c r="D78" s="6">
        <v>8192267.2999999998</v>
      </c>
      <c r="E78" s="6">
        <v>8192267.2999999998</v>
      </c>
      <c r="F78" s="6">
        <v>16384534.600000001</v>
      </c>
    </row>
    <row r="79" spans="1:6" x14ac:dyDescent="0.25">
      <c r="A79">
        <v>42600443300</v>
      </c>
      <c r="B79">
        <v>78</v>
      </c>
      <c r="C79" t="s">
        <v>2688</v>
      </c>
      <c r="D79" s="6">
        <v>1419785.41</v>
      </c>
      <c r="E79" s="6">
        <v>1419785.42</v>
      </c>
      <c r="F79" s="6">
        <v>2839570.830000001</v>
      </c>
    </row>
    <row r="80" spans="1:6" x14ac:dyDescent="0.25">
      <c r="A80">
        <v>42600497600</v>
      </c>
      <c r="B80">
        <v>79</v>
      </c>
      <c r="C80" t="s">
        <v>2689</v>
      </c>
      <c r="D80" s="6">
        <v>143518.82</v>
      </c>
      <c r="E80" s="6">
        <v>143518.82</v>
      </c>
      <c r="F80" s="6">
        <v>287037.64</v>
      </c>
    </row>
    <row r="81" spans="1:6" x14ac:dyDescent="0.25">
      <c r="A81">
        <v>42600498900</v>
      </c>
      <c r="B81">
        <v>80</v>
      </c>
      <c r="C81" t="s">
        <v>2690</v>
      </c>
      <c r="D81" s="6">
        <v>18223.810000000001</v>
      </c>
      <c r="E81" s="6">
        <v>18223.82</v>
      </c>
      <c r="F81" s="6">
        <v>36447.630000000005</v>
      </c>
    </row>
    <row r="82" spans="1:6" x14ac:dyDescent="0.25">
      <c r="A82">
        <v>42600517900</v>
      </c>
      <c r="B82">
        <v>81</v>
      </c>
      <c r="C82" t="s">
        <v>2266</v>
      </c>
      <c r="D82" s="6">
        <v>55454.75</v>
      </c>
      <c r="E82" s="6">
        <v>55454.75</v>
      </c>
      <c r="F82" s="6">
        <v>110909.49999999999</v>
      </c>
    </row>
    <row r="83" spans="1:6" x14ac:dyDescent="0.25">
      <c r="A83">
        <v>42600446500</v>
      </c>
      <c r="B83">
        <v>82</v>
      </c>
      <c r="C83" t="s">
        <v>322</v>
      </c>
      <c r="D83" s="6">
        <v>2274693.84</v>
      </c>
      <c r="E83" s="6">
        <v>2274693.85</v>
      </c>
      <c r="F83" s="6">
        <v>4549387.6900000013</v>
      </c>
    </row>
    <row r="84" spans="1:6" x14ac:dyDescent="0.25">
      <c r="A84">
        <v>42600475700</v>
      </c>
      <c r="B84">
        <v>83</v>
      </c>
      <c r="C84" t="s">
        <v>2328</v>
      </c>
      <c r="D84" s="6">
        <v>72016.790000000008</v>
      </c>
      <c r="E84" s="6">
        <v>72016.790000000008</v>
      </c>
      <c r="F84" s="6">
        <v>144033.58000000005</v>
      </c>
    </row>
    <row r="85" spans="1:6" x14ac:dyDescent="0.25">
      <c r="A85">
        <v>42600506900</v>
      </c>
      <c r="B85">
        <v>84</v>
      </c>
      <c r="C85" t="s">
        <v>565</v>
      </c>
      <c r="D85" s="6">
        <v>223659.57</v>
      </c>
      <c r="E85" s="6">
        <v>223659.58000000002</v>
      </c>
      <c r="F85" s="6">
        <v>447319.1500000002</v>
      </c>
    </row>
    <row r="86" spans="1:6" x14ac:dyDescent="0.25">
      <c r="A86">
        <v>42600502400</v>
      </c>
      <c r="B86">
        <v>85</v>
      </c>
      <c r="C86" t="s">
        <v>2691</v>
      </c>
      <c r="D86" s="6">
        <v>656943.06000000006</v>
      </c>
      <c r="E86" s="6">
        <v>656943.06000000006</v>
      </c>
      <c r="F86" s="6">
        <v>1313886.1200000003</v>
      </c>
    </row>
    <row r="87" spans="1:6" x14ac:dyDescent="0.25">
      <c r="A87">
        <v>42600528500</v>
      </c>
      <c r="B87">
        <v>86</v>
      </c>
      <c r="C87" t="s">
        <v>834</v>
      </c>
      <c r="D87" s="6">
        <v>85015.400000000009</v>
      </c>
      <c r="E87" s="6">
        <v>85015.41</v>
      </c>
      <c r="F87" s="6">
        <v>170030.81</v>
      </c>
    </row>
    <row r="88" spans="1:6" x14ac:dyDescent="0.25">
      <c r="A88">
        <v>42600426900</v>
      </c>
      <c r="B88">
        <v>87</v>
      </c>
      <c r="C88" t="s">
        <v>72</v>
      </c>
      <c r="D88" s="6">
        <v>18300.57</v>
      </c>
      <c r="E88" s="6">
        <v>18300.580000000002</v>
      </c>
      <c r="F88" s="6">
        <v>36601.150000000009</v>
      </c>
    </row>
    <row r="89" spans="1:6" x14ac:dyDescent="0.25">
      <c r="A89">
        <v>42600444700</v>
      </c>
      <c r="B89">
        <v>88</v>
      </c>
      <c r="C89" t="s">
        <v>24</v>
      </c>
      <c r="D89" s="6">
        <v>107751.96</v>
      </c>
      <c r="E89" s="6">
        <v>107751.96</v>
      </c>
      <c r="F89" s="6">
        <v>215503.91999999995</v>
      </c>
    </row>
    <row r="90" spans="1:6" x14ac:dyDescent="0.25">
      <c r="A90">
        <v>42600483400</v>
      </c>
      <c r="B90">
        <v>89</v>
      </c>
      <c r="C90" t="s">
        <v>1419</v>
      </c>
      <c r="D90" s="6">
        <v>18473.37</v>
      </c>
      <c r="E90" s="6">
        <v>18473.38</v>
      </c>
      <c r="F90" s="6">
        <v>36946.749999999993</v>
      </c>
    </row>
    <row r="91" spans="1:6" x14ac:dyDescent="0.25">
      <c r="A91">
        <v>42600509500</v>
      </c>
      <c r="B91">
        <v>90</v>
      </c>
      <c r="C91" t="s">
        <v>1693</v>
      </c>
      <c r="D91" s="6">
        <v>264129.67</v>
      </c>
      <c r="E91" s="6">
        <v>264129.68</v>
      </c>
      <c r="F91" s="6">
        <v>528259.35</v>
      </c>
    </row>
    <row r="92" spans="1:6" x14ac:dyDescent="0.25">
      <c r="A92">
        <v>42600479800</v>
      </c>
      <c r="B92">
        <v>91</v>
      </c>
      <c r="C92" t="s">
        <v>1586</v>
      </c>
      <c r="D92" s="6">
        <v>210875.52000000002</v>
      </c>
      <c r="E92" s="6">
        <v>210875.53</v>
      </c>
      <c r="F92" s="6">
        <v>421751.0500000001</v>
      </c>
    </row>
    <row r="93" spans="1:6" x14ac:dyDescent="0.25">
      <c r="A93">
        <v>42600531900</v>
      </c>
      <c r="B93">
        <v>92</v>
      </c>
      <c r="C93" t="s">
        <v>26</v>
      </c>
      <c r="D93" s="6">
        <v>147493</v>
      </c>
      <c r="E93" s="6">
        <v>147493.01</v>
      </c>
      <c r="F93" s="6">
        <v>294986.00999999995</v>
      </c>
    </row>
    <row r="94" spans="1:6" x14ac:dyDescent="0.25">
      <c r="A94">
        <v>42600442500</v>
      </c>
      <c r="B94">
        <v>93</v>
      </c>
      <c r="C94" t="s">
        <v>1287</v>
      </c>
      <c r="D94" s="6">
        <v>21239.78</v>
      </c>
      <c r="E94" s="6">
        <v>21239.78</v>
      </c>
      <c r="F94" s="6">
        <v>42479.560000000005</v>
      </c>
    </row>
    <row r="95" spans="1:6" x14ac:dyDescent="0.25">
      <c r="A95">
        <v>42600467700</v>
      </c>
      <c r="B95">
        <v>94</v>
      </c>
      <c r="C95" t="s">
        <v>1572</v>
      </c>
      <c r="D95" s="6">
        <v>423407.48</v>
      </c>
      <c r="E95" s="6">
        <v>423407.49</v>
      </c>
      <c r="F95" s="6">
        <v>846814.96999999986</v>
      </c>
    </row>
    <row r="96" spans="1:6" x14ac:dyDescent="0.25">
      <c r="A96">
        <v>42600467000</v>
      </c>
      <c r="B96">
        <v>95</v>
      </c>
      <c r="C96" t="s">
        <v>2692</v>
      </c>
      <c r="D96" s="6">
        <v>197427.69</v>
      </c>
      <c r="E96" s="6">
        <v>197427.7</v>
      </c>
      <c r="F96" s="6">
        <v>394855.38999999996</v>
      </c>
    </row>
    <row r="97" spans="1:6" x14ac:dyDescent="0.25">
      <c r="A97">
        <v>42600448600</v>
      </c>
      <c r="B97">
        <v>96</v>
      </c>
      <c r="C97" t="s">
        <v>2693</v>
      </c>
      <c r="D97" s="6">
        <v>201305.51</v>
      </c>
      <c r="E97" s="6">
        <v>201305.52000000002</v>
      </c>
      <c r="F97" s="6">
        <v>402611.02999999991</v>
      </c>
    </row>
    <row r="98" spans="1:6" x14ac:dyDescent="0.25">
      <c r="A98">
        <v>42600522100</v>
      </c>
      <c r="B98">
        <v>97</v>
      </c>
      <c r="C98" t="s">
        <v>2641</v>
      </c>
      <c r="D98" s="6">
        <v>1038874.5</v>
      </c>
      <c r="E98" s="6">
        <v>1038874.5</v>
      </c>
      <c r="F98" s="6">
        <v>2077748.9999999993</v>
      </c>
    </row>
    <row r="99" spans="1:6" x14ac:dyDescent="0.25">
      <c r="A99">
        <v>42600504700</v>
      </c>
      <c r="B99">
        <v>98</v>
      </c>
      <c r="C99" t="s">
        <v>226</v>
      </c>
      <c r="D99" s="6">
        <v>144035.91</v>
      </c>
      <c r="E99" s="6">
        <v>144035.92000000001</v>
      </c>
      <c r="F99" s="6">
        <v>288071.83000000007</v>
      </c>
    </row>
    <row r="100" spans="1:6" x14ac:dyDescent="0.25">
      <c r="A100">
        <v>42600438800</v>
      </c>
      <c r="B100">
        <v>99</v>
      </c>
      <c r="C100" t="s">
        <v>2213</v>
      </c>
      <c r="D100" s="6">
        <v>199961.27000000002</v>
      </c>
      <c r="E100" s="6">
        <v>199961.28</v>
      </c>
      <c r="F100" s="6">
        <v>399922.54999999987</v>
      </c>
    </row>
    <row r="101" spans="1:6" x14ac:dyDescent="0.25">
      <c r="D101" s="6">
        <v>32435596.620000008</v>
      </c>
      <c r="E101" s="6">
        <v>32435597.160000008</v>
      </c>
      <c r="F101" s="6">
        <v>64871193.779999994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15E9-D499-4FF7-A09F-92CA2D40D36D}">
  <dimension ref="B2:J111"/>
  <sheetViews>
    <sheetView workbookViewId="0">
      <selection activeCell="D2" sqref="D2"/>
    </sheetView>
  </sheetViews>
  <sheetFormatPr defaultRowHeight="15" x14ac:dyDescent="0.25"/>
  <cols>
    <col min="1" max="1" width="14.5703125" customWidth="1"/>
    <col min="2" max="2" width="15.140625" bestFit="1" customWidth="1"/>
    <col min="3" max="3" width="15.5703125" bestFit="1" customWidth="1"/>
    <col min="4" max="9" width="14.5703125" bestFit="1" customWidth="1"/>
    <col min="10" max="10" width="13.5703125" bestFit="1" customWidth="1"/>
  </cols>
  <sheetData>
    <row r="2" spans="2:10" x14ac:dyDescent="0.25">
      <c r="B2" s="39" t="s">
        <v>7770</v>
      </c>
      <c r="C2" s="1" t="s">
        <v>2705</v>
      </c>
      <c r="D2" s="1" t="s">
        <v>2706</v>
      </c>
      <c r="E2" s="1" t="s">
        <v>2707</v>
      </c>
      <c r="F2" s="1" t="s">
        <v>2708</v>
      </c>
      <c r="G2" s="1" t="s">
        <v>2709</v>
      </c>
      <c r="H2" s="1" t="s">
        <v>2710</v>
      </c>
      <c r="I2" s="1" t="s">
        <v>2711</v>
      </c>
      <c r="J2" s="1" t="s">
        <v>2712</v>
      </c>
    </row>
    <row r="3" spans="2:10" x14ac:dyDescent="0.25">
      <c r="B3" s="8" t="s">
        <v>6389</v>
      </c>
      <c r="C3" s="6">
        <f>'County Payments'!H1</f>
        <v>29395232.770000003</v>
      </c>
      <c r="D3" s="6">
        <f>'County Payments'!I1</f>
        <v>24614423.049999997</v>
      </c>
      <c r="E3" s="6">
        <f>'County Payments'!J1</f>
        <v>19833613.369999997</v>
      </c>
      <c r="F3" s="6">
        <f>'County Payments'!K1</f>
        <v>15052803.6</v>
      </c>
      <c r="G3" s="6">
        <f>'County Payments'!L1</f>
        <v>10271994.040000007</v>
      </c>
      <c r="H3" s="6">
        <f>'County Payments'!M1</f>
        <v>5491184.1700000009</v>
      </c>
      <c r="I3" s="6">
        <f>'County Payments'!N1</f>
        <v>3660789.4800000004</v>
      </c>
      <c r="J3" s="6">
        <f>'County Payments'!O1</f>
        <v>1830394.76</v>
      </c>
    </row>
    <row r="4" spans="2:10" x14ac:dyDescent="0.25">
      <c r="B4" s="8" t="s">
        <v>6394</v>
      </c>
      <c r="C4" s="6">
        <f>'School Payments'!K1</f>
        <v>58949734.730000012</v>
      </c>
      <c r="D4" s="6">
        <f>'School Payments'!L1</f>
        <v>0</v>
      </c>
      <c r="E4" s="6">
        <f>'School Payments'!M1</f>
        <v>0</v>
      </c>
      <c r="F4" s="6">
        <f>'School Payments'!N1</f>
        <v>0</v>
      </c>
      <c r="G4" s="6">
        <f>'School Payments'!O1</f>
        <v>0</v>
      </c>
      <c r="H4" s="6">
        <f>'School Payments'!P1</f>
        <v>0</v>
      </c>
      <c r="I4" s="6">
        <f>'School Payments'!Q1</f>
        <v>0</v>
      </c>
      <c r="J4" s="6">
        <f>'School Payments'!R1</f>
        <v>0</v>
      </c>
    </row>
    <row r="5" spans="2:10" x14ac:dyDescent="0.25">
      <c r="B5" s="8" t="s">
        <v>6395</v>
      </c>
      <c r="C5" s="6">
        <f>'City Payments'!M1</f>
        <v>53309615.740000047</v>
      </c>
      <c r="D5" s="6">
        <f>'City Payments'!N1</f>
        <v>45284355.520000011</v>
      </c>
      <c r="E5" s="6">
        <f>'City Payments'!O1</f>
        <v>37256529.840000018</v>
      </c>
      <c r="F5" s="6">
        <f>'City Payments'!P1</f>
        <v>29233834.279999997</v>
      </c>
      <c r="G5" s="6">
        <f>'City Payments'!Q1</f>
        <v>21208574.930000011</v>
      </c>
      <c r="H5" s="6">
        <f>'City Payments'!R1</f>
        <v>13183313.01</v>
      </c>
      <c r="I5" s="6">
        <f>'City Payments'!S1</f>
        <v>8788875.8200000003</v>
      </c>
      <c r="J5" s="6">
        <f>'City Payments'!T1</f>
        <v>4394438.0199999996</v>
      </c>
    </row>
    <row r="6" spans="2:10" x14ac:dyDescent="0.25">
      <c r="B6" s="8" t="s">
        <v>6393</v>
      </c>
      <c r="C6" s="6">
        <f>'Community College Payments'!I1</f>
        <v>4006870.83</v>
      </c>
      <c r="D6" s="6">
        <f>'Community College Payments'!J1</f>
        <v>3506012.0100000002</v>
      </c>
      <c r="E6" s="6">
        <f>'Community College Payments'!K1</f>
        <v>3005153.14</v>
      </c>
      <c r="F6" s="6">
        <f>'Community College Payments'!L1</f>
        <v>2504294.2799999998</v>
      </c>
      <c r="G6" s="6">
        <f>'Community College Payments'!M1</f>
        <v>2003435.45</v>
      </c>
      <c r="H6" s="6">
        <f>'Community College Payments'!N1</f>
        <v>1502576.57</v>
      </c>
      <c r="I6" s="6">
        <f>'Community College Payments'!O1</f>
        <v>1001717.73</v>
      </c>
      <c r="J6" s="6">
        <f>'Community College Payments'!P1</f>
        <v>500858.84</v>
      </c>
    </row>
    <row r="7" spans="2:10" x14ac:dyDescent="0.25">
      <c r="B7" s="8" t="s">
        <v>6396</v>
      </c>
      <c r="C7" s="6">
        <f>'Township Payments'!I1</f>
        <v>372487.52999999985</v>
      </c>
      <c r="D7" s="6">
        <f>'Township Payments'!J1</f>
        <v>325927.6899999993</v>
      </c>
      <c r="E7" s="6">
        <f>'Township Payments'!K1</f>
        <v>279367.77000000037</v>
      </c>
      <c r="F7" s="6">
        <f>'Township Payments'!L1</f>
        <v>232805.76999999967</v>
      </c>
      <c r="G7" s="6">
        <f>'Township Payments'!M1</f>
        <v>186247.83000000002</v>
      </c>
      <c r="H7" s="6">
        <f>'Township Payments'!N1</f>
        <v>139683.87000000023</v>
      </c>
      <c r="I7" s="6">
        <f>'Township Payments'!O1</f>
        <v>93124.059999999881</v>
      </c>
      <c r="J7" s="6">
        <f>'Township Payments'!P1</f>
        <v>46561.950000000026</v>
      </c>
    </row>
    <row r="8" spans="2:10" x14ac:dyDescent="0.25">
      <c r="B8" s="8" t="s">
        <v>7771</v>
      </c>
      <c r="C8" s="6">
        <f>'Miscellaneous Payments'!H1</f>
        <v>5995372.1500000041</v>
      </c>
      <c r="D8" s="6">
        <f>'Miscellaneous Payments'!I1</f>
        <v>5245950.9899999974</v>
      </c>
      <c r="E8" s="6">
        <f>'Miscellaneous Payments'!J1</f>
        <v>4496529.66</v>
      </c>
      <c r="F8" s="6">
        <f>'Miscellaneous Payments'!K1</f>
        <v>3747107.879999998</v>
      </c>
      <c r="G8" s="6">
        <f>'Miscellaneous Payments'!L1</f>
        <v>2997687.2000000007</v>
      </c>
      <c r="H8" s="6">
        <f>'Miscellaneous Payments'!M1</f>
        <v>2248264.8300000005</v>
      </c>
      <c r="I8" s="6">
        <f>'Miscellaneous Payments'!N1</f>
        <v>1498843.5600000005</v>
      </c>
      <c r="J8" s="6">
        <f>'Miscellaneous Payments'!O1</f>
        <v>749421.72000000009</v>
      </c>
    </row>
    <row r="9" spans="2:10" x14ac:dyDescent="0.25">
      <c r="B9" s="41" t="s">
        <v>7770</v>
      </c>
      <c r="C9" s="42">
        <f>SUM(C3:C8)</f>
        <v>152029313.75000009</v>
      </c>
      <c r="D9" s="42">
        <f t="shared" ref="D9:J9" si="0">SUM(D3:D8)</f>
        <v>78976669.260000005</v>
      </c>
      <c r="E9" s="42">
        <f t="shared" si="0"/>
        <v>64871193.780000016</v>
      </c>
      <c r="F9" s="42">
        <f t="shared" si="0"/>
        <v>50770845.809999995</v>
      </c>
      <c r="G9" s="42">
        <f t="shared" si="0"/>
        <v>36667939.450000018</v>
      </c>
      <c r="H9" s="42">
        <f t="shared" si="0"/>
        <v>22565022.450000003</v>
      </c>
      <c r="I9" s="42">
        <f t="shared" si="0"/>
        <v>15043350.650000002</v>
      </c>
      <c r="J9" s="42">
        <f t="shared" si="0"/>
        <v>7521675.2899999991</v>
      </c>
    </row>
    <row r="11" spans="2:10" x14ac:dyDescent="0.25">
      <c r="D11">
        <f>SUM(D13:D111)</f>
        <v>78976669.25999999</v>
      </c>
    </row>
    <row r="12" spans="2:10" x14ac:dyDescent="0.25">
      <c r="B12" t="s">
        <v>7774</v>
      </c>
      <c r="C12" t="s">
        <v>7775</v>
      </c>
      <c r="D12" t="s">
        <v>7770</v>
      </c>
      <c r="E12" t="s">
        <v>6389</v>
      </c>
      <c r="F12" t="s">
        <v>6395</v>
      </c>
      <c r="G12" t="s">
        <v>6393</v>
      </c>
      <c r="H12" t="s">
        <v>6396</v>
      </c>
      <c r="I12" t="s">
        <v>7776</v>
      </c>
    </row>
    <row r="13" spans="2:10" x14ac:dyDescent="0.25">
      <c r="B13">
        <v>1</v>
      </c>
      <c r="C13" t="s">
        <v>3</v>
      </c>
      <c r="D13">
        <f>SUM(E13:I13)</f>
        <v>250715.32999999996</v>
      </c>
      <c r="E13" s="46">
        <f>SUMIF('County Payments'!$C$3:$C$101,SUMMARY!$C13,'County Payments'!$I$3:$I$101)</f>
        <v>136971.57999999999</v>
      </c>
      <c r="F13" s="46">
        <f>SUMIF('City Payments'!$A$3:$A$996,SUMMARY!$C13,'City Payments'!$N$3:$N$996)</f>
        <v>44463.33</v>
      </c>
      <c r="G13" s="46">
        <f>SUMIF('Community College Payments'!$A$3:$A$17,SUMMARY!$B13,'Community College Payments'!$J$3:$J$17)</f>
        <v>0</v>
      </c>
      <c r="H13" s="46">
        <f>SUMIF('Township Payments'!$A$3:$A$2159,SUMMARY!$C13,'Township Payments'!$J$3:$J$2159)</f>
        <v>8922.77</v>
      </c>
      <c r="I13" s="46">
        <f>SUMIF('Miscellaneous Payments'!$A$3:$A$492,SUMMARY!$C13,'Miscellaneous Payments'!$I$3:$I$492)</f>
        <v>60357.65</v>
      </c>
    </row>
    <row r="14" spans="2:10" x14ac:dyDescent="0.25">
      <c r="B14">
        <v>2</v>
      </c>
      <c r="C14" t="s">
        <v>1574</v>
      </c>
      <c r="D14">
        <f t="shared" ref="D14:D77" si="1">SUM(E14:I14)</f>
        <v>90708.31</v>
      </c>
      <c r="E14" s="46">
        <f>SUMIF('County Payments'!$C$3:$C$101,SUMMARY!$C14,'County Payments'!$I$3:$I$101)</f>
        <v>68999.399999999994</v>
      </c>
      <c r="F14" s="46">
        <f>SUMIF('City Payments'!$A$3:$A$996,SUMMARY!$C14,'City Payments'!$N$3:$N$996)</f>
        <v>11868.17</v>
      </c>
      <c r="G14" s="46">
        <f>SUMIF('Community College Payments'!$A$3:$A$17,SUMMARY!$B14,'Community College Payments'!$J$3:$J$17)</f>
        <v>0</v>
      </c>
      <c r="H14" s="46">
        <f>SUMIF('Township Payments'!$A$3:$A$2159,SUMMARY!$C14,'Township Payments'!$J$3:$J$2159)</f>
        <v>3166.7200000000007</v>
      </c>
      <c r="I14" s="46">
        <f>SUMIF('Miscellaneous Payments'!$A$3:$A$492,SUMMARY!$C14,'Miscellaneous Payments'!$I$3:$I$492)</f>
        <v>6674.0199999999995</v>
      </c>
    </row>
    <row r="15" spans="2:10" x14ac:dyDescent="0.25">
      <c r="B15">
        <v>3</v>
      </c>
      <c r="C15" t="s">
        <v>44</v>
      </c>
      <c r="D15">
        <f t="shared" si="1"/>
        <v>160430.41000000003</v>
      </c>
      <c r="E15" s="46">
        <f>SUMIF('County Payments'!$C$3:$C$101,SUMMARY!$C15,'County Payments'!$I$3:$I$101)</f>
        <v>60620.05</v>
      </c>
      <c r="F15" s="46">
        <f>SUMIF('City Payments'!$A$3:$A$996,SUMMARY!$C15,'City Payments'!$N$3:$N$996)</f>
        <v>90999.59</v>
      </c>
      <c r="G15" s="46">
        <f>SUMIF('Community College Payments'!$A$3:$A$17,SUMMARY!$B15,'Community College Payments'!$J$3:$J$17)</f>
        <v>0</v>
      </c>
      <c r="H15" s="46">
        <f>SUMIF('Township Payments'!$A$3:$A$2159,SUMMARY!$C15,'Township Payments'!$J$3:$J$2159)</f>
        <v>1016.0400000000001</v>
      </c>
      <c r="I15" s="46">
        <f>SUMIF('Miscellaneous Payments'!$A$3:$A$492,SUMMARY!$C15,'Miscellaneous Payments'!$I$3:$I$492)</f>
        <v>7794.7300000000005</v>
      </c>
    </row>
    <row r="16" spans="2:10" x14ac:dyDescent="0.25">
      <c r="B16">
        <v>4</v>
      </c>
      <c r="C16" t="s">
        <v>2671</v>
      </c>
      <c r="D16">
        <f t="shared" si="1"/>
        <v>131978.07</v>
      </c>
      <c r="E16" s="46">
        <f>SUMIF('County Payments'!$C$3:$C$101,SUMMARY!$C16,'County Payments'!$I$3:$I$101)</f>
        <v>45131.17</v>
      </c>
      <c r="F16" s="46">
        <f>SUMIF('City Payments'!$A$3:$A$996,SUMMARY!$C16,'City Payments'!$N$3:$N$996)</f>
        <v>80144.38</v>
      </c>
      <c r="G16" s="46">
        <f>SUMIF('Community College Payments'!$A$3:$A$17,SUMMARY!$B16,'Community College Payments'!$J$3:$J$17)</f>
        <v>0</v>
      </c>
      <c r="H16" s="46">
        <f>SUMIF('Township Payments'!$A$3:$A$2159,SUMMARY!$C16,'Township Payments'!$J$3:$J$2159)</f>
        <v>1285.2400000000002</v>
      </c>
      <c r="I16" s="46">
        <f>SUMIF('Miscellaneous Payments'!$A$3:$A$492,SUMMARY!$C16,'Miscellaneous Payments'!$I$3:$I$492)</f>
        <v>5417.28</v>
      </c>
    </row>
    <row r="17" spans="2:9" x14ac:dyDescent="0.25">
      <c r="B17">
        <v>5</v>
      </c>
      <c r="C17" t="s">
        <v>108</v>
      </c>
      <c r="D17">
        <f t="shared" si="1"/>
        <v>108961.44</v>
      </c>
      <c r="E17" s="46">
        <f>SUMIF('County Payments'!$C$3:$C$101,SUMMARY!$C17,'County Payments'!$I$3:$I$101)</f>
        <v>43773.85</v>
      </c>
      <c r="F17" s="46">
        <f>SUMIF('City Payments'!$A$3:$A$996,SUMMARY!$C17,'City Payments'!$N$3:$N$996)</f>
        <v>47198.65</v>
      </c>
      <c r="G17" s="46">
        <f>SUMIF('Community College Payments'!$A$3:$A$17,SUMMARY!$B17,'Community College Payments'!$J$3:$J$17)</f>
        <v>0</v>
      </c>
      <c r="H17" s="46">
        <f>SUMIF('Township Payments'!$A$3:$A$2159,SUMMARY!$C17,'Township Payments'!$J$3:$J$2159)</f>
        <v>1846.5900000000001</v>
      </c>
      <c r="I17" s="46">
        <f>SUMIF('Miscellaneous Payments'!$A$3:$A$492,SUMMARY!$C17,'Miscellaneous Payments'!$I$3:$I$492)</f>
        <v>16142.35</v>
      </c>
    </row>
    <row r="18" spans="2:9" x14ac:dyDescent="0.25">
      <c r="B18">
        <v>6</v>
      </c>
      <c r="C18" t="s">
        <v>125</v>
      </c>
      <c r="D18">
        <f t="shared" si="1"/>
        <v>256518.87</v>
      </c>
      <c r="E18" s="46">
        <f>SUMIF('County Payments'!$C$3:$C$101,SUMMARY!$C18,'County Payments'!$I$3:$I$101)</f>
        <v>87502.88</v>
      </c>
      <c r="F18" s="46">
        <f>SUMIF('City Payments'!$A$3:$A$996,SUMMARY!$C18,'City Payments'!$N$3:$N$996)</f>
        <v>160186.78</v>
      </c>
      <c r="G18" s="46">
        <f>SUMIF('Community College Payments'!$A$3:$A$17,SUMMARY!$B18,'Community College Payments'!$J$3:$J$17)</f>
        <v>0</v>
      </c>
      <c r="H18" s="46">
        <f>SUMIF('Township Payments'!$A$3:$A$2159,SUMMARY!$C18,'Township Payments'!$J$3:$J$2159)</f>
        <v>1198.77</v>
      </c>
      <c r="I18" s="46">
        <f>SUMIF('Miscellaneous Payments'!$A$3:$A$492,SUMMARY!$C18,'Miscellaneous Payments'!$I$3:$I$492)</f>
        <v>7630.44</v>
      </c>
    </row>
    <row r="19" spans="2:9" x14ac:dyDescent="0.25">
      <c r="B19">
        <v>7</v>
      </c>
      <c r="C19" t="s">
        <v>193</v>
      </c>
      <c r="D19">
        <f t="shared" si="1"/>
        <v>3324247.44</v>
      </c>
      <c r="E19" s="46">
        <f>SUMIF('County Payments'!$C$3:$C$101,SUMMARY!$C19,'County Payments'!$I$3:$I$101)</f>
        <v>831088.15</v>
      </c>
      <c r="F19" s="46">
        <f>SUMIF('City Payments'!$A$3:$A$996,SUMMARY!$C19,'City Payments'!$N$3:$N$996)</f>
        <v>2239272.09</v>
      </c>
      <c r="G19" s="46">
        <f>SUMIF('Community College Payments'!$A$3:$A$17,SUMMARY!$B19,'Community College Payments'!$J$3:$J$17)</f>
        <v>209707.76</v>
      </c>
      <c r="H19" s="46">
        <f>SUMIF('Township Payments'!$A$3:$A$2159,SUMMARY!$C19,'Township Payments'!$J$3:$J$2159)</f>
        <v>1385.59</v>
      </c>
      <c r="I19" s="46">
        <f>SUMIF('Miscellaneous Payments'!$A$3:$A$492,SUMMARY!$C19,'Miscellaneous Payments'!$I$3:$I$492)</f>
        <v>42793.85</v>
      </c>
    </row>
    <row r="20" spans="2:9" x14ac:dyDescent="0.25">
      <c r="B20">
        <v>8</v>
      </c>
      <c r="C20" t="s">
        <v>202</v>
      </c>
      <c r="D20">
        <f t="shared" si="1"/>
        <v>298362</v>
      </c>
      <c r="E20" s="46">
        <f>SUMIF('County Payments'!$C$3:$C$101,SUMMARY!$C20,'County Payments'!$I$3:$I$101)</f>
        <v>93724.41</v>
      </c>
      <c r="F20" s="46">
        <f>SUMIF('City Payments'!$A$3:$A$996,SUMMARY!$C20,'City Payments'!$N$3:$N$996)</f>
        <v>146838.03</v>
      </c>
      <c r="G20" s="46">
        <f>SUMIF('Community College Payments'!$A$3:$A$17,SUMMARY!$B20,'Community College Payments'!$J$3:$J$17)</f>
        <v>0</v>
      </c>
      <c r="H20" s="46">
        <f>SUMIF('Township Payments'!$A$3:$A$2159,SUMMARY!$C20,'Township Payments'!$J$3:$J$2159)</f>
        <v>6348.6100000000006</v>
      </c>
      <c r="I20" s="46">
        <f>SUMIF('Miscellaneous Payments'!$A$3:$A$492,SUMMARY!$C20,'Miscellaneous Payments'!$I$3:$I$492)</f>
        <v>51450.950000000004</v>
      </c>
    </row>
    <row r="21" spans="2:9" x14ac:dyDescent="0.25">
      <c r="B21">
        <v>9</v>
      </c>
      <c r="C21" t="s">
        <v>2672</v>
      </c>
      <c r="D21">
        <f t="shared" si="1"/>
        <v>323028.81</v>
      </c>
      <c r="E21" s="46">
        <f>SUMIF('County Payments'!$C$3:$C$101,SUMMARY!$C21,'County Payments'!$I$3:$I$101)</f>
        <v>79811.23</v>
      </c>
      <c r="F21" s="46">
        <f>SUMIF('City Payments'!$A$3:$A$996,SUMMARY!$C21,'City Payments'!$N$3:$N$996)</f>
        <v>229644.98</v>
      </c>
      <c r="G21" s="46">
        <f>SUMIF('Community College Payments'!$A$3:$A$17,SUMMARY!$B21,'Community College Payments'!$J$3:$J$17)</f>
        <v>0</v>
      </c>
      <c r="H21" s="46">
        <f>SUMIF('Township Payments'!$A$3:$A$2159,SUMMARY!$C21,'Township Payments'!$J$3:$J$2159)</f>
        <v>579.91000000000008</v>
      </c>
      <c r="I21" s="46">
        <f>SUMIF('Miscellaneous Payments'!$A$3:$A$492,SUMMARY!$C21,'Miscellaneous Payments'!$I$3:$I$492)</f>
        <v>12992.69</v>
      </c>
    </row>
    <row r="22" spans="2:9" x14ac:dyDescent="0.25">
      <c r="B22">
        <v>10</v>
      </c>
      <c r="C22" t="s">
        <v>1500</v>
      </c>
      <c r="D22">
        <f t="shared" si="1"/>
        <v>237907.99</v>
      </c>
      <c r="E22" s="46">
        <f>SUMIF('County Payments'!$C$3:$C$101,SUMMARY!$C22,'County Payments'!$I$3:$I$101)</f>
        <v>75135.45</v>
      </c>
      <c r="F22" s="46">
        <f>SUMIF('City Payments'!$A$3:$A$996,SUMMARY!$C22,'City Payments'!$N$3:$N$996)</f>
        <v>143924.91</v>
      </c>
      <c r="G22" s="46">
        <f>SUMIF('Community College Payments'!$A$3:$A$17,SUMMARY!$B22,'Community College Payments'!$J$3:$J$17)</f>
        <v>0</v>
      </c>
      <c r="H22" s="46">
        <f>SUMIF('Township Payments'!$A$3:$A$2159,SUMMARY!$C22,'Township Payments'!$J$3:$J$2159)</f>
        <v>915.2</v>
      </c>
      <c r="I22" s="46">
        <f>SUMIF('Miscellaneous Payments'!$A$3:$A$492,SUMMARY!$C22,'Miscellaneous Payments'!$I$3:$I$492)</f>
        <v>17932.43</v>
      </c>
    </row>
    <row r="23" spans="2:9" x14ac:dyDescent="0.25">
      <c r="B23">
        <v>11</v>
      </c>
      <c r="C23" t="s">
        <v>595</v>
      </c>
      <c r="D23">
        <f t="shared" si="1"/>
        <v>412926.31</v>
      </c>
      <c r="E23" s="46">
        <f>SUMIF('County Payments'!$C$3:$C$101,SUMMARY!$C23,'County Payments'!$I$3:$I$101)</f>
        <v>173477.98</v>
      </c>
      <c r="F23" s="46">
        <f>SUMIF('City Payments'!$A$3:$A$996,SUMMARY!$C23,'City Payments'!$N$3:$N$996)</f>
        <v>209761.28</v>
      </c>
      <c r="G23" s="46">
        <f>SUMIF('Community College Payments'!$A$3:$A$17,SUMMARY!$B23,'Community College Payments'!$J$3:$J$17)</f>
        <v>0</v>
      </c>
      <c r="H23" s="46">
        <f>SUMIF('Township Payments'!$A$3:$A$2159,SUMMARY!$C23,'Township Payments'!$J$3:$J$2159)</f>
        <v>6140.7000000000016</v>
      </c>
      <c r="I23" s="46">
        <f>SUMIF('Miscellaneous Payments'!$A$3:$A$492,SUMMARY!$C23,'Miscellaneous Payments'!$I$3:$I$492)</f>
        <v>23546.350000000002</v>
      </c>
    </row>
    <row r="24" spans="2:9" x14ac:dyDescent="0.25">
      <c r="B24">
        <v>12</v>
      </c>
      <c r="C24" t="s">
        <v>344</v>
      </c>
      <c r="D24">
        <f t="shared" si="1"/>
        <v>161676.96999999997</v>
      </c>
      <c r="E24" s="46">
        <f>SUMIF('County Payments'!$C$3:$C$101,SUMMARY!$C24,'County Payments'!$I$3:$I$101)</f>
        <v>93041.59</v>
      </c>
      <c r="F24" s="46">
        <f>SUMIF('City Payments'!$A$3:$A$996,SUMMARY!$C24,'City Payments'!$N$3:$N$996)</f>
        <v>60930.46</v>
      </c>
      <c r="G24" s="46">
        <f>SUMIF('Community College Payments'!$A$3:$A$17,SUMMARY!$B24,'Community College Payments'!$J$3:$J$17)</f>
        <v>0</v>
      </c>
      <c r="H24" s="46">
        <f>SUMIF('Township Payments'!$A$3:$A$2159,SUMMARY!$C24,'Township Payments'!$J$3:$J$2159)</f>
        <v>1633.83</v>
      </c>
      <c r="I24" s="46">
        <f>SUMIF('Miscellaneous Payments'!$A$3:$A$492,SUMMARY!$C24,'Miscellaneous Payments'!$I$3:$I$492)</f>
        <v>6071.09</v>
      </c>
    </row>
    <row r="25" spans="2:9" x14ac:dyDescent="0.25">
      <c r="B25">
        <v>13</v>
      </c>
      <c r="C25" t="s">
        <v>366</v>
      </c>
      <c r="D25">
        <f t="shared" si="1"/>
        <v>135124.92000000004</v>
      </c>
      <c r="E25" s="46">
        <f>SUMIF('County Payments'!$C$3:$C$101,SUMMARY!$C25,'County Payments'!$I$3:$I$101)</f>
        <v>45797.4</v>
      </c>
      <c r="F25" s="46">
        <f>SUMIF('City Payments'!$A$3:$A$996,SUMMARY!$C25,'City Payments'!$N$3:$N$996)</f>
        <v>84597.250000000015</v>
      </c>
      <c r="G25" s="46">
        <f>SUMIF('Community College Payments'!$A$3:$A$17,SUMMARY!$B25,'Community College Payments'!$J$3:$J$17)</f>
        <v>0</v>
      </c>
      <c r="H25" s="46">
        <f>SUMIF('Township Payments'!$A$3:$A$2159,SUMMARY!$C25,'Township Payments'!$J$3:$J$2159)</f>
        <v>614.81999999999994</v>
      </c>
      <c r="I25" s="46">
        <f>SUMIF('Miscellaneous Payments'!$A$3:$A$492,SUMMARY!$C25,'Miscellaneous Payments'!$I$3:$I$492)</f>
        <v>4115.45</v>
      </c>
    </row>
    <row r="26" spans="2:9" x14ac:dyDescent="0.25">
      <c r="B26">
        <v>14</v>
      </c>
      <c r="C26" t="s">
        <v>375</v>
      </c>
      <c r="D26">
        <f t="shared" si="1"/>
        <v>438040.69</v>
      </c>
      <c r="E26" s="46">
        <f>SUMIF('County Payments'!$C$3:$C$101,SUMMARY!$C26,'County Payments'!$I$3:$I$101)</f>
        <v>166979.6</v>
      </c>
      <c r="F26" s="46">
        <f>SUMIF('City Payments'!$A$3:$A$996,SUMMARY!$C26,'City Payments'!$N$3:$N$996)</f>
        <v>251623.66000000003</v>
      </c>
      <c r="G26" s="46">
        <f>SUMIF('Community College Payments'!$A$3:$A$17,SUMMARY!$B26,'Community College Payments'!$J$3:$J$17)</f>
        <v>0</v>
      </c>
      <c r="H26" s="46">
        <f>SUMIF('Township Payments'!$A$3:$A$2159,SUMMARY!$C26,'Township Payments'!$J$3:$J$2159)</f>
        <v>3288.25</v>
      </c>
      <c r="I26" s="46">
        <f>SUMIF('Miscellaneous Payments'!$A$3:$A$492,SUMMARY!$C26,'Miscellaneous Payments'!$I$3:$I$492)</f>
        <v>16149.18</v>
      </c>
    </row>
    <row r="27" spans="2:9" x14ac:dyDescent="0.25">
      <c r="B27">
        <v>15</v>
      </c>
      <c r="C27" t="s">
        <v>215</v>
      </c>
      <c r="D27">
        <f t="shared" si="1"/>
        <v>440246.2</v>
      </c>
      <c r="E27" s="46">
        <f>SUMIF('County Payments'!$C$3:$C$101,SUMMARY!$C27,'County Payments'!$I$3:$I$101)</f>
        <v>188711.58</v>
      </c>
      <c r="F27" s="46">
        <f>SUMIF('City Payments'!$A$3:$A$996,SUMMARY!$C27,'City Payments'!$N$3:$N$996)</f>
        <v>182877.99000000002</v>
      </c>
      <c r="G27" s="46">
        <f>SUMIF('Community College Payments'!$A$3:$A$17,SUMMARY!$B27,'Community College Payments'!$J$3:$J$17)</f>
        <v>0</v>
      </c>
      <c r="H27" s="46">
        <f>SUMIF('Township Payments'!$A$3:$A$2159,SUMMARY!$C27,'Township Payments'!$J$3:$J$2159)</f>
        <v>7758.73</v>
      </c>
      <c r="I27" s="46">
        <f>SUMIF('Miscellaneous Payments'!$A$3:$A$492,SUMMARY!$C27,'Miscellaneous Payments'!$I$3:$I$492)</f>
        <v>60897.9</v>
      </c>
    </row>
    <row r="28" spans="2:9" x14ac:dyDescent="0.25">
      <c r="B28">
        <v>16</v>
      </c>
      <c r="C28" t="s">
        <v>147</v>
      </c>
      <c r="D28">
        <f t="shared" si="1"/>
        <v>286495.78000000009</v>
      </c>
      <c r="E28" s="46">
        <f>SUMIF('County Payments'!$C$3:$C$101,SUMMARY!$C28,'County Payments'!$I$3:$I$101)</f>
        <v>106691.03</v>
      </c>
      <c r="F28" s="46">
        <f>SUMIF('City Payments'!$A$3:$A$996,SUMMARY!$C28,'City Payments'!$N$3:$N$996)</f>
        <v>169025.90000000002</v>
      </c>
      <c r="G28" s="46">
        <f>SUMIF('Community College Payments'!$A$3:$A$17,SUMMARY!$B28,'Community College Payments'!$J$3:$J$17)</f>
        <v>0</v>
      </c>
      <c r="H28" s="46">
        <f>SUMIF('Township Payments'!$A$3:$A$2159,SUMMARY!$C28,'Township Payments'!$J$3:$J$2159)</f>
        <v>2439.39</v>
      </c>
      <c r="I28" s="46">
        <f>SUMIF('Miscellaneous Payments'!$A$3:$A$492,SUMMARY!$C28,'Miscellaneous Payments'!$I$3:$I$492)</f>
        <v>8339.4600000000009</v>
      </c>
    </row>
    <row r="29" spans="2:9" x14ac:dyDescent="0.25">
      <c r="B29">
        <v>17</v>
      </c>
      <c r="C29" t="s">
        <v>2673</v>
      </c>
      <c r="D29">
        <f t="shared" si="1"/>
        <v>1245941</v>
      </c>
      <c r="E29" s="46">
        <f>SUMIF('County Payments'!$C$3:$C$101,SUMMARY!$C29,'County Payments'!$I$3:$I$101)</f>
        <v>369834.27</v>
      </c>
      <c r="F29" s="46">
        <f>SUMIF('City Payments'!$A$3:$A$996,SUMMARY!$C29,'City Payments'!$N$3:$N$996)</f>
        <v>689273.59000000008</v>
      </c>
      <c r="G29" s="46">
        <f>SUMIF('Community College Payments'!$A$3:$A$17,SUMMARY!$B29,'Community College Payments'!$J$3:$J$17)</f>
        <v>145866.74</v>
      </c>
      <c r="H29" s="46">
        <f>SUMIF('Township Payments'!$A$3:$A$2159,SUMMARY!$C29,'Township Payments'!$J$3:$J$2159)</f>
        <v>2086.94</v>
      </c>
      <c r="I29" s="46">
        <f>SUMIF('Miscellaneous Payments'!$A$3:$A$492,SUMMARY!$C29,'Miscellaneous Payments'!$I$3:$I$492)</f>
        <v>38879.460000000006</v>
      </c>
    </row>
    <row r="30" spans="2:9" x14ac:dyDescent="0.25">
      <c r="B30">
        <v>18</v>
      </c>
      <c r="C30" t="s">
        <v>475</v>
      </c>
      <c r="D30">
        <f t="shared" si="1"/>
        <v>154998.31</v>
      </c>
      <c r="E30" s="46">
        <f>SUMIF('County Payments'!$C$3:$C$101,SUMMARY!$C30,'County Payments'!$I$3:$I$101)</f>
        <v>50281.95</v>
      </c>
      <c r="F30" s="46">
        <f>SUMIF('City Payments'!$A$3:$A$996,SUMMARY!$C30,'City Payments'!$N$3:$N$996)</f>
        <v>96149.58</v>
      </c>
      <c r="G30" s="46">
        <f>SUMIF('Community College Payments'!$A$3:$A$17,SUMMARY!$B30,'Community College Payments'!$J$3:$J$17)</f>
        <v>0</v>
      </c>
      <c r="H30" s="46">
        <f>SUMIF('Township Payments'!$A$3:$A$2159,SUMMARY!$C30,'Township Payments'!$J$3:$J$2159)</f>
        <v>2143.4699999999998</v>
      </c>
      <c r="I30" s="46">
        <f>SUMIF('Miscellaneous Payments'!$A$3:$A$492,SUMMARY!$C30,'Miscellaneous Payments'!$I$3:$I$492)</f>
        <v>6423.31</v>
      </c>
    </row>
    <row r="31" spans="2:9" x14ac:dyDescent="0.25">
      <c r="B31">
        <v>19</v>
      </c>
      <c r="C31" t="s">
        <v>518</v>
      </c>
      <c r="D31">
        <f t="shared" si="1"/>
        <v>138782.13999999998</v>
      </c>
      <c r="E31" s="46">
        <f>SUMIF('County Payments'!$C$3:$C$101,SUMMARY!$C31,'County Payments'!$I$3:$I$101)</f>
        <v>54745.11</v>
      </c>
      <c r="F31" s="46">
        <f>SUMIF('City Payments'!$A$3:$A$996,SUMMARY!$C31,'City Payments'!$N$3:$N$996)</f>
        <v>75983.009999999995</v>
      </c>
      <c r="G31" s="46">
        <f>SUMIF('Community College Payments'!$A$3:$A$17,SUMMARY!$B31,'Community College Payments'!$J$3:$J$17)</f>
        <v>0</v>
      </c>
      <c r="H31" s="46">
        <f>SUMIF('Township Payments'!$A$3:$A$2159,SUMMARY!$C31,'Township Payments'!$J$3:$J$2159)</f>
        <v>981.69</v>
      </c>
      <c r="I31" s="46">
        <f>SUMIF('Miscellaneous Payments'!$A$3:$A$492,SUMMARY!$C31,'Miscellaneous Payments'!$I$3:$I$492)</f>
        <v>7072.329999999999</v>
      </c>
    </row>
    <row r="32" spans="2:9" x14ac:dyDescent="0.25">
      <c r="B32">
        <v>20</v>
      </c>
      <c r="C32" t="s">
        <v>528</v>
      </c>
      <c r="D32">
        <f t="shared" si="1"/>
        <v>200444.96000000002</v>
      </c>
      <c r="E32" s="46">
        <f>SUMIF('County Payments'!$C$3:$C$101,SUMMARY!$C32,'County Payments'!$I$3:$I$101)</f>
        <v>63365.54</v>
      </c>
      <c r="F32" s="46">
        <f>SUMIF('City Payments'!$A$3:$A$996,SUMMARY!$C32,'City Payments'!$N$3:$N$996)</f>
        <v>110023.4</v>
      </c>
      <c r="G32" s="46">
        <f>SUMIF('Community College Payments'!$A$3:$A$17,SUMMARY!$B32,'Community College Payments'!$J$3:$J$17)</f>
        <v>0</v>
      </c>
      <c r="H32" s="46">
        <f>SUMIF('Township Payments'!$A$3:$A$2159,SUMMARY!$C32,'Township Payments'!$J$3:$J$2159)</f>
        <v>148.89000000000001</v>
      </c>
      <c r="I32" s="46">
        <f>SUMIF('Miscellaneous Payments'!$A$3:$A$492,SUMMARY!$C32,'Miscellaneous Payments'!$I$3:$I$492)</f>
        <v>26907.13</v>
      </c>
    </row>
    <row r="33" spans="2:9" x14ac:dyDescent="0.25">
      <c r="B33">
        <v>21</v>
      </c>
      <c r="C33" t="s">
        <v>555</v>
      </c>
      <c r="D33">
        <f t="shared" si="1"/>
        <v>386955.13</v>
      </c>
      <c r="E33" s="46">
        <f>SUMIF('County Payments'!$C$3:$C$101,SUMMARY!$C33,'County Payments'!$I$3:$I$101)</f>
        <v>124493.14</v>
      </c>
      <c r="F33" s="46">
        <f>SUMIF('City Payments'!$A$3:$A$996,SUMMARY!$C33,'City Payments'!$N$3:$N$996)</f>
        <v>246065.44000000003</v>
      </c>
      <c r="G33" s="46">
        <f>SUMIF('Community College Payments'!$A$3:$A$17,SUMMARY!$B33,'Community College Payments'!$J$3:$J$17)</f>
        <v>0</v>
      </c>
      <c r="H33" s="46">
        <f>SUMIF('Township Payments'!$A$3:$A$2159,SUMMARY!$C33,'Township Payments'!$J$3:$J$2159)</f>
        <v>777.57999999999993</v>
      </c>
      <c r="I33" s="46">
        <f>SUMIF('Miscellaneous Payments'!$A$3:$A$492,SUMMARY!$C33,'Miscellaneous Payments'!$I$3:$I$492)</f>
        <v>15618.969999999998</v>
      </c>
    </row>
    <row r="34" spans="2:9" x14ac:dyDescent="0.25">
      <c r="B34">
        <v>22</v>
      </c>
      <c r="C34" t="s">
        <v>577</v>
      </c>
      <c r="D34">
        <f t="shared" si="1"/>
        <v>176529.32</v>
      </c>
      <c r="E34" s="46">
        <f>SUMIF('County Payments'!$C$3:$C$101,SUMMARY!$C34,'County Payments'!$I$3:$I$101)</f>
        <v>65079.96</v>
      </c>
      <c r="F34" s="46">
        <f>SUMIF('City Payments'!$A$3:$A$996,SUMMARY!$C34,'City Payments'!$N$3:$N$996)</f>
        <v>102026.26</v>
      </c>
      <c r="G34" s="46">
        <f>SUMIF('Community College Payments'!$A$3:$A$17,SUMMARY!$B34,'Community College Payments'!$J$3:$J$17)</f>
        <v>0</v>
      </c>
      <c r="H34" s="46">
        <f>SUMIF('Township Payments'!$A$3:$A$2159,SUMMARY!$C34,'Township Payments'!$J$3:$J$2159)</f>
        <v>3295.7</v>
      </c>
      <c r="I34" s="46">
        <f>SUMIF('Miscellaneous Payments'!$A$3:$A$492,SUMMARY!$C34,'Miscellaneous Payments'!$I$3:$I$492)</f>
        <v>6127.4</v>
      </c>
    </row>
    <row r="35" spans="2:9" x14ac:dyDescent="0.25">
      <c r="B35">
        <v>23</v>
      </c>
      <c r="C35" t="s">
        <v>617</v>
      </c>
      <c r="D35">
        <f t="shared" si="1"/>
        <v>1099776.02</v>
      </c>
      <c r="E35" s="46">
        <f>SUMIF('County Payments'!$C$3:$C$101,SUMMARY!$C35,'County Payments'!$I$3:$I$101)</f>
        <v>379051.64</v>
      </c>
      <c r="F35" s="46">
        <f>SUMIF('City Payments'!$A$3:$A$996,SUMMARY!$C35,'City Payments'!$N$3:$N$996)</f>
        <v>696587.93</v>
      </c>
      <c r="G35" s="46">
        <f>SUMIF('Community College Payments'!$A$3:$A$17,SUMMARY!$B35,'Community College Payments'!$J$3:$J$17)</f>
        <v>0</v>
      </c>
      <c r="H35" s="46">
        <f>SUMIF('Township Payments'!$A$3:$A$2159,SUMMARY!$C35,'Township Payments'!$J$3:$J$2159)</f>
        <v>929.93000000000006</v>
      </c>
      <c r="I35" s="46">
        <f>SUMIF('Miscellaneous Payments'!$A$3:$A$492,SUMMARY!$C35,'Miscellaneous Payments'!$I$3:$I$492)</f>
        <v>23206.519999999997</v>
      </c>
    </row>
    <row r="36" spans="2:9" x14ac:dyDescent="0.25">
      <c r="B36">
        <v>24</v>
      </c>
      <c r="C36" t="s">
        <v>2674</v>
      </c>
      <c r="D36">
        <f t="shared" si="1"/>
        <v>320219.86999999994</v>
      </c>
      <c r="E36" s="46">
        <f>SUMIF('County Payments'!$C$3:$C$101,SUMMARY!$C36,'County Payments'!$I$3:$I$101)</f>
        <v>126200.38</v>
      </c>
      <c r="F36" s="46">
        <f>SUMIF('City Payments'!$A$3:$A$996,SUMMARY!$C36,'City Payments'!$N$3:$N$996)</f>
        <v>152440.05999999997</v>
      </c>
      <c r="G36" s="46">
        <f>SUMIF('Community College Payments'!$A$3:$A$17,SUMMARY!$B36,'Community College Payments'!$J$3:$J$17)</f>
        <v>0</v>
      </c>
      <c r="H36" s="46">
        <f>SUMIF('Township Payments'!$A$3:$A$2159,SUMMARY!$C36,'Township Payments'!$J$3:$J$2159)</f>
        <v>3521.87</v>
      </c>
      <c r="I36" s="46">
        <f>SUMIF('Miscellaneous Payments'!$A$3:$A$492,SUMMARY!$C36,'Miscellaneous Payments'!$I$3:$I$492)</f>
        <v>38057.560000000005</v>
      </c>
    </row>
    <row r="37" spans="2:9" x14ac:dyDescent="0.25">
      <c r="B37">
        <v>25</v>
      </c>
      <c r="C37" t="s">
        <v>701</v>
      </c>
      <c r="D37">
        <f t="shared" si="1"/>
        <v>1295169.7400000002</v>
      </c>
      <c r="E37" s="46">
        <f>SUMIF('County Payments'!$C$3:$C$101,SUMMARY!$C37,'County Payments'!$I$3:$I$101)</f>
        <v>433736.38</v>
      </c>
      <c r="F37" s="46">
        <f>SUMIF('City Payments'!$A$3:$A$996,SUMMARY!$C37,'City Payments'!$N$3:$N$996)</f>
        <v>751542.09000000008</v>
      </c>
      <c r="G37" s="46">
        <f>SUMIF('Community College Payments'!$A$3:$A$17,SUMMARY!$B37,'Community College Payments'!$J$3:$J$17)</f>
        <v>0</v>
      </c>
      <c r="H37" s="46">
        <f>SUMIF('Township Payments'!$A$3:$A$2159,SUMMARY!$C37,'Township Payments'!$J$3:$J$2159)</f>
        <v>2018.8899999999999</v>
      </c>
      <c r="I37" s="46">
        <f>SUMIF('Miscellaneous Payments'!$A$3:$A$492,SUMMARY!$C37,'Miscellaneous Payments'!$I$3:$I$492)</f>
        <v>107872.38</v>
      </c>
    </row>
    <row r="38" spans="2:9" x14ac:dyDescent="0.25">
      <c r="B38">
        <v>26</v>
      </c>
      <c r="C38" t="s">
        <v>2675</v>
      </c>
      <c r="D38">
        <f t="shared" si="1"/>
        <v>74663.91</v>
      </c>
      <c r="E38" s="46">
        <f>SUMIF('County Payments'!$C$3:$C$101,SUMMARY!$C38,'County Payments'!$I$3:$I$101)</f>
        <v>26424.79</v>
      </c>
      <c r="F38" s="46">
        <f>SUMIF('City Payments'!$A$3:$A$996,SUMMARY!$C38,'City Payments'!$N$3:$N$996)</f>
        <v>33192.479999999996</v>
      </c>
      <c r="G38" s="46">
        <f>SUMIF('Community College Payments'!$A$3:$A$17,SUMMARY!$B38,'Community College Payments'!$J$3:$J$17)</f>
        <v>0</v>
      </c>
      <c r="H38" s="46">
        <f>SUMIF('Township Payments'!$A$3:$A$2159,SUMMARY!$C38,'Township Payments'!$J$3:$J$2159)</f>
        <v>681.46</v>
      </c>
      <c r="I38" s="46">
        <f>SUMIF('Miscellaneous Payments'!$A$3:$A$492,SUMMARY!$C38,'Miscellaneous Payments'!$I$3:$I$492)</f>
        <v>14365.18</v>
      </c>
    </row>
    <row r="39" spans="2:9" x14ac:dyDescent="0.25">
      <c r="B39">
        <v>27</v>
      </c>
      <c r="C39" t="s">
        <v>742</v>
      </c>
      <c r="D39">
        <f t="shared" si="1"/>
        <v>69783.95</v>
      </c>
      <c r="E39" s="46">
        <f>SUMIF('County Payments'!$C$3:$C$101,SUMMARY!$C39,'County Payments'!$I$3:$I$101)</f>
        <v>26681.87</v>
      </c>
      <c r="F39" s="46">
        <f>SUMIF('City Payments'!$A$3:$A$996,SUMMARY!$C39,'City Payments'!$N$3:$N$996)</f>
        <v>32800.639999999999</v>
      </c>
      <c r="G39" s="46">
        <f>SUMIF('Community College Payments'!$A$3:$A$17,SUMMARY!$B39,'Community College Payments'!$J$3:$J$17)</f>
        <v>0</v>
      </c>
      <c r="H39" s="46">
        <f>SUMIF('Township Payments'!$A$3:$A$2159,SUMMARY!$C39,'Township Payments'!$J$3:$J$2159)</f>
        <v>283.71999999999997</v>
      </c>
      <c r="I39" s="46">
        <f>SUMIF('Miscellaneous Payments'!$A$3:$A$492,SUMMARY!$C39,'Miscellaneous Payments'!$I$3:$I$492)</f>
        <v>10017.719999999999</v>
      </c>
    </row>
    <row r="40" spans="2:9" x14ac:dyDescent="0.25">
      <c r="B40">
        <v>28</v>
      </c>
      <c r="C40" t="s">
        <v>765</v>
      </c>
      <c r="D40">
        <f t="shared" si="1"/>
        <v>306241.06</v>
      </c>
      <c r="E40" s="46">
        <f>SUMIF('County Payments'!$C$3:$C$101,SUMMARY!$C40,'County Payments'!$I$3:$I$101)</f>
        <v>120271.81</v>
      </c>
      <c r="F40" s="46">
        <f>SUMIF('City Payments'!$A$3:$A$996,SUMMARY!$C40,'City Payments'!$N$3:$N$996)</f>
        <v>136271.63</v>
      </c>
      <c r="G40" s="46">
        <f>SUMIF('Community College Payments'!$A$3:$A$17,SUMMARY!$B40,'Community College Payments'!$J$3:$J$17)</f>
        <v>0</v>
      </c>
      <c r="H40" s="46">
        <f>SUMIF('Township Payments'!$A$3:$A$2159,SUMMARY!$C40,'Township Payments'!$J$3:$J$2159)</f>
        <v>4135.46</v>
      </c>
      <c r="I40" s="46">
        <f>SUMIF('Miscellaneous Payments'!$A$3:$A$492,SUMMARY!$C40,'Miscellaneous Payments'!$I$3:$I$492)</f>
        <v>45562.16</v>
      </c>
    </row>
    <row r="41" spans="2:9" x14ac:dyDescent="0.25">
      <c r="B41">
        <v>29</v>
      </c>
      <c r="C41" t="s">
        <v>218</v>
      </c>
      <c r="D41">
        <f t="shared" si="1"/>
        <v>875270.88</v>
      </c>
      <c r="E41" s="46">
        <f>SUMIF('County Payments'!$C$3:$C$101,SUMMARY!$C41,'County Payments'!$I$3:$I$101)</f>
        <v>274082.28999999998</v>
      </c>
      <c r="F41" s="46">
        <f>SUMIF('City Payments'!$A$3:$A$996,SUMMARY!$C41,'City Payments'!$N$3:$N$996)</f>
        <v>480066.78000000009</v>
      </c>
      <c r="G41" s="46">
        <f>SUMIF('Community College Payments'!$A$3:$A$17,SUMMARY!$B41,'Community College Payments'!$J$3:$J$17)</f>
        <v>99161.61</v>
      </c>
      <c r="H41" s="46">
        <f>SUMIF('Township Payments'!$A$3:$A$2159,SUMMARY!$C41,'Township Payments'!$J$3:$J$2159)</f>
        <v>2556.25</v>
      </c>
      <c r="I41" s="46">
        <f>SUMIF('Miscellaneous Payments'!$A$3:$A$492,SUMMARY!$C41,'Miscellaneous Payments'!$I$3:$I$492)</f>
        <v>19403.95</v>
      </c>
    </row>
    <row r="42" spans="2:9" x14ac:dyDescent="0.25">
      <c r="B42">
        <v>30</v>
      </c>
      <c r="C42" t="s">
        <v>2676</v>
      </c>
      <c r="D42">
        <f t="shared" si="1"/>
        <v>482120.05000000005</v>
      </c>
      <c r="E42" s="46">
        <f>SUMIF('County Payments'!$C$3:$C$101,SUMMARY!$C42,'County Payments'!$I$3:$I$101)</f>
        <v>136799.17000000001</v>
      </c>
      <c r="F42" s="46">
        <f>SUMIF('City Payments'!$A$3:$A$996,SUMMARY!$C42,'City Payments'!$N$3:$N$996)</f>
        <v>243445.95000000004</v>
      </c>
      <c r="G42" s="46">
        <f>SUMIF('Community College Payments'!$A$3:$A$17,SUMMARY!$B42,'Community College Payments'!$J$3:$J$17)</f>
        <v>0</v>
      </c>
      <c r="H42" s="46">
        <f>SUMIF('Township Payments'!$A$3:$A$2159,SUMMARY!$C42,'Township Payments'!$J$3:$J$2159)</f>
        <v>6904.1299999999992</v>
      </c>
      <c r="I42" s="46">
        <f>SUMIF('Miscellaneous Payments'!$A$3:$A$492,SUMMARY!$C42,'Miscellaneous Payments'!$I$3:$I$492)</f>
        <v>94970.799999999988</v>
      </c>
    </row>
    <row r="43" spans="2:9" x14ac:dyDescent="0.25">
      <c r="B43">
        <v>31</v>
      </c>
      <c r="C43" t="s">
        <v>869</v>
      </c>
      <c r="D43">
        <f t="shared" si="1"/>
        <v>2123478.8800000004</v>
      </c>
      <c r="E43" s="46">
        <f>SUMIF('County Payments'!$C$3:$C$101,SUMMARY!$C43,'County Payments'!$I$3:$I$101)</f>
        <v>682978.44</v>
      </c>
      <c r="F43" s="46">
        <f>SUMIF('City Payments'!$A$3:$A$996,SUMMARY!$C43,'City Payments'!$N$3:$N$996)</f>
        <v>1364116.1900000004</v>
      </c>
      <c r="G43" s="46">
        <f>SUMIF('Community College Payments'!$A$3:$A$17,SUMMARY!$B43,'Community College Payments'!$J$3:$J$17)</f>
        <v>0</v>
      </c>
      <c r="H43" s="46">
        <f>SUMIF('Township Payments'!$A$3:$A$2159,SUMMARY!$C43,'Township Payments'!$J$3:$J$2159)</f>
        <v>6413.4799999999987</v>
      </c>
      <c r="I43" s="46">
        <f>SUMIF('Miscellaneous Payments'!$A$3:$A$492,SUMMARY!$C43,'Miscellaneous Payments'!$I$3:$I$492)</f>
        <v>69970.77</v>
      </c>
    </row>
    <row r="44" spans="2:9" x14ac:dyDescent="0.25">
      <c r="B44">
        <v>32</v>
      </c>
      <c r="C44" t="s">
        <v>950</v>
      </c>
      <c r="D44">
        <f t="shared" si="1"/>
        <v>135931.12000000002</v>
      </c>
      <c r="E44" s="46">
        <f>SUMIF('County Payments'!$C$3:$C$101,SUMMARY!$C44,'County Payments'!$I$3:$I$101)</f>
        <v>46926.94</v>
      </c>
      <c r="F44" s="46">
        <f>SUMIF('City Payments'!$A$3:$A$996,SUMMARY!$C44,'City Payments'!$N$3:$N$996)</f>
        <v>82324.300000000017</v>
      </c>
      <c r="G44" s="46">
        <f>SUMIF('Community College Payments'!$A$3:$A$17,SUMMARY!$B44,'Community College Payments'!$J$3:$J$17)</f>
        <v>0</v>
      </c>
      <c r="H44" s="46">
        <f>SUMIF('Township Payments'!$A$3:$A$2159,SUMMARY!$C44,'Township Payments'!$J$3:$J$2159)</f>
        <v>376.15</v>
      </c>
      <c r="I44" s="46">
        <f>SUMIF('Miscellaneous Payments'!$A$3:$A$492,SUMMARY!$C44,'Miscellaneous Payments'!$I$3:$I$492)</f>
        <v>6303.7300000000005</v>
      </c>
    </row>
    <row r="45" spans="2:9" x14ac:dyDescent="0.25">
      <c r="B45">
        <v>33</v>
      </c>
      <c r="C45" t="s">
        <v>751</v>
      </c>
      <c r="D45">
        <f t="shared" si="1"/>
        <v>251636.64</v>
      </c>
      <c r="E45" s="46">
        <f>SUMIF('County Payments'!$C$3:$C$101,SUMMARY!$C45,'County Payments'!$I$3:$I$101)</f>
        <v>84946.4</v>
      </c>
      <c r="F45" s="46">
        <f>SUMIF('City Payments'!$A$3:$A$996,SUMMARY!$C45,'City Payments'!$N$3:$N$996)</f>
        <v>154933.91</v>
      </c>
      <c r="G45" s="46">
        <f>SUMIF('Community College Payments'!$A$3:$A$17,SUMMARY!$B45,'Community College Payments'!$J$3:$J$17)</f>
        <v>0</v>
      </c>
      <c r="H45" s="46">
        <f>SUMIF('Township Payments'!$A$3:$A$2159,SUMMARY!$C45,'Township Payments'!$J$3:$J$2159)</f>
        <v>1714.67</v>
      </c>
      <c r="I45" s="46">
        <f>SUMIF('Miscellaneous Payments'!$A$3:$A$492,SUMMARY!$C45,'Miscellaneous Payments'!$I$3:$I$492)</f>
        <v>10041.66</v>
      </c>
    </row>
    <row r="46" spans="2:9" x14ac:dyDescent="0.25">
      <c r="B46">
        <v>34</v>
      </c>
      <c r="C46" t="s">
        <v>995</v>
      </c>
      <c r="D46">
        <f t="shared" si="1"/>
        <v>372218.92999999993</v>
      </c>
      <c r="E46" s="46">
        <f>SUMIF('County Payments'!$C$3:$C$101,SUMMARY!$C46,'County Payments'!$I$3:$I$101)</f>
        <v>174229.7</v>
      </c>
      <c r="F46" s="46">
        <f>SUMIF('City Payments'!$A$3:$A$996,SUMMARY!$C46,'City Payments'!$N$3:$N$996)</f>
        <v>175293.70999999996</v>
      </c>
      <c r="G46" s="46">
        <f>SUMIF('Community College Payments'!$A$3:$A$17,SUMMARY!$B46,'Community College Payments'!$J$3:$J$17)</f>
        <v>0</v>
      </c>
      <c r="H46" s="46">
        <f>SUMIF('Township Payments'!$A$3:$A$2159,SUMMARY!$C46,'Township Payments'!$J$3:$J$2159)</f>
        <v>4893.8600000000006</v>
      </c>
      <c r="I46" s="46">
        <f>SUMIF('Miscellaneous Payments'!$A$3:$A$492,SUMMARY!$C46,'Miscellaneous Payments'!$I$3:$I$492)</f>
        <v>17801.660000000003</v>
      </c>
    </row>
    <row r="47" spans="2:9" x14ac:dyDescent="0.25">
      <c r="B47">
        <v>35</v>
      </c>
      <c r="C47" t="s">
        <v>414</v>
      </c>
      <c r="D47">
        <f t="shared" si="1"/>
        <v>429455.58000000007</v>
      </c>
      <c r="E47" s="46">
        <f>SUMIF('County Payments'!$C$3:$C$101,SUMMARY!$C47,'County Payments'!$I$3:$I$101)</f>
        <v>340315.09</v>
      </c>
      <c r="F47" s="46">
        <f>SUMIF('City Payments'!$A$3:$A$996,SUMMARY!$C47,'City Payments'!$N$3:$N$996)</f>
        <v>62808.090000000011</v>
      </c>
      <c r="G47" s="46">
        <f>SUMIF('Community College Payments'!$A$3:$A$17,SUMMARY!$B47,'Community College Payments'!$J$3:$J$17)</f>
        <v>0</v>
      </c>
      <c r="H47" s="46">
        <f>SUMIF('Township Payments'!$A$3:$A$2159,SUMMARY!$C47,'Township Payments'!$J$3:$J$2159)</f>
        <v>1052.3200000000002</v>
      </c>
      <c r="I47" s="46">
        <f>SUMIF('Miscellaneous Payments'!$A$3:$A$492,SUMMARY!$C47,'Miscellaneous Payments'!$I$3:$I$492)</f>
        <v>25280.080000000002</v>
      </c>
    </row>
    <row r="48" spans="2:9" x14ac:dyDescent="0.25">
      <c r="B48">
        <v>36</v>
      </c>
      <c r="C48" t="s">
        <v>155</v>
      </c>
      <c r="D48">
        <f t="shared" si="1"/>
        <v>75187.810000000012</v>
      </c>
      <c r="E48" s="46">
        <f>SUMIF('County Payments'!$C$3:$C$101,SUMMARY!$C48,'County Payments'!$I$3:$I$101)</f>
        <v>41882.29</v>
      </c>
      <c r="F48" s="46">
        <f>SUMIF('City Payments'!$A$3:$A$996,SUMMARY!$C48,'City Payments'!$N$3:$N$996)</f>
        <v>27656.62</v>
      </c>
      <c r="G48" s="46">
        <f>SUMIF('Community College Payments'!$A$3:$A$17,SUMMARY!$B48,'Community College Payments'!$J$3:$J$17)</f>
        <v>0</v>
      </c>
      <c r="H48" s="46">
        <f>SUMIF('Township Payments'!$A$3:$A$2159,SUMMARY!$C48,'Township Payments'!$J$3:$J$2159)</f>
        <v>1076.6299999999999</v>
      </c>
      <c r="I48" s="46">
        <f>SUMIF('Miscellaneous Payments'!$A$3:$A$492,SUMMARY!$C48,'Miscellaneous Payments'!$I$3:$I$492)</f>
        <v>4572.2699999999995</v>
      </c>
    </row>
    <row r="49" spans="2:9" x14ac:dyDescent="0.25">
      <c r="B49">
        <v>37</v>
      </c>
      <c r="C49" t="s">
        <v>338</v>
      </c>
      <c r="D49">
        <f t="shared" si="1"/>
        <v>269433.5</v>
      </c>
      <c r="E49" s="46">
        <f>SUMIF('County Payments'!$C$3:$C$101,SUMMARY!$C49,'County Payments'!$I$3:$I$101)</f>
        <v>126683.71</v>
      </c>
      <c r="F49" s="46">
        <f>SUMIF('City Payments'!$A$3:$A$996,SUMMARY!$C49,'City Payments'!$N$3:$N$996)</f>
        <v>96581.579999999987</v>
      </c>
      <c r="G49" s="46">
        <f>SUMIF('Community College Payments'!$A$3:$A$17,SUMMARY!$B49,'Community College Payments'!$J$3:$J$17)</f>
        <v>0</v>
      </c>
      <c r="H49" s="46">
        <f>SUMIF('Township Payments'!$A$3:$A$2159,SUMMARY!$C49,'Township Payments'!$J$3:$J$2159)</f>
        <v>2094.6200000000003</v>
      </c>
      <c r="I49" s="46">
        <f>SUMIF('Miscellaneous Payments'!$A$3:$A$492,SUMMARY!$C49,'Miscellaneous Payments'!$I$3:$I$492)</f>
        <v>44073.59</v>
      </c>
    </row>
    <row r="50" spans="2:9" x14ac:dyDescent="0.25">
      <c r="B50">
        <v>38</v>
      </c>
      <c r="C50" t="s">
        <v>2677</v>
      </c>
      <c r="D50">
        <f t="shared" si="1"/>
        <v>160775.57999999996</v>
      </c>
      <c r="E50" s="46">
        <f>SUMIF('County Payments'!$C$3:$C$101,SUMMARY!$C50,'County Payments'!$I$3:$I$101)</f>
        <v>75667.78</v>
      </c>
      <c r="F50" s="46">
        <f>SUMIF('City Payments'!$A$3:$A$996,SUMMARY!$C50,'City Payments'!$N$3:$N$996)</f>
        <v>75486.259999999995</v>
      </c>
      <c r="G50" s="46">
        <f>SUMIF('Community College Payments'!$A$3:$A$17,SUMMARY!$B50,'Community College Payments'!$J$3:$J$17)</f>
        <v>0</v>
      </c>
      <c r="H50" s="46">
        <f>SUMIF('Township Payments'!$A$3:$A$2159,SUMMARY!$C50,'Township Payments'!$J$3:$J$2159)</f>
        <v>3040.4599999999996</v>
      </c>
      <c r="I50" s="46">
        <f>SUMIF('Miscellaneous Payments'!$A$3:$A$492,SUMMARY!$C50,'Miscellaneous Payments'!$I$3:$I$492)</f>
        <v>6581.08</v>
      </c>
    </row>
    <row r="51" spans="2:9" x14ac:dyDescent="0.25">
      <c r="B51">
        <v>39</v>
      </c>
      <c r="C51" t="s">
        <v>2678</v>
      </c>
      <c r="D51">
        <f t="shared" si="1"/>
        <v>293590.03999999998</v>
      </c>
      <c r="E51" s="46">
        <f>SUMIF('County Payments'!$C$3:$C$101,SUMMARY!$C51,'County Payments'!$I$3:$I$101)</f>
        <v>117026.23</v>
      </c>
      <c r="F51" s="46">
        <f>SUMIF('City Payments'!$A$3:$A$996,SUMMARY!$C51,'City Payments'!$N$3:$N$996)</f>
        <v>127103.77</v>
      </c>
      <c r="G51" s="46">
        <f>SUMIF('Community College Payments'!$A$3:$A$17,SUMMARY!$B51,'Community College Payments'!$J$3:$J$17)</f>
        <v>0</v>
      </c>
      <c r="H51" s="46">
        <f>SUMIF('Township Payments'!$A$3:$A$2159,SUMMARY!$C51,'Township Payments'!$J$3:$J$2159)</f>
        <v>6733.2499999999991</v>
      </c>
      <c r="I51" s="46">
        <f>SUMIF('Miscellaneous Payments'!$A$3:$A$492,SUMMARY!$C51,'Miscellaneous Payments'!$I$3:$I$492)</f>
        <v>42726.79</v>
      </c>
    </row>
    <row r="52" spans="2:9" x14ac:dyDescent="0.25">
      <c r="B52">
        <v>40</v>
      </c>
      <c r="C52" t="s">
        <v>752</v>
      </c>
      <c r="D52">
        <f t="shared" si="1"/>
        <v>325809.86</v>
      </c>
      <c r="E52" s="46">
        <f>SUMIF('County Payments'!$C$3:$C$101,SUMMARY!$C52,'County Payments'!$I$3:$I$101)</f>
        <v>144823.76</v>
      </c>
      <c r="F52" s="46">
        <f>SUMIF('City Payments'!$A$3:$A$996,SUMMARY!$C52,'City Payments'!$N$3:$N$996)</f>
        <v>128253.22</v>
      </c>
      <c r="G52" s="46">
        <f>SUMIF('Community College Payments'!$A$3:$A$17,SUMMARY!$B52,'Community College Payments'!$J$3:$J$17)</f>
        <v>0</v>
      </c>
      <c r="H52" s="46">
        <f>SUMIF('Township Payments'!$A$3:$A$2159,SUMMARY!$C52,'Township Payments'!$J$3:$J$2159)</f>
        <v>4626.88</v>
      </c>
      <c r="I52" s="46">
        <f>SUMIF('Miscellaneous Payments'!$A$3:$A$492,SUMMARY!$C52,'Miscellaneous Payments'!$I$3:$I$492)</f>
        <v>48106</v>
      </c>
    </row>
    <row r="53" spans="2:9" x14ac:dyDescent="0.25">
      <c r="B53">
        <v>41</v>
      </c>
      <c r="C53" t="s">
        <v>2096</v>
      </c>
      <c r="D53">
        <f t="shared" si="1"/>
        <v>222676.52</v>
      </c>
      <c r="E53" s="46">
        <f>SUMIF('County Payments'!$C$3:$C$101,SUMMARY!$C53,'County Payments'!$I$3:$I$101)</f>
        <v>91832.66</v>
      </c>
      <c r="F53" s="46">
        <f>SUMIF('City Payments'!$A$3:$A$996,SUMMARY!$C53,'City Payments'!$N$3:$N$996)</f>
        <v>86685.2</v>
      </c>
      <c r="G53" s="46">
        <f>SUMIF('Community College Payments'!$A$3:$A$17,SUMMARY!$B53,'Community College Payments'!$J$3:$J$17)</f>
        <v>0</v>
      </c>
      <c r="H53" s="46">
        <f>SUMIF('Township Payments'!$A$3:$A$2159,SUMMARY!$C53,'Township Payments'!$J$3:$J$2159)</f>
        <v>4028.54</v>
      </c>
      <c r="I53" s="46">
        <f>SUMIF('Miscellaneous Payments'!$A$3:$A$492,SUMMARY!$C53,'Miscellaneous Payments'!$I$3:$I$492)</f>
        <v>40130.119999999995</v>
      </c>
    </row>
    <row r="54" spans="2:9" x14ac:dyDescent="0.25">
      <c r="B54">
        <v>42</v>
      </c>
      <c r="C54" t="s">
        <v>1073</v>
      </c>
      <c r="D54">
        <f t="shared" si="1"/>
        <v>340574.58</v>
      </c>
      <c r="E54" s="46">
        <f>SUMIF('County Payments'!$C$3:$C$101,SUMMARY!$C54,'County Payments'!$I$3:$I$101)</f>
        <v>148188.57999999999</v>
      </c>
      <c r="F54" s="46">
        <f>SUMIF('City Payments'!$A$3:$A$996,SUMMARY!$C54,'City Payments'!$N$3:$N$996)</f>
        <v>176691.91</v>
      </c>
      <c r="G54" s="46">
        <f>SUMIF('Community College Payments'!$A$3:$A$17,SUMMARY!$B54,'Community College Payments'!$J$3:$J$17)</f>
        <v>0</v>
      </c>
      <c r="H54" s="46">
        <f>SUMIF('Township Payments'!$A$3:$A$2159,SUMMARY!$C54,'Township Payments'!$J$3:$J$2159)</f>
        <v>3297.31</v>
      </c>
      <c r="I54" s="46">
        <f>SUMIF('Miscellaneous Payments'!$A$3:$A$492,SUMMARY!$C54,'Miscellaneous Payments'!$I$3:$I$492)</f>
        <v>12396.78</v>
      </c>
    </row>
    <row r="55" spans="2:9" x14ac:dyDescent="0.25">
      <c r="B55">
        <v>43</v>
      </c>
      <c r="C55" t="s">
        <v>222</v>
      </c>
      <c r="D55">
        <f t="shared" si="1"/>
        <v>149603.1</v>
      </c>
      <c r="E55" s="46">
        <f>SUMIF('County Payments'!$C$3:$C$101,SUMMARY!$C55,'County Payments'!$I$3:$I$101)</f>
        <v>45759.26</v>
      </c>
      <c r="F55" s="46">
        <f>SUMIF('City Payments'!$A$3:$A$996,SUMMARY!$C55,'City Payments'!$N$3:$N$996)</f>
        <v>97985.010000000009</v>
      </c>
      <c r="G55" s="46">
        <f>SUMIF('Community College Payments'!$A$3:$A$17,SUMMARY!$B55,'Community College Payments'!$J$3:$J$17)</f>
        <v>0</v>
      </c>
      <c r="H55" s="46">
        <f>SUMIF('Township Payments'!$A$3:$A$2159,SUMMARY!$C55,'Township Payments'!$J$3:$J$2159)</f>
        <v>1856.62</v>
      </c>
      <c r="I55" s="46">
        <f>SUMIF('Miscellaneous Payments'!$A$3:$A$492,SUMMARY!$C55,'Miscellaneous Payments'!$I$3:$I$492)</f>
        <v>4002.21</v>
      </c>
    </row>
    <row r="56" spans="2:9" x14ac:dyDescent="0.25">
      <c r="B56">
        <v>44</v>
      </c>
      <c r="C56" t="s">
        <v>2446</v>
      </c>
      <c r="D56">
        <f t="shared" si="1"/>
        <v>327282.47000000003</v>
      </c>
      <c r="E56" s="46">
        <f>SUMIF('County Payments'!$C$3:$C$101,SUMMARY!$C56,'County Payments'!$I$3:$I$101)</f>
        <v>131277.24</v>
      </c>
      <c r="F56" s="46">
        <f>SUMIF('City Payments'!$A$3:$A$996,SUMMARY!$C56,'City Payments'!$N$3:$N$996)</f>
        <v>148305.51999999999</v>
      </c>
      <c r="G56" s="46">
        <f>SUMIF('Community College Payments'!$A$3:$A$17,SUMMARY!$B56,'Community College Payments'!$J$3:$J$17)</f>
        <v>0</v>
      </c>
      <c r="H56" s="46">
        <f>SUMIF('Township Payments'!$A$3:$A$2159,SUMMARY!$C56,'Township Payments'!$J$3:$J$2159)</f>
        <v>506.28000000000003</v>
      </c>
      <c r="I56" s="46">
        <f>SUMIF('Miscellaneous Payments'!$A$3:$A$492,SUMMARY!$C56,'Miscellaneous Payments'!$I$3:$I$492)</f>
        <v>47193.43</v>
      </c>
    </row>
    <row r="57" spans="2:9" x14ac:dyDescent="0.25">
      <c r="B57">
        <v>45</v>
      </c>
      <c r="C57" t="s">
        <v>1301</v>
      </c>
      <c r="D57">
        <f t="shared" si="1"/>
        <v>231586.2</v>
      </c>
      <c r="E57" s="46">
        <f>SUMIF('County Payments'!$C$3:$C$101,SUMMARY!$C57,'County Payments'!$I$3:$I$101)</f>
        <v>132594.5</v>
      </c>
      <c r="F57" s="46">
        <f>SUMIF('City Payments'!$A$3:$A$996,SUMMARY!$C57,'City Payments'!$N$3:$N$996)</f>
        <v>66414.260000000009</v>
      </c>
      <c r="G57" s="46">
        <f>SUMIF('Community College Payments'!$A$3:$A$17,SUMMARY!$B57,'Community College Payments'!$J$3:$J$17)</f>
        <v>0</v>
      </c>
      <c r="H57" s="46">
        <f>SUMIF('Township Payments'!$A$3:$A$2159,SUMMARY!$C57,'Township Payments'!$J$3:$J$2159)</f>
        <v>2365.85</v>
      </c>
      <c r="I57" s="46">
        <f>SUMIF('Miscellaneous Payments'!$A$3:$A$492,SUMMARY!$C57,'Miscellaneous Payments'!$I$3:$I$492)</f>
        <v>30211.59</v>
      </c>
    </row>
    <row r="58" spans="2:9" x14ac:dyDescent="0.25">
      <c r="B58">
        <v>46</v>
      </c>
      <c r="C58" t="s">
        <v>1311</v>
      </c>
      <c r="D58">
        <f t="shared" si="1"/>
        <v>208502.44</v>
      </c>
      <c r="E58" s="46">
        <f>SUMIF('County Payments'!$C$3:$C$101,SUMMARY!$C58,'County Payments'!$I$3:$I$101)</f>
        <v>72742.66</v>
      </c>
      <c r="F58" s="46">
        <f>SUMIF('City Payments'!$A$3:$A$996,SUMMARY!$C58,'City Payments'!$N$3:$N$996)</f>
        <v>116470.1</v>
      </c>
      <c r="G58" s="46">
        <f>SUMIF('Community College Payments'!$A$3:$A$17,SUMMARY!$B58,'Community College Payments'!$J$3:$J$17)</f>
        <v>0</v>
      </c>
      <c r="H58" s="46">
        <f>SUMIF('Township Payments'!$A$3:$A$2159,SUMMARY!$C58,'Township Payments'!$J$3:$J$2159)</f>
        <v>792.63</v>
      </c>
      <c r="I58" s="46">
        <f>SUMIF('Miscellaneous Payments'!$A$3:$A$492,SUMMARY!$C58,'Miscellaneous Payments'!$I$3:$I$492)</f>
        <v>18497.05</v>
      </c>
    </row>
    <row r="59" spans="2:9" x14ac:dyDescent="0.25">
      <c r="B59">
        <v>47</v>
      </c>
      <c r="C59" t="s">
        <v>2679</v>
      </c>
      <c r="D59">
        <f t="shared" si="1"/>
        <v>218314.50000000003</v>
      </c>
      <c r="E59" s="46">
        <f>SUMIF('County Payments'!$C$3:$C$101,SUMMARY!$C59,'County Payments'!$I$3:$I$101)</f>
        <v>138626.54</v>
      </c>
      <c r="F59" s="46">
        <f>SUMIF('City Payments'!$A$3:$A$996,SUMMARY!$C59,'City Payments'!$N$3:$N$996)</f>
        <v>73873.640000000014</v>
      </c>
      <c r="G59" s="46">
        <f>SUMIF('Community College Payments'!$A$3:$A$17,SUMMARY!$B59,'Community College Payments'!$J$3:$J$17)</f>
        <v>0</v>
      </c>
      <c r="H59" s="46">
        <f>SUMIF('Township Payments'!$A$3:$A$2159,SUMMARY!$C59,'Township Payments'!$J$3:$J$2159)</f>
        <v>1186.81</v>
      </c>
      <c r="I59" s="46">
        <f>SUMIF('Miscellaneous Payments'!$A$3:$A$492,SUMMARY!$C59,'Miscellaneous Payments'!$I$3:$I$492)</f>
        <v>4627.51</v>
      </c>
    </row>
    <row r="60" spans="2:9" x14ac:dyDescent="0.25">
      <c r="B60">
        <v>48</v>
      </c>
      <c r="C60" t="s">
        <v>63</v>
      </c>
      <c r="D60">
        <f t="shared" si="1"/>
        <v>182468.82</v>
      </c>
      <c r="E60" s="46">
        <f>SUMIF('County Payments'!$C$3:$C$101,SUMMARY!$C60,'County Payments'!$I$3:$I$101)</f>
        <v>95680.38</v>
      </c>
      <c r="F60" s="46">
        <f>SUMIF('City Payments'!$A$3:$A$996,SUMMARY!$C60,'City Payments'!$N$3:$N$996)</f>
        <v>75048.51999999999</v>
      </c>
      <c r="G60" s="46">
        <f>SUMIF('Community College Payments'!$A$3:$A$17,SUMMARY!$B60,'Community College Payments'!$J$3:$J$17)</f>
        <v>0</v>
      </c>
      <c r="H60" s="46">
        <f>SUMIF('Township Payments'!$A$3:$A$2159,SUMMARY!$C60,'Township Payments'!$J$3:$J$2159)</f>
        <v>2030.3899999999999</v>
      </c>
      <c r="I60" s="46">
        <f>SUMIF('Miscellaneous Payments'!$A$3:$A$492,SUMMARY!$C60,'Miscellaneous Payments'!$I$3:$I$492)</f>
        <v>9709.5300000000007</v>
      </c>
    </row>
    <row r="61" spans="2:9" x14ac:dyDescent="0.25">
      <c r="B61">
        <v>49</v>
      </c>
      <c r="C61" t="s">
        <v>13</v>
      </c>
      <c r="D61">
        <f t="shared" si="1"/>
        <v>221551.83</v>
      </c>
      <c r="E61" s="46">
        <f>SUMIF('County Payments'!$C$3:$C$101,SUMMARY!$C61,'County Payments'!$I$3:$I$101)</f>
        <v>63186.9</v>
      </c>
      <c r="F61" s="46">
        <f>SUMIF('City Payments'!$A$3:$A$996,SUMMARY!$C61,'City Payments'!$N$3:$N$996)</f>
        <v>134831.96</v>
      </c>
      <c r="G61" s="46">
        <f>SUMIF('Community College Payments'!$A$3:$A$17,SUMMARY!$B61,'Community College Payments'!$J$3:$J$17)</f>
        <v>0</v>
      </c>
      <c r="H61" s="46">
        <f>SUMIF('Township Payments'!$A$3:$A$2159,SUMMARY!$C61,'Township Payments'!$J$3:$J$2159)</f>
        <v>1065.1399999999999</v>
      </c>
      <c r="I61" s="46">
        <f>SUMIF('Miscellaneous Payments'!$A$3:$A$492,SUMMARY!$C61,'Miscellaneous Payments'!$I$3:$I$492)</f>
        <v>22467.829999999998</v>
      </c>
    </row>
    <row r="62" spans="2:9" x14ac:dyDescent="0.25">
      <c r="B62">
        <v>50</v>
      </c>
      <c r="C62" t="s">
        <v>40</v>
      </c>
      <c r="D62">
        <f t="shared" si="1"/>
        <v>438339.94</v>
      </c>
      <c r="E62" s="46">
        <f>SUMIF('County Payments'!$C$3:$C$101,SUMMARY!$C62,'County Payments'!$I$3:$I$101)</f>
        <v>136493.70000000001</v>
      </c>
      <c r="F62" s="46">
        <f>SUMIF('City Payments'!$A$3:$A$996,SUMMARY!$C62,'City Payments'!$N$3:$N$996)</f>
        <v>293241.25</v>
      </c>
      <c r="G62" s="46">
        <f>SUMIF('Community College Payments'!$A$3:$A$17,SUMMARY!$B62,'Community College Payments'!$J$3:$J$17)</f>
        <v>0</v>
      </c>
      <c r="H62" s="46">
        <f>SUMIF('Township Payments'!$A$3:$A$2159,SUMMARY!$C62,'Township Payments'!$J$3:$J$2159)</f>
        <v>784.28999999999985</v>
      </c>
      <c r="I62" s="46">
        <f>SUMIF('Miscellaneous Payments'!$A$3:$A$492,SUMMARY!$C62,'Miscellaneous Payments'!$I$3:$I$492)</f>
        <v>7820.7</v>
      </c>
    </row>
    <row r="63" spans="2:9" x14ac:dyDescent="0.25">
      <c r="B63">
        <v>51</v>
      </c>
      <c r="C63" t="s">
        <v>14</v>
      </c>
      <c r="D63">
        <f t="shared" si="1"/>
        <v>223190.06</v>
      </c>
      <c r="E63" s="46">
        <f>SUMIF('County Payments'!$C$3:$C$101,SUMMARY!$C63,'County Payments'!$I$3:$I$101)</f>
        <v>73760.759999999995</v>
      </c>
      <c r="F63" s="46">
        <f>SUMIF('City Payments'!$A$3:$A$996,SUMMARY!$C63,'City Payments'!$N$3:$N$996)</f>
        <v>126005.29000000001</v>
      </c>
      <c r="G63" s="46">
        <f>SUMIF('Community College Payments'!$A$3:$A$17,SUMMARY!$B63,'Community College Payments'!$J$3:$J$17)</f>
        <v>0</v>
      </c>
      <c r="H63" s="46">
        <f>SUMIF('Township Payments'!$A$3:$A$2159,SUMMARY!$C63,'Township Payments'!$J$3:$J$2159)</f>
        <v>1679.1899999999996</v>
      </c>
      <c r="I63" s="46">
        <f>SUMIF('Miscellaneous Payments'!$A$3:$A$492,SUMMARY!$C63,'Miscellaneous Payments'!$I$3:$I$492)</f>
        <v>21744.82</v>
      </c>
    </row>
    <row r="64" spans="2:9" x14ac:dyDescent="0.25">
      <c r="B64">
        <v>52</v>
      </c>
      <c r="C64" t="s">
        <v>2101</v>
      </c>
      <c r="D64">
        <f t="shared" si="1"/>
        <v>3966588.68</v>
      </c>
      <c r="E64" s="46">
        <f>SUMIF('County Payments'!$C$3:$C$101,SUMMARY!$C64,'County Payments'!$I$3:$I$101)</f>
        <v>1011454.66</v>
      </c>
      <c r="F64" s="46">
        <f>SUMIF('City Payments'!$A$3:$A$996,SUMMARY!$C64,'City Payments'!$N$3:$N$996)</f>
        <v>2893235.19</v>
      </c>
      <c r="G64" s="46">
        <f>SUMIF('Community College Payments'!$A$3:$A$17,SUMMARY!$B64,'Community College Payments'!$J$3:$J$17)</f>
        <v>0</v>
      </c>
      <c r="H64" s="46">
        <f>SUMIF('Township Payments'!$A$3:$A$2159,SUMMARY!$C64,'Township Payments'!$J$3:$J$2159)</f>
        <v>5929.6600000000008</v>
      </c>
      <c r="I64" s="46">
        <f>SUMIF('Miscellaneous Payments'!$A$3:$A$492,SUMMARY!$C64,'Miscellaneous Payments'!$I$3:$I$492)</f>
        <v>55969.17</v>
      </c>
    </row>
    <row r="65" spans="2:9" x14ac:dyDescent="0.25">
      <c r="B65">
        <v>53</v>
      </c>
      <c r="C65" t="s">
        <v>2680</v>
      </c>
      <c r="D65">
        <f t="shared" si="1"/>
        <v>171945.06000000003</v>
      </c>
      <c r="E65" s="46">
        <f>SUMIF('County Payments'!$C$3:$C$101,SUMMARY!$C65,'County Payments'!$I$3:$I$101)</f>
        <v>62125.05</v>
      </c>
      <c r="F65" s="46">
        <f>SUMIF('City Payments'!$A$3:$A$996,SUMMARY!$C65,'City Payments'!$N$3:$N$996)</f>
        <v>102846.27</v>
      </c>
      <c r="G65" s="46">
        <f>SUMIF('Community College Payments'!$A$3:$A$17,SUMMARY!$B65,'Community College Payments'!$J$3:$J$17)</f>
        <v>0</v>
      </c>
      <c r="H65" s="46">
        <f>SUMIF('Township Payments'!$A$3:$A$2159,SUMMARY!$C65,'Township Payments'!$J$3:$J$2159)</f>
        <v>1031.6400000000001</v>
      </c>
      <c r="I65" s="46">
        <f>SUMIF('Miscellaneous Payments'!$A$3:$A$492,SUMMARY!$C65,'Miscellaneous Payments'!$I$3:$I$492)</f>
        <v>5942.0999999999995</v>
      </c>
    </row>
    <row r="66" spans="2:9" x14ac:dyDescent="0.25">
      <c r="B66">
        <v>54</v>
      </c>
      <c r="C66" t="s">
        <v>1636</v>
      </c>
      <c r="D66">
        <f t="shared" si="1"/>
        <v>78799.859999999986</v>
      </c>
      <c r="E66" s="46">
        <f>SUMIF('County Payments'!$C$3:$C$101,SUMMARY!$C66,'County Payments'!$I$3:$I$101)</f>
        <v>30833.9</v>
      </c>
      <c r="F66" s="46">
        <f>SUMIF('City Payments'!$A$3:$A$996,SUMMARY!$C66,'City Payments'!$N$3:$N$996)</f>
        <v>34047.659999999996</v>
      </c>
      <c r="G66" s="46">
        <f>SUMIF('Community College Payments'!$A$3:$A$17,SUMMARY!$B66,'Community College Payments'!$J$3:$J$17)</f>
        <v>0</v>
      </c>
      <c r="H66" s="46">
        <f>SUMIF('Township Payments'!$A$3:$A$2159,SUMMARY!$C66,'Township Payments'!$J$3:$J$2159)</f>
        <v>1695.9800000000002</v>
      </c>
      <c r="I66" s="46">
        <f>SUMIF('Miscellaneous Payments'!$A$3:$A$492,SUMMARY!$C66,'Miscellaneous Payments'!$I$3:$I$492)</f>
        <v>12222.32</v>
      </c>
    </row>
    <row r="67" spans="2:9" x14ac:dyDescent="0.25">
      <c r="B67">
        <v>55</v>
      </c>
      <c r="C67" t="s">
        <v>2681</v>
      </c>
      <c r="D67">
        <f t="shared" si="1"/>
        <v>312434.39</v>
      </c>
      <c r="E67" s="46">
        <f>SUMIF('County Payments'!$C$3:$C$101,SUMMARY!$C67,'County Payments'!$I$3:$I$101)</f>
        <v>102121.97</v>
      </c>
      <c r="F67" s="46">
        <f>SUMIF('City Payments'!$A$3:$A$996,SUMMARY!$C67,'City Payments'!$N$3:$N$996)</f>
        <v>190778.27</v>
      </c>
      <c r="G67" s="46">
        <f>SUMIF('Community College Payments'!$A$3:$A$17,SUMMARY!$B67,'Community College Payments'!$J$3:$J$17)</f>
        <v>0</v>
      </c>
      <c r="H67" s="46">
        <f>SUMIF('Township Payments'!$A$3:$A$2159,SUMMARY!$C67,'Township Payments'!$J$3:$J$2159)</f>
        <v>1965.83</v>
      </c>
      <c r="I67" s="46">
        <f>SUMIF('Miscellaneous Payments'!$A$3:$A$492,SUMMARY!$C67,'Miscellaneous Payments'!$I$3:$I$492)</f>
        <v>17568.32</v>
      </c>
    </row>
    <row r="68" spans="2:9" x14ac:dyDescent="0.25">
      <c r="B68">
        <v>56</v>
      </c>
      <c r="C68" t="s">
        <v>15</v>
      </c>
      <c r="D68">
        <f t="shared" si="1"/>
        <v>563833.54</v>
      </c>
      <c r="E68" s="46">
        <f>SUMIF('County Payments'!$C$3:$C$101,SUMMARY!$C68,'County Payments'!$I$3:$I$101)</f>
        <v>207806.73</v>
      </c>
      <c r="F68" s="46">
        <f>SUMIF('City Payments'!$A$3:$A$996,SUMMARY!$C68,'City Payments'!$N$3:$N$996)</f>
        <v>340510.95999999996</v>
      </c>
      <c r="G68" s="46">
        <f>SUMIF('Community College Payments'!$A$3:$A$17,SUMMARY!$B68,'Community College Payments'!$J$3:$J$17)</f>
        <v>0</v>
      </c>
      <c r="H68" s="46">
        <f>SUMIF('Township Payments'!$A$3:$A$2159,SUMMARY!$C68,'Township Payments'!$J$3:$J$2159)</f>
        <v>3299.04</v>
      </c>
      <c r="I68" s="46">
        <f>SUMIF('Miscellaneous Payments'!$A$3:$A$492,SUMMARY!$C68,'Miscellaneous Payments'!$I$3:$I$492)</f>
        <v>12216.81</v>
      </c>
    </row>
    <row r="69" spans="2:9" x14ac:dyDescent="0.25">
      <c r="B69">
        <v>57</v>
      </c>
      <c r="C69" t="s">
        <v>437</v>
      </c>
      <c r="D69">
        <f t="shared" si="1"/>
        <v>7127936.4000000004</v>
      </c>
      <c r="E69" s="46">
        <f>SUMIF('County Payments'!$C$3:$C$101,SUMMARY!$C69,'County Payments'!$I$3:$I$101)</f>
        <v>1853103.68</v>
      </c>
      <c r="F69" s="46">
        <f>SUMIF('City Payments'!$A$3:$A$996,SUMMARY!$C69,'City Payments'!$N$3:$N$996)</f>
        <v>4483289.9300000006</v>
      </c>
      <c r="G69" s="46">
        <f>SUMIF('Community College Payments'!$A$3:$A$17,SUMMARY!$B69,'Community College Payments'!$J$3:$J$17)</f>
        <v>693726.71</v>
      </c>
      <c r="H69" s="46">
        <f>SUMIF('Township Payments'!$A$3:$A$2159,SUMMARY!$C69,'Township Payments'!$J$3:$J$2159)</f>
        <v>1464.3400000000001</v>
      </c>
      <c r="I69" s="46">
        <f>SUMIF('Miscellaneous Payments'!$A$3:$A$492,SUMMARY!$C69,'Miscellaneous Payments'!$I$3:$I$492)</f>
        <v>96351.74</v>
      </c>
    </row>
    <row r="70" spans="2:9" x14ac:dyDescent="0.25">
      <c r="B70">
        <v>58</v>
      </c>
      <c r="C70" t="s">
        <v>2682</v>
      </c>
      <c r="D70">
        <f t="shared" si="1"/>
        <v>61675.8</v>
      </c>
      <c r="E70" s="46">
        <f>SUMIF('County Payments'!$C$3:$C$101,SUMMARY!$C70,'County Payments'!$I$3:$I$101)</f>
        <v>28297.33</v>
      </c>
      <c r="F70" s="46">
        <f>SUMIF('City Payments'!$A$3:$A$996,SUMMARY!$C70,'City Payments'!$N$3:$N$996)</f>
        <v>28766.54</v>
      </c>
      <c r="G70" s="46">
        <f>SUMIF('Community College Payments'!$A$3:$A$17,SUMMARY!$B70,'Community College Payments'!$J$3:$J$17)</f>
        <v>0</v>
      </c>
      <c r="H70" s="46">
        <f>SUMIF('Township Payments'!$A$3:$A$2159,SUMMARY!$C70,'Township Payments'!$J$3:$J$2159)</f>
        <v>737.53</v>
      </c>
      <c r="I70" s="46">
        <f>SUMIF('Miscellaneous Payments'!$A$3:$A$492,SUMMARY!$C70,'Miscellaneous Payments'!$I$3:$I$492)</f>
        <v>3874.4</v>
      </c>
    </row>
    <row r="71" spans="2:9" x14ac:dyDescent="0.25">
      <c r="B71">
        <v>59</v>
      </c>
      <c r="C71" t="s">
        <v>1723</v>
      </c>
      <c r="D71">
        <f t="shared" si="1"/>
        <v>84800.760000000009</v>
      </c>
      <c r="E71" s="46">
        <f>SUMIF('County Payments'!$C$3:$C$101,SUMMARY!$C71,'County Payments'!$I$3:$I$101)</f>
        <v>29503.58</v>
      </c>
      <c r="F71" s="46">
        <f>SUMIF('City Payments'!$A$3:$A$996,SUMMARY!$C71,'City Payments'!$N$3:$N$996)</f>
        <v>38205.090000000004</v>
      </c>
      <c r="G71" s="46">
        <f>SUMIF('Community College Payments'!$A$3:$A$17,SUMMARY!$B71,'Community College Payments'!$J$3:$J$17)</f>
        <v>0</v>
      </c>
      <c r="H71" s="46">
        <f>SUMIF('Township Payments'!$A$3:$A$2159,SUMMARY!$C71,'Township Payments'!$J$3:$J$2159)</f>
        <v>741.06</v>
      </c>
      <c r="I71" s="46">
        <f>SUMIF('Miscellaneous Payments'!$A$3:$A$492,SUMMARY!$C71,'Miscellaneous Payments'!$I$3:$I$492)</f>
        <v>16351.029999999999</v>
      </c>
    </row>
    <row r="72" spans="2:9" x14ac:dyDescent="0.25">
      <c r="B72">
        <v>60</v>
      </c>
      <c r="C72" t="s">
        <v>1180</v>
      </c>
      <c r="D72">
        <f t="shared" si="1"/>
        <v>167877.54999999996</v>
      </c>
      <c r="E72" s="46">
        <f>SUMIF('County Payments'!$C$3:$C$101,SUMMARY!$C72,'County Payments'!$I$3:$I$101)</f>
        <v>79246.7</v>
      </c>
      <c r="F72" s="46">
        <f>SUMIF('City Payments'!$A$3:$A$996,SUMMARY!$C72,'City Payments'!$N$3:$N$996)</f>
        <v>76383.899999999994</v>
      </c>
      <c r="G72" s="46">
        <f>SUMIF('Community College Payments'!$A$3:$A$17,SUMMARY!$B72,'Community College Payments'!$J$3:$J$17)</f>
        <v>0</v>
      </c>
      <c r="H72" s="46">
        <f>SUMIF('Township Payments'!$A$3:$A$2159,SUMMARY!$C72,'Township Payments'!$J$3:$J$2159)</f>
        <v>4438.3</v>
      </c>
      <c r="I72" s="46">
        <f>SUMIF('Miscellaneous Payments'!$A$3:$A$492,SUMMARY!$C72,'Miscellaneous Payments'!$I$3:$I$492)</f>
        <v>7808.65</v>
      </c>
    </row>
    <row r="73" spans="2:9" x14ac:dyDescent="0.25">
      <c r="B73">
        <v>61</v>
      </c>
      <c r="C73" t="s">
        <v>287</v>
      </c>
      <c r="D73">
        <f t="shared" si="1"/>
        <v>197036.57</v>
      </c>
      <c r="E73" s="46">
        <f>SUMIF('County Payments'!$C$3:$C$101,SUMMARY!$C73,'County Payments'!$I$3:$I$101)</f>
        <v>72298.52</v>
      </c>
      <c r="F73" s="46">
        <f>SUMIF('City Payments'!$A$3:$A$996,SUMMARY!$C73,'City Payments'!$N$3:$N$996)</f>
        <v>87189.68</v>
      </c>
      <c r="G73" s="46">
        <f>SUMIF('Community College Payments'!$A$3:$A$17,SUMMARY!$B73,'Community College Payments'!$J$3:$J$17)</f>
        <v>0</v>
      </c>
      <c r="H73" s="46">
        <f>SUMIF('Township Payments'!$A$3:$A$2159,SUMMARY!$C73,'Township Payments'!$J$3:$J$2159)</f>
        <v>3337.3000000000006</v>
      </c>
      <c r="I73" s="46">
        <f>SUMIF('Miscellaneous Payments'!$A$3:$A$492,SUMMARY!$C73,'Miscellaneous Payments'!$I$3:$I$492)</f>
        <v>34211.07</v>
      </c>
    </row>
    <row r="74" spans="2:9" x14ac:dyDescent="0.25">
      <c r="B74">
        <v>62</v>
      </c>
      <c r="C74" t="s">
        <v>2683</v>
      </c>
      <c r="D74">
        <f t="shared" si="1"/>
        <v>289328.61</v>
      </c>
      <c r="E74" s="46">
        <f>SUMIF('County Payments'!$C$3:$C$101,SUMMARY!$C74,'County Payments'!$I$3:$I$101)</f>
        <v>122090.82</v>
      </c>
      <c r="F74" s="46">
        <f>SUMIF('City Payments'!$A$3:$A$996,SUMMARY!$C74,'City Payments'!$N$3:$N$996)</f>
        <v>128394.31000000001</v>
      </c>
      <c r="G74" s="46">
        <f>SUMIF('Community College Payments'!$A$3:$A$17,SUMMARY!$B74,'Community College Payments'!$J$3:$J$17)</f>
        <v>0</v>
      </c>
      <c r="H74" s="46">
        <f>SUMIF('Township Payments'!$A$3:$A$2159,SUMMARY!$C74,'Township Payments'!$J$3:$J$2159)</f>
        <v>1943.67</v>
      </c>
      <c r="I74" s="46">
        <f>SUMIF('Miscellaneous Payments'!$A$3:$A$492,SUMMARY!$C74,'Miscellaneous Payments'!$I$3:$I$492)</f>
        <v>36899.81</v>
      </c>
    </row>
    <row r="75" spans="2:9" x14ac:dyDescent="0.25">
      <c r="B75">
        <v>63</v>
      </c>
      <c r="C75" t="s">
        <v>602</v>
      </c>
      <c r="D75">
        <f t="shared" si="1"/>
        <v>466984.32</v>
      </c>
      <c r="E75" s="46">
        <f>SUMIF('County Payments'!$C$3:$C$101,SUMMARY!$C75,'County Payments'!$I$3:$I$101)</f>
        <v>159342.10999999999</v>
      </c>
      <c r="F75" s="46">
        <f>SUMIF('City Payments'!$A$3:$A$996,SUMMARY!$C75,'City Payments'!$N$3:$N$996)</f>
        <v>296730.65999999997</v>
      </c>
      <c r="G75" s="46">
        <f>SUMIF('Community College Payments'!$A$3:$A$17,SUMMARY!$B75,'Community College Payments'!$J$3:$J$17)</f>
        <v>0</v>
      </c>
      <c r="H75" s="46">
        <f>SUMIF('Township Payments'!$A$3:$A$2159,SUMMARY!$C75,'Township Payments'!$J$3:$J$2159)</f>
        <v>2588.71</v>
      </c>
      <c r="I75" s="46">
        <f>SUMIF('Miscellaneous Payments'!$A$3:$A$492,SUMMARY!$C75,'Miscellaneous Payments'!$I$3:$I$492)</f>
        <v>8322.840000000002</v>
      </c>
    </row>
    <row r="76" spans="2:9" x14ac:dyDescent="0.25">
      <c r="B76">
        <v>64</v>
      </c>
      <c r="C76" t="s">
        <v>1708</v>
      </c>
      <c r="D76">
        <f t="shared" si="1"/>
        <v>764136.04999999993</v>
      </c>
      <c r="E76" s="46">
        <f>SUMIF('County Payments'!$C$3:$C$101,SUMMARY!$C76,'County Payments'!$I$3:$I$101)</f>
        <v>245005.59</v>
      </c>
      <c r="F76" s="46">
        <f>SUMIF('City Payments'!$A$3:$A$996,SUMMARY!$C76,'City Payments'!$N$3:$N$996)</f>
        <v>354608.73</v>
      </c>
      <c r="G76" s="46">
        <f>SUMIF('Community College Payments'!$A$3:$A$17,SUMMARY!$B76,'Community College Payments'!$J$3:$J$17)</f>
        <v>143256.42000000001</v>
      </c>
      <c r="H76" s="46">
        <f>SUMIF('Township Payments'!$A$3:$A$2159,SUMMARY!$C76,'Township Payments'!$J$3:$J$2159)</f>
        <v>7064.4500000000025</v>
      </c>
      <c r="I76" s="46">
        <f>SUMIF('Miscellaneous Payments'!$A$3:$A$492,SUMMARY!$C76,'Miscellaneous Payments'!$I$3:$I$492)</f>
        <v>14200.859999999999</v>
      </c>
    </row>
    <row r="77" spans="2:9" x14ac:dyDescent="0.25">
      <c r="B77">
        <v>65</v>
      </c>
      <c r="C77" t="s">
        <v>2684</v>
      </c>
      <c r="D77">
        <f t="shared" si="1"/>
        <v>127727.8</v>
      </c>
      <c r="E77" s="46">
        <f>SUMIF('County Payments'!$C$3:$C$101,SUMMARY!$C77,'County Payments'!$I$3:$I$101)</f>
        <v>78556.52</v>
      </c>
      <c r="F77" s="46">
        <f>SUMIF('City Payments'!$A$3:$A$996,SUMMARY!$C77,'City Payments'!$N$3:$N$996)</f>
        <v>40319.85</v>
      </c>
      <c r="G77" s="46">
        <f>SUMIF('Community College Payments'!$A$3:$A$17,SUMMARY!$B77,'Community College Payments'!$J$3:$J$17)</f>
        <v>0</v>
      </c>
      <c r="H77" s="46">
        <f>SUMIF('Township Payments'!$A$3:$A$2159,SUMMARY!$C77,'Township Payments'!$J$3:$J$2159)</f>
        <v>3668.6</v>
      </c>
      <c r="I77" s="46">
        <f>SUMIF('Miscellaneous Payments'!$A$3:$A$492,SUMMARY!$C77,'Miscellaneous Payments'!$I$3:$I$492)</f>
        <v>5182.83</v>
      </c>
    </row>
    <row r="78" spans="2:9" x14ac:dyDescent="0.25">
      <c r="B78">
        <v>66</v>
      </c>
      <c r="C78" t="s">
        <v>1918</v>
      </c>
      <c r="D78">
        <f t="shared" ref="D78:D111" si="2">SUM(E78:I78)</f>
        <v>379252.97</v>
      </c>
      <c r="E78" s="46">
        <f>SUMIF('County Payments'!$C$3:$C$101,SUMMARY!$C78,'County Payments'!$I$3:$I$101)</f>
        <v>253264.02</v>
      </c>
      <c r="F78" s="46">
        <f>SUMIF('City Payments'!$A$3:$A$996,SUMMARY!$C78,'City Payments'!$N$3:$N$996)</f>
        <v>104823.70000000001</v>
      </c>
      <c r="G78" s="46">
        <f>SUMIF('Community College Payments'!$A$3:$A$17,SUMMARY!$B78,'Community College Payments'!$J$3:$J$17)</f>
        <v>0</v>
      </c>
      <c r="H78" s="46">
        <f>SUMIF('Township Payments'!$A$3:$A$2159,SUMMARY!$C78,'Township Payments'!$J$3:$J$2159)</f>
        <v>999.82999999999993</v>
      </c>
      <c r="I78" s="46">
        <f>SUMIF('Miscellaneous Payments'!$A$3:$A$492,SUMMARY!$C78,'Miscellaneous Payments'!$I$3:$I$492)</f>
        <v>20165.420000000002</v>
      </c>
    </row>
    <row r="79" spans="2:9" x14ac:dyDescent="0.25">
      <c r="B79">
        <v>67</v>
      </c>
      <c r="C79" t="s">
        <v>588</v>
      </c>
      <c r="D79">
        <f t="shared" si="2"/>
        <v>92074.950000000012</v>
      </c>
      <c r="E79" s="46">
        <f>SUMIF('County Payments'!$C$3:$C$101,SUMMARY!$C79,'County Payments'!$I$3:$I$101)</f>
        <v>31115.46</v>
      </c>
      <c r="F79" s="46">
        <f>SUMIF('City Payments'!$A$3:$A$996,SUMMARY!$C79,'City Payments'!$N$3:$N$996)</f>
        <v>56130.200000000004</v>
      </c>
      <c r="G79" s="46">
        <f>SUMIF('Community College Payments'!$A$3:$A$17,SUMMARY!$B79,'Community College Payments'!$J$3:$J$17)</f>
        <v>0</v>
      </c>
      <c r="H79" s="46">
        <f>SUMIF('Township Payments'!$A$3:$A$2159,SUMMARY!$C79,'Township Payments'!$J$3:$J$2159)</f>
        <v>402.63000000000005</v>
      </c>
      <c r="I79" s="46">
        <f>SUMIF('Miscellaneous Payments'!$A$3:$A$492,SUMMARY!$C79,'Miscellaneous Payments'!$I$3:$I$492)</f>
        <v>4426.66</v>
      </c>
    </row>
    <row r="80" spans="2:9" x14ac:dyDescent="0.25">
      <c r="B80">
        <v>68</v>
      </c>
      <c r="C80" t="s">
        <v>347</v>
      </c>
      <c r="D80">
        <f t="shared" si="2"/>
        <v>266414.51</v>
      </c>
      <c r="E80" s="46">
        <f>SUMIF('County Payments'!$C$3:$C$101,SUMMARY!$C80,'County Payments'!$I$3:$I$101)</f>
        <v>159119.12</v>
      </c>
      <c r="F80" s="46">
        <f>SUMIF('City Payments'!$A$3:$A$996,SUMMARY!$C80,'City Payments'!$N$3:$N$996)</f>
        <v>37375.049999999996</v>
      </c>
      <c r="G80" s="46">
        <f>SUMIF('Community College Payments'!$A$3:$A$17,SUMMARY!$B80,'Community College Payments'!$J$3:$J$17)</f>
        <v>0</v>
      </c>
      <c r="H80" s="46">
        <f>SUMIF('Township Payments'!$A$3:$A$2159,SUMMARY!$C80,'Township Payments'!$J$3:$J$2159)</f>
        <v>8421.7800000000007</v>
      </c>
      <c r="I80" s="46">
        <f>SUMIF('Miscellaneous Payments'!$A$3:$A$492,SUMMARY!$C80,'Miscellaneous Payments'!$I$3:$I$492)</f>
        <v>61498.560000000005</v>
      </c>
    </row>
    <row r="81" spans="2:9" x14ac:dyDescent="0.25">
      <c r="B81">
        <v>69</v>
      </c>
      <c r="C81" t="s">
        <v>2685</v>
      </c>
      <c r="D81">
        <f t="shared" si="2"/>
        <v>174678.59</v>
      </c>
      <c r="E81" s="46">
        <f>SUMIF('County Payments'!$C$3:$C$101,SUMMARY!$C81,'County Payments'!$I$3:$I$101)</f>
        <v>63762.239999999998</v>
      </c>
      <c r="F81" s="46">
        <f>SUMIF('City Payments'!$A$3:$A$996,SUMMARY!$C81,'City Payments'!$N$3:$N$996)</f>
        <v>83256.740000000005</v>
      </c>
      <c r="G81" s="46">
        <f>SUMIF('Community College Payments'!$A$3:$A$17,SUMMARY!$B81,'Community College Payments'!$J$3:$J$17)</f>
        <v>0</v>
      </c>
      <c r="H81" s="46">
        <f>SUMIF('Township Payments'!$A$3:$A$2159,SUMMARY!$C81,'Township Payments'!$J$3:$J$2159)</f>
        <v>958.4899999999999</v>
      </c>
      <c r="I81" s="46">
        <f>SUMIF('Miscellaneous Payments'!$A$3:$A$492,SUMMARY!$C81,'Miscellaneous Payments'!$I$3:$I$492)</f>
        <v>26701.119999999999</v>
      </c>
    </row>
    <row r="82" spans="2:9" x14ac:dyDescent="0.25">
      <c r="B82">
        <v>70</v>
      </c>
      <c r="C82" t="s">
        <v>1968</v>
      </c>
      <c r="D82">
        <f t="shared" si="2"/>
        <v>1034427.7399999999</v>
      </c>
      <c r="E82" s="46">
        <f>SUMIF('County Payments'!$C$3:$C$101,SUMMARY!$C82,'County Payments'!$I$3:$I$101)</f>
        <v>394521.08</v>
      </c>
      <c r="F82" s="46">
        <f>SUMIF('City Payments'!$A$3:$A$996,SUMMARY!$C82,'City Payments'!$N$3:$N$996)</f>
        <v>610520.06999999995</v>
      </c>
      <c r="G82" s="46">
        <f>SUMIF('Community College Payments'!$A$3:$A$17,SUMMARY!$B82,'Community College Payments'!$J$3:$J$17)</f>
        <v>0</v>
      </c>
      <c r="H82" s="46">
        <f>SUMIF('Township Payments'!$A$3:$A$2159,SUMMARY!$C82,'Township Payments'!$J$3:$J$2159)</f>
        <v>5982.13</v>
      </c>
      <c r="I82" s="46">
        <f>SUMIF('Miscellaneous Payments'!$A$3:$A$492,SUMMARY!$C82,'Miscellaneous Payments'!$I$3:$I$492)</f>
        <v>23404.46</v>
      </c>
    </row>
    <row r="83" spans="2:9" x14ac:dyDescent="0.25">
      <c r="B83">
        <v>71</v>
      </c>
      <c r="C83" t="s">
        <v>2686</v>
      </c>
      <c r="D83">
        <f t="shared" si="2"/>
        <v>456982.92</v>
      </c>
      <c r="E83" s="46">
        <f>SUMIF('County Payments'!$C$3:$C$101,SUMMARY!$C83,'County Payments'!$I$3:$I$101)</f>
        <v>151706.85</v>
      </c>
      <c r="F83" s="46">
        <f>SUMIF('City Payments'!$A$3:$A$996,SUMMARY!$C83,'City Payments'!$N$3:$N$996)</f>
        <v>196535.33</v>
      </c>
      <c r="G83" s="46">
        <f>SUMIF('Community College Payments'!$A$3:$A$17,SUMMARY!$B83,'Community College Payments'!$J$3:$J$17)</f>
        <v>88247.84</v>
      </c>
      <c r="H83" s="46">
        <f>SUMIF('Township Payments'!$A$3:$A$2159,SUMMARY!$C83,'Township Payments'!$J$3:$J$2159)</f>
        <v>4514.6599999999989</v>
      </c>
      <c r="I83" s="46">
        <f>SUMIF('Miscellaneous Payments'!$A$3:$A$492,SUMMARY!$C83,'Miscellaneous Payments'!$I$3:$I$492)</f>
        <v>15978.24</v>
      </c>
    </row>
    <row r="84" spans="2:9" x14ac:dyDescent="0.25">
      <c r="B84">
        <v>72</v>
      </c>
      <c r="C84" t="s">
        <v>532</v>
      </c>
      <c r="D84">
        <f t="shared" si="2"/>
        <v>129015.51999999999</v>
      </c>
      <c r="E84" s="46">
        <f>SUMIF('County Payments'!$C$3:$C$101,SUMMARY!$C84,'County Payments'!$I$3:$I$101)</f>
        <v>78283.75</v>
      </c>
      <c r="F84" s="46">
        <f>SUMIF('City Payments'!$A$3:$A$996,SUMMARY!$C84,'City Payments'!$N$3:$N$996)</f>
        <v>40459.770000000004</v>
      </c>
      <c r="G84" s="46">
        <f>SUMIF('Community College Payments'!$A$3:$A$17,SUMMARY!$B84,'Community College Payments'!$J$3:$J$17)</f>
        <v>0</v>
      </c>
      <c r="H84" s="46">
        <f>SUMIF('Township Payments'!$A$3:$A$2159,SUMMARY!$C84,'Township Payments'!$J$3:$J$2159)</f>
        <v>2731.8199999999997</v>
      </c>
      <c r="I84" s="46">
        <f>SUMIF('Miscellaneous Payments'!$A$3:$A$492,SUMMARY!$C84,'Miscellaneous Payments'!$I$3:$I$492)</f>
        <v>7540.1799999999994</v>
      </c>
    </row>
    <row r="85" spans="2:9" x14ac:dyDescent="0.25">
      <c r="B85">
        <v>73</v>
      </c>
      <c r="C85" t="s">
        <v>2687</v>
      </c>
      <c r="D85">
        <f t="shared" si="2"/>
        <v>197749.63999999998</v>
      </c>
      <c r="E85" s="46">
        <f>SUMIF('County Payments'!$C$3:$C$101,SUMMARY!$C85,'County Payments'!$I$3:$I$101)</f>
        <v>53686.75</v>
      </c>
      <c r="F85" s="46">
        <f>SUMIF('City Payments'!$A$3:$A$996,SUMMARY!$C85,'City Payments'!$N$3:$N$996)</f>
        <v>139407.53999999998</v>
      </c>
      <c r="G85" s="46">
        <f>SUMIF('Community College Payments'!$A$3:$A$17,SUMMARY!$B85,'Community College Payments'!$J$3:$J$17)</f>
        <v>0</v>
      </c>
      <c r="H85" s="46">
        <f>SUMIF('Township Payments'!$A$3:$A$2159,SUMMARY!$C85,'Township Payments'!$J$3:$J$2159)</f>
        <v>170.98</v>
      </c>
      <c r="I85" s="46">
        <f>SUMIF('Miscellaneous Payments'!$A$3:$A$492,SUMMARY!$C85,'Miscellaneous Payments'!$I$3:$I$492)</f>
        <v>4484.37</v>
      </c>
    </row>
    <row r="86" spans="2:9" x14ac:dyDescent="0.25">
      <c r="B86">
        <v>74</v>
      </c>
      <c r="C86" t="s">
        <v>1473</v>
      </c>
      <c r="D86">
        <f t="shared" si="2"/>
        <v>330673.68999999994</v>
      </c>
      <c r="E86" s="46">
        <f>SUMIF('County Payments'!$C$3:$C$101,SUMMARY!$C86,'County Payments'!$I$3:$I$101)</f>
        <v>117898.75</v>
      </c>
      <c r="F86" s="46">
        <f>SUMIF('City Payments'!$A$3:$A$996,SUMMARY!$C86,'City Payments'!$N$3:$N$996)</f>
        <v>85472.219999999987</v>
      </c>
      <c r="G86" s="46">
        <f>SUMIF('Community College Payments'!$A$3:$A$17,SUMMARY!$B86,'Community College Payments'!$J$3:$J$17)</f>
        <v>105428.99</v>
      </c>
      <c r="H86" s="46">
        <f>SUMIF('Township Payments'!$A$3:$A$2159,SUMMARY!$C86,'Township Payments'!$J$3:$J$2159)</f>
        <v>887.63</v>
      </c>
      <c r="I86" s="46">
        <f>SUMIF('Miscellaneous Payments'!$A$3:$A$492,SUMMARY!$C86,'Miscellaneous Payments'!$I$3:$I$492)</f>
        <v>20986.100000000002</v>
      </c>
    </row>
    <row r="87" spans="2:9" x14ac:dyDescent="0.25">
      <c r="B87">
        <v>75</v>
      </c>
      <c r="C87" t="s">
        <v>454</v>
      </c>
      <c r="D87">
        <f t="shared" si="2"/>
        <v>450496.89999999997</v>
      </c>
      <c r="E87" s="46">
        <f>SUMIF('County Payments'!$C$3:$C$101,SUMMARY!$C87,'County Payments'!$I$3:$I$101)</f>
        <v>145405.07999999999</v>
      </c>
      <c r="F87" s="46">
        <f>SUMIF('City Payments'!$A$3:$A$996,SUMMARY!$C87,'City Payments'!$N$3:$N$996)</f>
        <v>288783.37</v>
      </c>
      <c r="G87" s="46">
        <f>SUMIF('Community College Payments'!$A$3:$A$17,SUMMARY!$B87,'Community College Payments'!$J$3:$J$17)</f>
        <v>0</v>
      </c>
      <c r="H87" s="46">
        <f>SUMIF('Township Payments'!$A$3:$A$2159,SUMMARY!$C87,'Township Payments'!$J$3:$J$2159)</f>
        <v>1566.3999999999996</v>
      </c>
      <c r="I87" s="46">
        <f>SUMIF('Miscellaneous Payments'!$A$3:$A$492,SUMMARY!$C87,'Miscellaneous Payments'!$I$3:$I$492)</f>
        <v>14742.050000000001</v>
      </c>
    </row>
    <row r="88" spans="2:9" x14ac:dyDescent="0.25">
      <c r="B88">
        <v>76</v>
      </c>
      <c r="C88" t="s">
        <v>2111</v>
      </c>
      <c r="D88">
        <f t="shared" si="2"/>
        <v>216194.44999999998</v>
      </c>
      <c r="E88" s="46">
        <f>SUMIF('County Payments'!$C$3:$C$101,SUMMARY!$C88,'County Payments'!$I$3:$I$101)</f>
        <v>130144.18</v>
      </c>
      <c r="F88" s="46">
        <f>SUMIF('City Payments'!$A$3:$A$996,SUMMARY!$C88,'City Payments'!$N$3:$N$996)</f>
        <v>70108.490000000005</v>
      </c>
      <c r="G88" s="46">
        <f>SUMIF('Community College Payments'!$A$3:$A$17,SUMMARY!$B88,'Community College Payments'!$J$3:$J$17)</f>
        <v>0</v>
      </c>
      <c r="H88" s="46">
        <f>SUMIF('Township Payments'!$A$3:$A$2159,SUMMARY!$C88,'Township Payments'!$J$3:$J$2159)</f>
        <v>4530.9699999999984</v>
      </c>
      <c r="I88" s="46">
        <f>SUMIF('Miscellaneous Payments'!$A$3:$A$492,SUMMARY!$C88,'Miscellaneous Payments'!$I$3:$I$492)</f>
        <v>11410.810000000001</v>
      </c>
    </row>
    <row r="89" spans="2:9" x14ac:dyDescent="0.25">
      <c r="B89">
        <v>77</v>
      </c>
      <c r="C89" t="s">
        <v>170</v>
      </c>
      <c r="D89">
        <f t="shared" si="2"/>
        <v>20544356.679999996</v>
      </c>
      <c r="E89" s="46">
        <f>SUMIF('County Payments'!$C$3:$C$101,SUMMARY!$C89,'County Payments'!$I$3:$I$101)</f>
        <v>5233361.0999999996</v>
      </c>
      <c r="F89" s="46">
        <f>SUMIF('City Payments'!$A$3:$A$996,SUMMARY!$C89,'City Payments'!$N$3:$N$996)</f>
        <v>11606659.399999999</v>
      </c>
      <c r="G89" s="46">
        <f>SUMIF('Community College Payments'!$A$3:$A$17,SUMMARY!$B89,'Community College Payments'!$J$3:$J$17)</f>
        <v>785999.65</v>
      </c>
      <c r="H89" s="46">
        <f>SUMIF('Township Payments'!$A$3:$A$2159,SUMMARY!$C89,'Township Payments'!$J$3:$J$2159)</f>
        <v>70355.72</v>
      </c>
      <c r="I89" s="46">
        <f>SUMIF('Miscellaneous Payments'!$A$3:$A$492,SUMMARY!$C89,'Miscellaneous Payments'!$I$3:$I$492)</f>
        <v>2847980.81</v>
      </c>
    </row>
    <row r="90" spans="2:9" x14ac:dyDescent="0.25">
      <c r="B90">
        <v>78</v>
      </c>
      <c r="C90" t="s">
        <v>2688</v>
      </c>
      <c r="D90">
        <f t="shared" si="2"/>
        <v>3322885.68</v>
      </c>
      <c r="E90" s="46">
        <f>SUMIF('County Payments'!$C$3:$C$101,SUMMARY!$C90,'County Payments'!$I$3:$I$101)</f>
        <v>1030295.41</v>
      </c>
      <c r="F90" s="46">
        <f>SUMIF('City Payments'!$A$3:$A$996,SUMMARY!$C90,'City Payments'!$N$3:$N$996)</f>
        <v>1961429.25</v>
      </c>
      <c r="G90" s="46">
        <f>SUMIF('Community College Payments'!$A$3:$A$17,SUMMARY!$B90,'Community College Payments'!$J$3:$J$17)</f>
        <v>268648.77</v>
      </c>
      <c r="H90" s="46">
        <f>SUMIF('Township Payments'!$A$3:$A$2159,SUMMARY!$C90,'Township Payments'!$J$3:$J$2159)</f>
        <v>5580.05</v>
      </c>
      <c r="I90" s="46">
        <f>SUMIF('Miscellaneous Payments'!$A$3:$A$492,SUMMARY!$C90,'Miscellaneous Payments'!$I$3:$I$492)</f>
        <v>56932.2</v>
      </c>
    </row>
    <row r="91" spans="2:9" x14ac:dyDescent="0.25">
      <c r="B91">
        <v>79</v>
      </c>
      <c r="C91" t="s">
        <v>2689</v>
      </c>
      <c r="D91">
        <f t="shared" si="2"/>
        <v>334877.24</v>
      </c>
      <c r="E91" s="46">
        <f>SUMIF('County Payments'!$C$3:$C$101,SUMMARY!$C91,'County Payments'!$I$3:$I$101)</f>
        <v>101296.38</v>
      </c>
      <c r="F91" s="46">
        <f>SUMIF('City Payments'!$A$3:$A$996,SUMMARY!$C91,'City Payments'!$N$3:$N$996)</f>
        <v>216525.99</v>
      </c>
      <c r="G91" s="46">
        <f>SUMIF('Community College Payments'!$A$3:$A$17,SUMMARY!$B91,'Community College Payments'!$J$3:$J$17)</f>
        <v>0</v>
      </c>
      <c r="H91" s="46">
        <f>SUMIF('Township Payments'!$A$3:$A$2159,SUMMARY!$C91,'Township Payments'!$J$3:$J$2159)</f>
        <v>3166.5099999999998</v>
      </c>
      <c r="I91" s="46">
        <f>SUMIF('Miscellaneous Payments'!$A$3:$A$492,SUMMARY!$C91,'Miscellaneous Payments'!$I$3:$I$492)</f>
        <v>13888.36</v>
      </c>
    </row>
    <row r="92" spans="2:9" x14ac:dyDescent="0.25">
      <c r="B92">
        <v>80</v>
      </c>
      <c r="C92" t="s">
        <v>2690</v>
      </c>
      <c r="D92">
        <f t="shared" si="2"/>
        <v>47252.710000000006</v>
      </c>
      <c r="E92" s="46">
        <f>SUMIF('County Payments'!$C$3:$C$101,SUMMARY!$C92,'County Payments'!$I$3:$I$101)</f>
        <v>13551.04</v>
      </c>
      <c r="F92" s="46">
        <f>SUMIF('City Payments'!$A$3:$A$996,SUMMARY!$C92,'City Payments'!$N$3:$N$996)</f>
        <v>24581.34</v>
      </c>
      <c r="G92" s="46">
        <f>SUMIF('Community College Payments'!$A$3:$A$17,SUMMARY!$B92,'Community College Payments'!$J$3:$J$17)</f>
        <v>0</v>
      </c>
      <c r="H92" s="46">
        <f>SUMIF('Township Payments'!$A$3:$A$2159,SUMMARY!$C92,'Township Payments'!$J$3:$J$2159)</f>
        <v>277.70999999999998</v>
      </c>
      <c r="I92" s="46">
        <f>SUMIF('Miscellaneous Payments'!$A$3:$A$492,SUMMARY!$C92,'Miscellaneous Payments'!$I$3:$I$492)</f>
        <v>8842.6200000000008</v>
      </c>
    </row>
    <row r="93" spans="2:9" x14ac:dyDescent="0.25">
      <c r="B93">
        <v>81</v>
      </c>
      <c r="C93" t="s">
        <v>2266</v>
      </c>
      <c r="D93">
        <f t="shared" si="2"/>
        <v>131789.25999999998</v>
      </c>
      <c r="E93" s="46">
        <f>SUMIF('County Payments'!$C$3:$C$101,SUMMARY!$C93,'County Payments'!$I$3:$I$101)</f>
        <v>68589.279999999999</v>
      </c>
      <c r="F93" s="46">
        <f>SUMIF('City Payments'!$A$3:$A$996,SUMMARY!$C93,'City Payments'!$N$3:$N$996)</f>
        <v>56340</v>
      </c>
      <c r="G93" s="46">
        <f>SUMIF('Community College Payments'!$A$3:$A$17,SUMMARY!$B93,'Community College Payments'!$J$3:$J$17)</f>
        <v>0</v>
      </c>
      <c r="H93" s="46">
        <f>SUMIF('Township Payments'!$A$3:$A$2159,SUMMARY!$C93,'Township Payments'!$J$3:$J$2159)</f>
        <v>2000.8999999999999</v>
      </c>
      <c r="I93" s="46">
        <f>SUMIF('Miscellaneous Payments'!$A$3:$A$492,SUMMARY!$C93,'Miscellaneous Payments'!$I$3:$I$492)</f>
        <v>4859.08</v>
      </c>
    </row>
    <row r="94" spans="2:9" x14ac:dyDescent="0.25">
      <c r="B94">
        <v>82</v>
      </c>
      <c r="C94" t="s">
        <v>322</v>
      </c>
      <c r="D94">
        <f t="shared" si="2"/>
        <v>5321474.419999999</v>
      </c>
      <c r="E94" s="46">
        <f>SUMIF('County Payments'!$C$3:$C$101,SUMMARY!$C94,'County Payments'!$I$3:$I$101)</f>
        <v>1384294.13</v>
      </c>
      <c r="F94" s="46">
        <f>SUMIF('City Payments'!$A$3:$A$996,SUMMARY!$C94,'City Payments'!$N$3:$N$996)</f>
        <v>3551217.2599999988</v>
      </c>
      <c r="G94" s="46">
        <f>SUMIF('Community College Payments'!$A$3:$A$17,SUMMARY!$B94,'Community College Payments'!$J$3:$J$17)</f>
        <v>314958.44</v>
      </c>
      <c r="H94" s="46">
        <f>SUMIF('Township Payments'!$A$3:$A$2159,SUMMARY!$C94,'Township Payments'!$J$3:$J$2159)</f>
        <v>945.3099999999996</v>
      </c>
      <c r="I94" s="46">
        <f>SUMIF('Miscellaneous Payments'!$A$3:$A$492,SUMMARY!$C94,'Miscellaneous Payments'!$I$3:$I$492)</f>
        <v>70059.28</v>
      </c>
    </row>
    <row r="95" spans="2:9" x14ac:dyDescent="0.25">
      <c r="B95">
        <v>83</v>
      </c>
      <c r="C95" t="s">
        <v>2328</v>
      </c>
      <c r="D95">
        <f t="shared" si="2"/>
        <v>168413.44999999995</v>
      </c>
      <c r="E95" s="46">
        <f>SUMIF('County Payments'!$C$3:$C$101,SUMMARY!$C95,'County Payments'!$I$3:$I$101)</f>
        <v>41301.72</v>
      </c>
      <c r="F95" s="46">
        <f>SUMIF('City Payments'!$A$3:$A$996,SUMMARY!$C95,'City Payments'!$N$3:$N$996)</f>
        <v>114953.93999999999</v>
      </c>
      <c r="G95" s="46">
        <f>SUMIF('Community College Payments'!$A$3:$A$17,SUMMARY!$B95,'Community College Payments'!$J$3:$J$17)</f>
        <v>0</v>
      </c>
      <c r="H95" s="46">
        <f>SUMIF('Township Payments'!$A$3:$A$2159,SUMMARY!$C95,'Township Payments'!$J$3:$J$2159)</f>
        <v>1230.0200000000002</v>
      </c>
      <c r="I95" s="46">
        <f>SUMIF('Miscellaneous Payments'!$A$3:$A$492,SUMMARY!$C95,'Miscellaneous Payments'!$I$3:$I$492)</f>
        <v>10927.77</v>
      </c>
    </row>
    <row r="96" spans="2:9" x14ac:dyDescent="0.25">
      <c r="B96">
        <v>84</v>
      </c>
      <c r="C96" t="s">
        <v>565</v>
      </c>
      <c r="D96">
        <f t="shared" si="2"/>
        <v>591783.82999999996</v>
      </c>
      <c r="E96" s="46">
        <f>SUMIF('County Payments'!$C$3:$C$101,SUMMARY!$C96,'County Payments'!$I$3:$I$101)</f>
        <v>113544.32000000001</v>
      </c>
      <c r="F96" s="46">
        <f>SUMIF('City Payments'!$A$3:$A$996,SUMMARY!$C96,'City Payments'!$N$3:$N$996)</f>
        <v>465964.93</v>
      </c>
      <c r="G96" s="46">
        <f>SUMIF('Community College Payments'!$A$3:$A$17,SUMMARY!$B96,'Community College Payments'!$J$3:$J$17)</f>
        <v>0</v>
      </c>
      <c r="H96" s="46">
        <f>SUMIF('Township Payments'!$A$3:$A$2159,SUMMARY!$C96,'Township Payments'!$J$3:$J$2159)</f>
        <v>1436.47</v>
      </c>
      <c r="I96" s="46">
        <f>SUMIF('Miscellaneous Payments'!$A$3:$A$492,SUMMARY!$C96,'Miscellaneous Payments'!$I$3:$I$492)</f>
        <v>10838.11</v>
      </c>
    </row>
    <row r="97" spans="2:9" x14ac:dyDescent="0.25">
      <c r="B97">
        <v>85</v>
      </c>
      <c r="C97" t="s">
        <v>2691</v>
      </c>
      <c r="D97">
        <f t="shared" si="2"/>
        <v>1717577.02</v>
      </c>
      <c r="E97" s="46">
        <f>SUMIF('County Payments'!$C$3:$C$101,SUMMARY!$C97,'County Payments'!$I$3:$I$101)</f>
        <v>529878.11</v>
      </c>
      <c r="F97" s="46">
        <f>SUMIF('City Payments'!$A$3:$A$996,SUMMARY!$C97,'City Payments'!$N$3:$N$996)</f>
        <v>1027896.03</v>
      </c>
      <c r="G97" s="46">
        <f>SUMIF('Community College Payments'!$A$3:$A$17,SUMMARY!$B97,'Community College Payments'!$J$3:$J$17)</f>
        <v>0</v>
      </c>
      <c r="H97" s="46">
        <f>SUMIF('Township Payments'!$A$3:$A$2159,SUMMARY!$C97,'Township Payments'!$J$3:$J$2159)</f>
        <v>10466.219999999999</v>
      </c>
      <c r="I97" s="46">
        <f>SUMIF('Miscellaneous Payments'!$A$3:$A$492,SUMMARY!$C97,'Miscellaneous Payments'!$I$3:$I$492)</f>
        <v>149336.66</v>
      </c>
    </row>
    <row r="98" spans="2:9" x14ac:dyDescent="0.25">
      <c r="B98">
        <v>86</v>
      </c>
      <c r="C98" t="s">
        <v>834</v>
      </c>
      <c r="D98">
        <f t="shared" si="2"/>
        <v>198919.24000000002</v>
      </c>
      <c r="E98" s="46">
        <f>SUMIF('County Payments'!$C$3:$C$101,SUMMARY!$C98,'County Payments'!$I$3:$I$101)</f>
        <v>99660.65</v>
      </c>
      <c r="F98" s="46">
        <f>SUMIF('City Payments'!$A$3:$A$996,SUMMARY!$C98,'City Payments'!$N$3:$N$996)</f>
        <v>92757.250000000015</v>
      </c>
      <c r="G98" s="46">
        <f>SUMIF('Community College Payments'!$A$3:$A$17,SUMMARY!$B98,'Community College Payments'!$J$3:$J$17)</f>
        <v>0</v>
      </c>
      <c r="H98" s="46">
        <f>SUMIF('Township Payments'!$A$3:$A$2159,SUMMARY!$C98,'Township Payments'!$J$3:$J$2159)</f>
        <v>1111.54</v>
      </c>
      <c r="I98" s="46">
        <f>SUMIF('Miscellaneous Payments'!$A$3:$A$492,SUMMARY!$C98,'Miscellaneous Payments'!$I$3:$I$492)</f>
        <v>5389.8</v>
      </c>
    </row>
    <row r="99" spans="2:9" x14ac:dyDescent="0.25">
      <c r="B99">
        <v>87</v>
      </c>
      <c r="C99" t="s">
        <v>72</v>
      </c>
      <c r="D99">
        <f t="shared" si="2"/>
        <v>48224.340000000004</v>
      </c>
      <c r="E99" s="46">
        <f>SUMIF('County Payments'!$C$3:$C$101,SUMMARY!$C99,'County Payments'!$I$3:$I$101)</f>
        <v>20562.34</v>
      </c>
      <c r="F99" s="46">
        <f>SUMIF('City Payments'!$A$3:$A$996,SUMMARY!$C99,'City Payments'!$N$3:$N$996)</f>
        <v>25088.560000000001</v>
      </c>
      <c r="G99" s="46">
        <f>SUMIF('Community College Payments'!$A$3:$A$17,SUMMARY!$B99,'Community College Payments'!$J$3:$J$17)</f>
        <v>0</v>
      </c>
      <c r="H99" s="46">
        <f>SUMIF('Township Payments'!$A$3:$A$2159,SUMMARY!$C99,'Township Payments'!$J$3:$J$2159)</f>
        <v>222.01</v>
      </c>
      <c r="I99" s="46">
        <f>SUMIF('Miscellaneous Payments'!$A$3:$A$492,SUMMARY!$C99,'Miscellaneous Payments'!$I$3:$I$492)</f>
        <v>2351.4299999999998</v>
      </c>
    </row>
    <row r="100" spans="2:9" x14ac:dyDescent="0.25">
      <c r="B100">
        <v>88</v>
      </c>
      <c r="C100" t="s">
        <v>24</v>
      </c>
      <c r="D100">
        <f t="shared" si="2"/>
        <v>251504.24000000002</v>
      </c>
      <c r="E100" s="46">
        <f>SUMIF('County Payments'!$C$3:$C$101,SUMMARY!$C100,'County Payments'!$I$3:$I$101)</f>
        <v>86087.83</v>
      </c>
      <c r="F100" s="46">
        <f>SUMIF('City Payments'!$A$3:$A$996,SUMMARY!$C100,'City Payments'!$N$3:$N$996)</f>
        <v>98681.880000000019</v>
      </c>
      <c r="G100" s="46">
        <f>SUMIF('Community College Payments'!$A$3:$A$17,SUMMARY!$B100,'Community College Payments'!$J$3:$J$17)</f>
        <v>39756.870000000003</v>
      </c>
      <c r="H100" s="46">
        <f>SUMIF('Township Payments'!$A$3:$A$2159,SUMMARY!$C100,'Township Payments'!$J$3:$J$2159)</f>
        <v>899.97000000000014</v>
      </c>
      <c r="I100" s="46">
        <f>SUMIF('Miscellaneous Payments'!$A$3:$A$492,SUMMARY!$C100,'Miscellaneous Payments'!$I$3:$I$492)</f>
        <v>26077.69</v>
      </c>
    </row>
    <row r="101" spans="2:9" x14ac:dyDescent="0.25">
      <c r="B101">
        <v>89</v>
      </c>
      <c r="C101" t="s">
        <v>1419</v>
      </c>
      <c r="D101">
        <f t="shared" si="2"/>
        <v>45440.68</v>
      </c>
      <c r="E101" s="46">
        <f>SUMIF('County Payments'!$C$3:$C$101,SUMMARY!$C101,'County Payments'!$I$3:$I$101)</f>
        <v>16420.64</v>
      </c>
      <c r="F101" s="46">
        <f>SUMIF('City Payments'!$A$3:$A$996,SUMMARY!$C101,'City Payments'!$N$3:$N$996)</f>
        <v>18541.810000000001</v>
      </c>
      <c r="G101" s="46">
        <f>SUMIF('Community College Payments'!$A$3:$A$17,SUMMARY!$B101,'Community College Payments'!$J$3:$J$17)</f>
        <v>0</v>
      </c>
      <c r="H101" s="46">
        <f>SUMIF('Township Payments'!$A$3:$A$2159,SUMMARY!$C101,'Township Payments'!$J$3:$J$2159)</f>
        <v>525.21999999999991</v>
      </c>
      <c r="I101" s="46">
        <f>SUMIF('Miscellaneous Payments'!$A$3:$A$492,SUMMARY!$C101,'Miscellaneous Payments'!$I$3:$I$492)</f>
        <v>9953.01</v>
      </c>
    </row>
    <row r="102" spans="2:9" x14ac:dyDescent="0.25">
      <c r="B102">
        <v>90</v>
      </c>
      <c r="C102" t="s">
        <v>1693</v>
      </c>
      <c r="D102">
        <f t="shared" si="2"/>
        <v>616302.57000000007</v>
      </c>
      <c r="E102" s="46">
        <f>SUMIF('County Payments'!$C$3:$C$101,SUMMARY!$C102,'County Payments'!$I$3:$I$101)</f>
        <v>141895.94</v>
      </c>
      <c r="F102" s="46">
        <f>SUMIF('City Payments'!$A$3:$A$996,SUMMARY!$C102,'City Payments'!$N$3:$N$996)</f>
        <v>380559.14000000007</v>
      </c>
      <c r="G102" s="46">
        <f>SUMIF('Community College Payments'!$A$3:$A$17,SUMMARY!$B102,'Community College Payments'!$J$3:$J$17)</f>
        <v>80811.990000000005</v>
      </c>
      <c r="H102" s="46">
        <f>SUMIF('Township Payments'!$A$3:$A$2159,SUMMARY!$C102,'Township Payments'!$J$3:$J$2159)</f>
        <v>2174.5100000000002</v>
      </c>
      <c r="I102" s="46">
        <f>SUMIF('Miscellaneous Payments'!$A$3:$A$492,SUMMARY!$C102,'Miscellaneous Payments'!$I$3:$I$492)</f>
        <v>10860.99</v>
      </c>
    </row>
    <row r="103" spans="2:9" x14ac:dyDescent="0.25">
      <c r="B103">
        <v>91</v>
      </c>
      <c r="C103" t="s">
        <v>1586</v>
      </c>
      <c r="D103">
        <f t="shared" si="2"/>
        <v>535785.11</v>
      </c>
      <c r="E103" s="46">
        <f>SUMIF('County Payments'!$C$3:$C$101,SUMMARY!$C103,'County Payments'!$I$3:$I$101)</f>
        <v>141545.32</v>
      </c>
      <c r="F103" s="46">
        <f>SUMIF('City Payments'!$A$3:$A$996,SUMMARY!$C103,'City Payments'!$N$3:$N$996)</f>
        <v>380924.73</v>
      </c>
      <c r="G103" s="46">
        <f>SUMIF('Community College Payments'!$A$3:$A$17,SUMMARY!$B103,'Community College Payments'!$J$3:$J$17)</f>
        <v>0</v>
      </c>
      <c r="H103" s="46">
        <f>SUMIF('Township Payments'!$A$3:$A$2159,SUMMARY!$C103,'Township Payments'!$J$3:$J$2159)</f>
        <v>1364.9899999999998</v>
      </c>
      <c r="I103" s="46">
        <f>SUMIF('Miscellaneous Payments'!$A$3:$A$492,SUMMARY!$C103,'Miscellaneous Payments'!$I$3:$I$492)</f>
        <v>11950.070000000002</v>
      </c>
    </row>
    <row r="104" spans="2:9" x14ac:dyDescent="0.25">
      <c r="B104">
        <v>92</v>
      </c>
      <c r="C104" t="s">
        <v>26</v>
      </c>
      <c r="D104">
        <f t="shared" si="2"/>
        <v>344348.81999999995</v>
      </c>
      <c r="E104" s="46">
        <f>SUMIF('County Payments'!$C$3:$C$101,SUMMARY!$C104,'County Payments'!$I$3:$I$101)</f>
        <v>143728.32999999999</v>
      </c>
      <c r="F104" s="46">
        <f>SUMIF('City Payments'!$A$3:$A$996,SUMMARY!$C104,'City Payments'!$N$3:$N$996)</f>
        <v>171606.24</v>
      </c>
      <c r="G104" s="46">
        <f>SUMIF('Community College Payments'!$A$3:$A$17,SUMMARY!$B104,'Community College Payments'!$J$3:$J$17)</f>
        <v>0</v>
      </c>
      <c r="H104" s="46">
        <f>SUMIF('Township Payments'!$A$3:$A$2159,SUMMARY!$C104,'Township Payments'!$J$3:$J$2159)</f>
        <v>1854.4999999999998</v>
      </c>
      <c r="I104" s="46">
        <f>SUMIF('Miscellaneous Payments'!$A$3:$A$492,SUMMARY!$C104,'Miscellaneous Payments'!$I$3:$I$492)</f>
        <v>27159.749999999996</v>
      </c>
    </row>
    <row r="105" spans="2:9" x14ac:dyDescent="0.25">
      <c r="B105">
        <v>93</v>
      </c>
      <c r="C105" t="s">
        <v>1287</v>
      </c>
      <c r="D105">
        <f t="shared" si="2"/>
        <v>52600.790000000008</v>
      </c>
      <c r="E105" s="46">
        <f>SUMIF('County Payments'!$C$3:$C$101,SUMMARY!$C105,'County Payments'!$I$3:$I$101)</f>
        <v>19851.919999999998</v>
      </c>
      <c r="F105" s="46">
        <f>SUMIF('City Payments'!$A$3:$A$996,SUMMARY!$C105,'City Payments'!$N$3:$N$996)</f>
        <v>22441.660000000003</v>
      </c>
      <c r="G105" s="46">
        <f>SUMIF('Community College Payments'!$A$3:$A$17,SUMMARY!$B105,'Community College Payments'!$J$3:$J$17)</f>
        <v>0</v>
      </c>
      <c r="H105" s="46">
        <f>SUMIF('Township Payments'!$A$3:$A$2159,SUMMARY!$C105,'Township Payments'!$J$3:$J$2159)</f>
        <v>494.15999999999997</v>
      </c>
      <c r="I105" s="46">
        <f>SUMIF('Miscellaneous Payments'!$A$3:$A$492,SUMMARY!$C105,'Miscellaneous Payments'!$I$3:$I$492)</f>
        <v>9813.0499999999993</v>
      </c>
    </row>
    <row r="106" spans="2:9" x14ac:dyDescent="0.25">
      <c r="B106">
        <v>94</v>
      </c>
      <c r="C106" t="s">
        <v>1572</v>
      </c>
      <c r="D106">
        <f t="shared" si="2"/>
        <v>1033088.3399999999</v>
      </c>
      <c r="E106" s="46">
        <f>SUMIF('County Payments'!$C$3:$C$101,SUMMARY!$C106,'County Payments'!$I$3:$I$101)</f>
        <v>358119.22</v>
      </c>
      <c r="F106" s="46">
        <f>SUMIF('City Payments'!$A$3:$A$996,SUMMARY!$C106,'City Payments'!$N$3:$N$996)</f>
        <v>484188.49999999994</v>
      </c>
      <c r="G106" s="46">
        <f>SUMIF('Community College Payments'!$A$3:$A$17,SUMMARY!$B106,'Community College Payments'!$J$3:$J$17)</f>
        <v>163814.93</v>
      </c>
      <c r="H106" s="46">
        <f>SUMIF('Township Payments'!$A$3:$A$2159,SUMMARY!$C106,'Township Payments'!$J$3:$J$2159)</f>
        <v>6731.2400000000016</v>
      </c>
      <c r="I106" s="46">
        <f>SUMIF('Miscellaneous Payments'!$A$3:$A$492,SUMMARY!$C106,'Miscellaneous Payments'!$I$3:$I$492)</f>
        <v>20234.45</v>
      </c>
    </row>
    <row r="107" spans="2:9" x14ac:dyDescent="0.25">
      <c r="B107">
        <v>95</v>
      </c>
      <c r="C107" t="s">
        <v>2692</v>
      </c>
      <c r="D107">
        <f t="shared" si="2"/>
        <v>462621.33</v>
      </c>
      <c r="E107" s="46">
        <f>SUMIF('County Payments'!$C$3:$C$101,SUMMARY!$C107,'County Payments'!$I$3:$I$101)</f>
        <v>304782.77</v>
      </c>
      <c r="F107" s="46">
        <f>SUMIF('City Payments'!$A$3:$A$996,SUMMARY!$C107,'City Payments'!$N$3:$N$996)</f>
        <v>151750.47999999998</v>
      </c>
      <c r="G107" s="46">
        <f>SUMIF('Community College Payments'!$A$3:$A$17,SUMMARY!$B107,'Community College Payments'!$J$3:$J$17)</f>
        <v>0</v>
      </c>
      <c r="H107" s="46">
        <f>SUMIF('Township Payments'!$A$3:$A$2159,SUMMARY!$C107,'Township Payments'!$J$3:$J$2159)</f>
        <v>661.29999999999984</v>
      </c>
      <c r="I107" s="46">
        <f>SUMIF('Miscellaneous Payments'!$A$3:$A$492,SUMMARY!$C107,'Miscellaneous Payments'!$I$3:$I$492)</f>
        <v>5426.78</v>
      </c>
    </row>
    <row r="108" spans="2:9" x14ac:dyDescent="0.25">
      <c r="B108">
        <v>96</v>
      </c>
      <c r="C108" t="s">
        <v>2693</v>
      </c>
      <c r="D108">
        <f t="shared" si="2"/>
        <v>471103.23000000004</v>
      </c>
      <c r="E108" s="46">
        <f>SUMIF('County Payments'!$C$3:$C$101,SUMMARY!$C108,'County Payments'!$I$3:$I$101)</f>
        <v>105358.97</v>
      </c>
      <c r="F108" s="46">
        <f>SUMIF('City Payments'!$A$3:$A$996,SUMMARY!$C108,'City Payments'!$N$3:$N$996)</f>
        <v>158948.15000000002</v>
      </c>
      <c r="G108" s="46">
        <f>SUMIF('Community College Payments'!$A$3:$A$17,SUMMARY!$B108,'Community College Payments'!$J$3:$J$17)</f>
        <v>184796.79</v>
      </c>
      <c r="H108" s="46">
        <f>SUMIF('Township Payments'!$A$3:$A$2159,SUMMARY!$C108,'Township Payments'!$J$3:$J$2159)</f>
        <v>2516.7599999999993</v>
      </c>
      <c r="I108" s="46">
        <f>SUMIF('Miscellaneous Payments'!$A$3:$A$492,SUMMARY!$C108,'Miscellaneous Payments'!$I$3:$I$492)</f>
        <v>19482.559999999998</v>
      </c>
    </row>
    <row r="109" spans="2:9" x14ac:dyDescent="0.25">
      <c r="B109">
        <v>97</v>
      </c>
      <c r="C109" t="s">
        <v>2641</v>
      </c>
      <c r="D109">
        <f t="shared" si="2"/>
        <v>2729495.8800000004</v>
      </c>
      <c r="E109" s="46">
        <f>SUMIF('County Payments'!$C$3:$C$101,SUMMARY!$C109,'County Payments'!$I$3:$I$101)</f>
        <v>893927.18</v>
      </c>
      <c r="F109" s="46">
        <f>SUMIF('City Payments'!$A$3:$A$996,SUMMARY!$C109,'City Payments'!$N$3:$N$996)</f>
        <v>1578761.6700000002</v>
      </c>
      <c r="G109" s="46">
        <f>SUMIF('Community College Payments'!$A$3:$A$17,SUMMARY!$B109,'Community College Payments'!$J$3:$J$17)</f>
        <v>181828.5</v>
      </c>
      <c r="H109" s="46">
        <f>SUMIF('Township Payments'!$A$3:$A$2159,SUMMARY!$C109,'Township Payments'!$J$3:$J$2159)</f>
        <v>7371.7399999999989</v>
      </c>
      <c r="I109" s="46">
        <f>SUMIF('Miscellaneous Payments'!$A$3:$A$492,SUMMARY!$C109,'Miscellaneous Payments'!$I$3:$I$492)</f>
        <v>67606.789999999994</v>
      </c>
    </row>
    <row r="110" spans="2:9" x14ac:dyDescent="0.25">
      <c r="B110">
        <v>98</v>
      </c>
      <c r="C110" t="s">
        <v>226</v>
      </c>
      <c r="D110">
        <f t="shared" si="2"/>
        <v>337656.23</v>
      </c>
      <c r="E110" s="46">
        <f>SUMIF('County Payments'!$C$3:$C$101,SUMMARY!$C110,'County Payments'!$I$3:$I$101)</f>
        <v>288244.92</v>
      </c>
      <c r="F110" s="46">
        <f>SUMIF('City Payments'!$A$3:$A$996,SUMMARY!$C110,'City Payments'!$N$3:$N$996)</f>
        <v>39269.08</v>
      </c>
      <c r="G110" s="46">
        <f>SUMIF('Community College Payments'!$A$3:$A$17,SUMMARY!$B110,'Community College Payments'!$J$3:$J$17)</f>
        <v>0</v>
      </c>
      <c r="H110" s="46">
        <f>SUMIF('Township Payments'!$A$3:$A$2159,SUMMARY!$C110,'Township Payments'!$J$3:$J$2159)</f>
        <v>1485.7300000000002</v>
      </c>
      <c r="I110" s="46">
        <f>SUMIF('Miscellaneous Payments'!$A$3:$A$492,SUMMARY!$C110,'Miscellaneous Payments'!$I$3:$I$492)</f>
        <v>8656.5</v>
      </c>
    </row>
    <row r="111" spans="2:9" x14ac:dyDescent="0.25">
      <c r="B111">
        <v>99</v>
      </c>
      <c r="C111" t="s">
        <v>2213</v>
      </c>
      <c r="D111">
        <f t="shared" si="2"/>
        <v>474226.62</v>
      </c>
      <c r="E111" s="46">
        <f>SUMIF('County Payments'!$C$3:$C$101,SUMMARY!$C111,'County Payments'!$I$3:$I$101)</f>
        <v>303301.92</v>
      </c>
      <c r="F111" s="46">
        <f>SUMIF('City Payments'!$A$3:$A$996,SUMMARY!$C111,'City Payments'!$N$3:$N$996)</f>
        <v>157752.11000000002</v>
      </c>
      <c r="G111" s="46">
        <f>SUMIF('Community College Payments'!$A$3:$A$17,SUMMARY!$B111,'Community College Payments'!$J$3:$J$17)</f>
        <v>0</v>
      </c>
      <c r="H111" s="46">
        <f>SUMIF('Township Payments'!$A$3:$A$2159,SUMMARY!$C111,'Township Payments'!$J$3:$J$2159)</f>
        <v>1359.17</v>
      </c>
      <c r="I111" s="46">
        <f>SUMIF('Miscellaneous Payments'!$A$3:$A$492,SUMMARY!$C111,'Miscellaneous Payments'!$I$3:$I$492)</f>
        <v>11813.42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7CD5-9087-48B4-BF6F-AC7106E07186}">
  <sheetPr>
    <tabColor rgb="FFFFC000"/>
  </sheetPr>
  <dimension ref="A1:O152"/>
  <sheetViews>
    <sheetView showGridLines="0" tabSelected="1" topLeftCell="D1" zoomScaleNormal="100" workbookViewId="0">
      <pane ySplit="5" topLeftCell="A6" activePane="bottomLeft" state="frozen"/>
      <selection activeCell="B1" sqref="B1"/>
      <selection pane="bottomLeft" activeCell="E2" sqref="E2:F2"/>
    </sheetView>
  </sheetViews>
  <sheetFormatPr defaultColWidth="0" defaultRowHeight="15" zeroHeight="1" x14ac:dyDescent="0.25"/>
  <cols>
    <col min="1" max="1" width="11.85546875" hidden="1" customWidth="1"/>
    <col min="2" max="2" width="9.85546875" hidden="1" customWidth="1"/>
    <col min="3" max="3" width="13" hidden="1" customWidth="1"/>
    <col min="4" max="4" width="22.5703125" customWidth="1"/>
    <col min="5" max="5" width="17.85546875" style="21" customWidth="1"/>
    <col min="6" max="6" width="10.140625" customWidth="1"/>
    <col min="7" max="7" width="38.7109375" customWidth="1"/>
    <col min="8" max="8" width="17" bestFit="1" customWidth="1"/>
    <col min="9" max="10" width="16.140625" bestFit="1" customWidth="1"/>
    <col min="11" max="11" width="5.7109375" customWidth="1"/>
    <col min="12" max="16384" width="21.5703125" hidden="1"/>
  </cols>
  <sheetData>
    <row r="1" spans="1:15" ht="15.75" thickBot="1" x14ac:dyDescent="0.3">
      <c r="D1" s="18"/>
      <c r="E1" s="67" t="s">
        <v>6389</v>
      </c>
      <c r="F1" s="67"/>
    </row>
    <row r="2" spans="1:15" ht="16.5" thickBot="1" x14ac:dyDescent="0.3">
      <c r="D2" s="22" t="str">
        <f>IF(ISBLANK(E2),"SELECT COUNTY ==&gt;","")</f>
        <v>SELECT COUNTY ==&gt;</v>
      </c>
      <c r="E2" s="65"/>
      <c r="F2" s="66"/>
      <c r="G2" s="64" t="str">
        <f>UPPER(_xlfn.CONCAT($E$4," Commercial / Industrial Payments Owed to Local Governments Within ",$E$2," County"))</f>
        <v>FY 2023-2024 COMMERCIAL / INDUSTRIAL PAYMENTS OWED TO LOCAL GOVERNMENTS WITHIN  COUNTY</v>
      </c>
      <c r="H2" s="64"/>
      <c r="I2" s="62" t="str">
        <f>IF(ROUND(SUM(H6:H148),2)&lt;&gt;ROUND($H$4,2),"ERROR","")</f>
        <v/>
      </c>
      <c r="J2" s="48"/>
    </row>
    <row r="3" spans="1:15" ht="18.75" customHeight="1" x14ac:dyDescent="0.25">
      <c r="C3" s="21"/>
      <c r="E3" s="68" t="s">
        <v>6523</v>
      </c>
      <c r="F3" s="68"/>
      <c r="G3" s="64"/>
      <c r="H3" s="64"/>
      <c r="I3" s="62" t="str">
        <f>IF(ROUND(SUM(I6:I148),2)&lt;&gt;ROUND($I$4,2),"ERROR","")</f>
        <v/>
      </c>
      <c r="J3" s="63" t="str">
        <f>IF(SUM(J6:J148)&lt;&gt;$J$4,"ERROR","")</f>
        <v/>
      </c>
    </row>
    <row r="4" spans="1:15" ht="30" customHeight="1" x14ac:dyDescent="0.25">
      <c r="A4" s="6"/>
      <c r="D4" s="22" t="str">
        <f>IF(ISBLANK(E4),"SELECT FISCAL YEAR ==&gt;","")</f>
        <v/>
      </c>
      <c r="E4" s="69" t="s">
        <v>6510</v>
      </c>
      <c r="F4" s="69"/>
      <c r="G4" s="40" t="s">
        <v>6521</v>
      </c>
      <c r="H4" s="23">
        <f>IF($E$2&lt;&gt;"",VLOOKUP($E$2,IDR_Warrant_Info!$C$2:$F$100,2,0),0)</f>
        <v>0</v>
      </c>
      <c r="I4" s="23">
        <f>J4-H4</f>
        <v>0</v>
      </c>
      <c r="J4" s="23">
        <f>SUM(J6,J8,J10,J12,J14,J15,J17:J28,J30:J54,J56:J106,J108:J148)</f>
        <v>0</v>
      </c>
      <c r="M4" s="6" t="e">
        <f>SUM(M6:M148)</f>
        <v>#VALUE!</v>
      </c>
    </row>
    <row r="5" spans="1:15" x14ac:dyDescent="0.25">
      <c r="D5" s="19"/>
      <c r="E5" s="31" t="s">
        <v>6524</v>
      </c>
      <c r="F5" s="31" t="s">
        <v>2695</v>
      </c>
      <c r="G5" s="31" t="s">
        <v>2698</v>
      </c>
      <c r="H5" s="30" t="s">
        <v>6811</v>
      </c>
      <c r="I5" s="30" t="s">
        <v>6812</v>
      </c>
      <c r="J5" s="30" t="s">
        <v>6398</v>
      </c>
      <c r="N5" t="s">
        <v>6509</v>
      </c>
      <c r="O5">
        <v>8</v>
      </c>
    </row>
    <row r="6" spans="1:15" x14ac:dyDescent="0.25">
      <c r="D6" s="19"/>
      <c r="E6" s="24" t="s">
        <v>6389</v>
      </c>
      <c r="F6" s="49" t="str">
        <f>IF($E$2&lt;&gt;"",VLOOKUP($E$2,LOOKUPS!$B$4:$C$102,2,0),"")</f>
        <v/>
      </c>
      <c r="G6" s="49" t="str">
        <f>IF($E$2&lt;&gt;"",VLOOKUP(F6,'County Payments'!$B$3:$C$101,2,0),"")</f>
        <v/>
      </c>
      <c r="H6" s="32" t="str">
        <f>IF($J6&lt;&gt;"",ROUND((J6/$J$4)*$H$4,2)-(M4-H4),"")</f>
        <v/>
      </c>
      <c r="I6" s="32" t="str">
        <f>IF($J6&lt;&gt;"",$J6-$H6,"")</f>
        <v/>
      </c>
      <c r="J6" s="32" t="str">
        <f>IF($F$6&lt;&gt;"",SUMIF('County Payments'!$B$3:$B$101,$F6,'County Payments'!$J$3:$J$101),"")</f>
        <v/>
      </c>
      <c r="L6" t="e">
        <f>J6/$J$4</f>
        <v>#VALUE!</v>
      </c>
      <c r="M6" t="e">
        <f>ROUND($H$4*L6,2)</f>
        <v>#VALUE!</v>
      </c>
      <c r="N6" t="s">
        <v>6510</v>
      </c>
      <c r="O6">
        <v>9</v>
      </c>
    </row>
    <row r="7" spans="1:15" ht="6" customHeight="1" x14ac:dyDescent="0.25">
      <c r="D7" s="19"/>
      <c r="E7" s="25"/>
      <c r="F7" s="50"/>
      <c r="G7" s="50"/>
      <c r="H7" s="51"/>
      <c r="I7" s="51"/>
      <c r="J7" s="51"/>
      <c r="N7" t="s">
        <v>6511</v>
      </c>
      <c r="O7">
        <v>10</v>
      </c>
    </row>
    <row r="8" spans="1:15" x14ac:dyDescent="0.25">
      <c r="D8" s="15"/>
      <c r="E8" s="26" t="s">
        <v>6390</v>
      </c>
      <c r="F8" s="52" t="str">
        <f>IF($E$2&lt;&gt;"",VLOOKUP($E$2,LOOKUPS!$B$4:$H$102,3,0),"")</f>
        <v/>
      </c>
      <c r="G8" s="52" t="str">
        <f>IF($E$2&lt;&gt;"",VLOOKUP($F8,'Miscellaneous Payments'!$B$3:$C$492,2,0),"")</f>
        <v/>
      </c>
      <c r="H8" s="33" t="str">
        <f>IF($J8&lt;&gt;"",ROUND((J8/$J$4)*$H$4,2),"")</f>
        <v/>
      </c>
      <c r="I8" s="33" t="str">
        <f>IF($J8&lt;&gt;"",$J8-$H8,"")</f>
        <v/>
      </c>
      <c r="J8" s="33" t="str">
        <f>IF($F$8&lt;&gt;"",SUMIF('Miscellaneous Payments'!$B$3:$B$492,'Payment Reciept By County'!$F$8,'Miscellaneous Payments'!$J$3:$J$492),"")</f>
        <v/>
      </c>
      <c r="L8" t="e">
        <f>J8/$J$4</f>
        <v>#VALUE!</v>
      </c>
      <c r="M8" t="e">
        <f>ROUND($H$4*L8,2)</f>
        <v>#VALUE!</v>
      </c>
      <c r="N8" t="s">
        <v>6512</v>
      </c>
      <c r="O8">
        <v>11</v>
      </c>
    </row>
    <row r="9" spans="1:15" ht="6" customHeight="1" x14ac:dyDescent="0.25">
      <c r="D9" s="19"/>
      <c r="E9" s="27"/>
      <c r="F9" s="53"/>
      <c r="G9" s="53"/>
      <c r="H9" s="54"/>
      <c r="I9" s="54"/>
      <c r="J9" s="54"/>
      <c r="N9" t="s">
        <v>6513</v>
      </c>
      <c r="O9">
        <v>12</v>
      </c>
    </row>
    <row r="10" spans="1:15" x14ac:dyDescent="0.25">
      <c r="D10" s="15"/>
      <c r="E10" s="26" t="s">
        <v>6391</v>
      </c>
      <c r="F10" s="52" t="str">
        <f>IF($E$2&lt;&gt;"",IF(VLOOKUP($E$2,LOOKUPS!$B$4:$H$102,4,0)=0,"",VLOOKUP($E$2,LOOKUPS!$B$4:$H$102,4,0)),"")</f>
        <v/>
      </c>
      <c r="G10" s="52" t="str">
        <f>IF($E$2&lt;&gt;"",IF($F10="","",VLOOKUP($F10,'Miscellaneous Payments'!$B$3:$O$492,2,0)),"")</f>
        <v/>
      </c>
      <c r="H10" s="33" t="str">
        <f>IF($J10&lt;&gt;"",ROUND((J10/$J$4)*$H$4,2),"")</f>
        <v/>
      </c>
      <c r="I10" s="33" t="str">
        <f>IF($J10&lt;&gt;"",$J10-$H10,"")</f>
        <v/>
      </c>
      <c r="J10" s="33" t="str">
        <f>IF($F$10&lt;&gt;"",SUMIF('Miscellaneous Payments'!$B$3:$B$492,'Payment Reciept By County'!$F$10,'Miscellaneous Payments'!$J$3:$J$492),"")</f>
        <v/>
      </c>
      <c r="L10">
        <f>IF(J10&lt;&gt;"",J10/$J$4,0)</f>
        <v>0</v>
      </c>
      <c r="M10">
        <f>ROUND($H$4*L10,2)</f>
        <v>0</v>
      </c>
      <c r="N10" t="s">
        <v>6514</v>
      </c>
      <c r="O10">
        <v>13</v>
      </c>
    </row>
    <row r="11" spans="1:15" ht="6" customHeight="1" x14ac:dyDescent="0.25">
      <c r="D11" s="19"/>
      <c r="E11" s="27"/>
      <c r="F11" s="53"/>
      <c r="G11" s="53"/>
      <c r="H11" s="54"/>
      <c r="I11" s="54"/>
      <c r="J11" s="54"/>
      <c r="N11" t="s">
        <v>6810</v>
      </c>
      <c r="O11">
        <v>14</v>
      </c>
    </row>
    <row r="12" spans="1:15" x14ac:dyDescent="0.25">
      <c r="D12" s="19"/>
      <c r="E12" s="26" t="s">
        <v>6393</v>
      </c>
      <c r="F12" s="52" t="str">
        <f>IF($E$2&lt;&gt;"",IF(VLOOKUP($E$2,LOOKUPS!$B$4:$H$102,7,0)=0,"",VLOOKUP($E$2,LOOKUPS!$B$4:$H$102,7,0)),"")</f>
        <v/>
      </c>
      <c r="G12" s="52" t="str">
        <f>IF($E$2&lt;&gt;"",IF($F12="","",VLOOKUP($F12,'Community College Payments'!$C$3:$P$17,2,0)),"")</f>
        <v/>
      </c>
      <c r="H12" s="33" t="str">
        <f>IF($J12&lt;&gt;"",ROUND((J12/$J$4)*$H$4,2),"")</f>
        <v/>
      </c>
      <c r="I12" s="33" t="str">
        <f>IF($J12&lt;&gt;"",$J12-$H12,"")</f>
        <v/>
      </c>
      <c r="J12" s="33" t="str">
        <f>IF($F$12&lt;&gt;"",SUMIF('Community College Payments'!$C$3:$C$17,'Payment Reciept By County'!$F$12,'Community College Payments'!$K$3:$K$17),"")</f>
        <v/>
      </c>
      <c r="L12">
        <f>IF(J12&lt;&gt;"",J12/$J$4,0)</f>
        <v>0</v>
      </c>
      <c r="M12" s="6">
        <f>ROUND($H$4*L12,2)</f>
        <v>0</v>
      </c>
    </row>
    <row r="13" spans="1:15" s="19" customFormat="1" ht="6" customHeight="1" x14ac:dyDescent="0.25">
      <c r="E13" s="28"/>
      <c r="F13" s="55"/>
      <c r="G13" s="55"/>
      <c r="H13" s="56"/>
      <c r="I13" s="56"/>
      <c r="J13" s="56"/>
      <c r="L13"/>
    </row>
    <row r="14" spans="1:15" x14ac:dyDescent="0.25">
      <c r="D14" s="19"/>
      <c r="E14" s="26" t="s">
        <v>6392</v>
      </c>
      <c r="F14" s="52" t="str">
        <f>IF($E$2&lt;&gt;"",VLOOKUP($E$2,LOOKUPS!$B$4:$H$102,5,0),"")</f>
        <v/>
      </c>
      <c r="G14" s="52" t="str">
        <f>IF($E$2&lt;&gt;"",VLOOKUP($F14,'Miscellaneous Payments'!$B$3:$C$492,2,0),"")</f>
        <v/>
      </c>
      <c r="H14" s="33" t="str">
        <f>IF($J14&lt;&gt;"",ROUND((J14/$J$4)*$H$4,2),"")</f>
        <v/>
      </c>
      <c r="I14" s="33" t="str">
        <f>IF($J14&lt;&gt;"",$J14-$H14,"")</f>
        <v/>
      </c>
      <c r="J14" s="33" t="str">
        <f>IF($F$14&lt;&gt;"",SUMIF('Miscellaneous Payments'!$B$3:$B$492,'Payment Reciept By County'!$F$14,'Miscellaneous Payments'!$J$3:$J$492),"")</f>
        <v/>
      </c>
      <c r="L14">
        <f>IF(J14&lt;&gt;"",J14/$J$4,0)</f>
        <v>0</v>
      </c>
      <c r="M14" s="6">
        <f>ROUND($H$4*L14,2)</f>
        <v>0</v>
      </c>
    </row>
    <row r="15" spans="1:15" x14ac:dyDescent="0.25">
      <c r="D15" s="19"/>
      <c r="E15" s="28"/>
      <c r="F15" s="57" t="str">
        <f>IF($E$2&lt;&gt;"",IF($E$2="POTTAWATTAMIE",VLOOKUP($E$2,LOOKUPS!$B$4:$H$102,6,0),""),"")</f>
        <v/>
      </c>
      <c r="G15" s="57" t="str">
        <f>IF($E$2&lt;&gt;"",IF($F$15="","",VLOOKUP($F15,'Miscellaneous Payments'!$B$3:$C$492,2,0)),"")</f>
        <v/>
      </c>
      <c r="H15" s="34" t="str">
        <f>IF($J15&lt;&gt;"",ROUND((J15/$J$4)*$H$4,2),"")</f>
        <v/>
      </c>
      <c r="I15" s="34" t="str">
        <f>IF($J15&lt;&gt;"",$J15-$H15,"")</f>
        <v/>
      </c>
      <c r="J15" s="34" t="str">
        <f>IF($F$15&lt;&gt;"",SUMIF('Miscellaneous Payments'!$B$3:$B$492,'Payment Reciept By County'!$F$15,'Miscellaneous Payments'!$J$3:$J$492),"")</f>
        <v/>
      </c>
      <c r="L15">
        <f>IF(J15&lt;&gt;"",J15/$J$4,0)</f>
        <v>0</v>
      </c>
      <c r="M15" s="6">
        <f>ROUND($H$4*L15,2)</f>
        <v>0</v>
      </c>
    </row>
    <row r="16" spans="1:15" ht="6" customHeight="1" x14ac:dyDescent="0.25">
      <c r="D16" s="19"/>
      <c r="E16" s="27"/>
      <c r="F16" s="53"/>
      <c r="G16" s="53"/>
      <c r="H16" s="54"/>
      <c r="I16" s="54"/>
      <c r="J16" s="54"/>
    </row>
    <row r="17" spans="4:13" x14ac:dyDescent="0.25">
      <c r="D17" s="19"/>
      <c r="E17" s="26" t="s">
        <v>6525</v>
      </c>
      <c r="F17" s="58" t="str">
        <f>IF($E$2&lt;&gt;"",IF(VLOOKUP($E$2,LOOKUPS!$B$105:$O$203,3,0)=0,"",VLOOKUP($E$2,LOOKUPS!$B$105:$O$203,3,0)),"")</f>
        <v/>
      </c>
      <c r="G17" s="58" t="str">
        <f>IF($E$2&lt;&gt;"",IF($F17="","",VLOOKUP($F17,'School Payments'!$B$3:$C$368,2,0)),"")</f>
        <v/>
      </c>
      <c r="H17" s="35" t="str">
        <f t="shared" ref="H17:H28" si="0">IF($J17&lt;&gt;"",ROUND((J17/$J$4)*$H$4,2),"")</f>
        <v/>
      </c>
      <c r="I17" s="35" t="str">
        <f t="shared" ref="I17:I28" si="1">IF($J17&lt;&gt;"",$J17-$H17,"")</f>
        <v/>
      </c>
      <c r="J17" s="35" t="str">
        <f>IF($F17&lt;&gt;"",SUMIF('School Payments'!$B$3:$B$368,'Payment Reciept By County'!$F17,'School Payments'!$M$3:$M$368),"")</f>
        <v/>
      </c>
      <c r="L17">
        <f t="shared" ref="L17:L28" si="2">IF(J17&lt;&gt;"",J17/$J$4,0)</f>
        <v>0</v>
      </c>
      <c r="M17" s="6">
        <f t="shared" ref="M17:M28" si="3">ROUND($H$4*L17,2)</f>
        <v>0</v>
      </c>
    </row>
    <row r="18" spans="4:13" x14ac:dyDescent="0.25">
      <c r="D18" s="19"/>
      <c r="E18" s="28"/>
      <c r="F18" s="59" t="str">
        <f>IF($E$2&lt;&gt;"",IF(VLOOKUP($E$2,LOOKUPS!$B$105:$O$203,4,0)=0,"",VLOOKUP($E$2,LOOKUPS!$B$105:$O$203,4,0)),"")</f>
        <v/>
      </c>
      <c r="G18" s="59" t="str">
        <f>IF($E$2&lt;&gt;"",IF($F18="","",VLOOKUP($F18,'School Payments'!$B$3:$C$368,2,0)),"")</f>
        <v/>
      </c>
      <c r="H18" s="36" t="str">
        <f t="shared" si="0"/>
        <v/>
      </c>
      <c r="I18" s="36" t="str">
        <f t="shared" si="1"/>
        <v/>
      </c>
      <c r="J18" s="36" t="str">
        <f>IF($F18&lt;&gt;"",SUMIF('School Payments'!$B$3:$B$368,'Payment Reciept By County'!$F18,'School Payments'!$M$3:$M$368),"")</f>
        <v/>
      </c>
      <c r="L18">
        <f t="shared" si="2"/>
        <v>0</v>
      </c>
      <c r="M18" s="6">
        <f t="shared" si="3"/>
        <v>0</v>
      </c>
    </row>
    <row r="19" spans="4:13" x14ac:dyDescent="0.25">
      <c r="D19" s="19"/>
      <c r="E19" s="28"/>
      <c r="F19" s="59" t="str">
        <f>IF($E$2&lt;&gt;"",IF(VLOOKUP($E$2,LOOKUPS!$B$105:$O$203,5,0)=0,"",VLOOKUP($E$2,LOOKUPS!$B$105:$O$203,5,0)),"")</f>
        <v/>
      </c>
      <c r="G19" s="59" t="str">
        <f>IF($E$2&lt;&gt;"",IF($F19="","",VLOOKUP($F19,'School Payments'!$B$3:$C$368,2,0)),"")</f>
        <v/>
      </c>
      <c r="H19" s="36" t="str">
        <f t="shared" si="0"/>
        <v/>
      </c>
      <c r="I19" s="36" t="str">
        <f t="shared" si="1"/>
        <v/>
      </c>
      <c r="J19" s="36" t="str">
        <f>IF($F19&lt;&gt;"",SUMIF('School Payments'!$B$3:$B$368,'Payment Reciept By County'!$F19,'School Payments'!$M$3:$M$368),"")</f>
        <v/>
      </c>
      <c r="L19">
        <f t="shared" si="2"/>
        <v>0</v>
      </c>
      <c r="M19" s="6">
        <f t="shared" si="3"/>
        <v>0</v>
      </c>
    </row>
    <row r="20" spans="4:13" x14ac:dyDescent="0.25">
      <c r="D20" s="19"/>
      <c r="E20" s="28"/>
      <c r="F20" s="57" t="str">
        <f>IF($E$2&lt;&gt;"",IF(VLOOKUP($E$2,LOOKUPS!$B$105:$O$203,6,0)=0,"",VLOOKUP($E$2,LOOKUPS!$B$105:$O$203,6,0)),"")</f>
        <v/>
      </c>
      <c r="G20" s="57" t="str">
        <f>IF($E$2&lt;&gt;"",IF($F20="","",VLOOKUP($F20,'School Payments'!$B$3:$C$368,2,0)),"")</f>
        <v/>
      </c>
      <c r="H20" s="34" t="str">
        <f t="shared" si="0"/>
        <v/>
      </c>
      <c r="I20" s="34" t="str">
        <f t="shared" si="1"/>
        <v/>
      </c>
      <c r="J20" s="34" t="str">
        <f>IF($F20&lt;&gt;"",SUMIF('School Payments'!$B$3:$B$368,'Payment Reciept By County'!$F20,'School Payments'!$M$3:$M$368),"")</f>
        <v/>
      </c>
      <c r="L20">
        <f t="shared" si="2"/>
        <v>0</v>
      </c>
      <c r="M20" s="6">
        <f t="shared" si="3"/>
        <v>0</v>
      </c>
    </row>
    <row r="21" spans="4:13" x14ac:dyDescent="0.25">
      <c r="D21" s="19"/>
      <c r="E21" s="28"/>
      <c r="F21" s="59" t="str">
        <f>IF($E$2&lt;&gt;"",IF(VLOOKUP($E$2,LOOKUPS!$B$105:$O$203,7,0)=0,"",VLOOKUP($E$2,LOOKUPS!$B$105:$O$203,7,0)),"")</f>
        <v/>
      </c>
      <c r="G21" s="59" t="str">
        <f>IF($E$2&lt;&gt;"",IF($F21="","",VLOOKUP($F21,'School Payments'!$B$3:$C$368,2,0)),"")</f>
        <v/>
      </c>
      <c r="H21" s="36" t="str">
        <f t="shared" si="0"/>
        <v/>
      </c>
      <c r="I21" s="36" t="str">
        <f t="shared" si="1"/>
        <v/>
      </c>
      <c r="J21" s="36" t="str">
        <f>IF($F21&lt;&gt;"",SUMIF('School Payments'!$B$3:$B$368,'Payment Reciept By County'!$F21,'School Payments'!$M$3:$M$368),"")</f>
        <v/>
      </c>
      <c r="L21">
        <f t="shared" si="2"/>
        <v>0</v>
      </c>
      <c r="M21" s="6">
        <f t="shared" si="3"/>
        <v>0</v>
      </c>
    </row>
    <row r="22" spans="4:13" x14ac:dyDescent="0.25">
      <c r="D22" s="19"/>
      <c r="E22" s="28"/>
      <c r="F22" s="59" t="str">
        <f>IF($E$2&lt;&gt;"",IF(VLOOKUP($E$2,LOOKUPS!$B$105:$O$203,8,0)=0,"",VLOOKUP($E$2,LOOKUPS!$B$105:$O$203,8,0)),"")</f>
        <v/>
      </c>
      <c r="G22" s="59" t="str">
        <f>IF($E$2&lt;&gt;"",IF($F22="","",VLOOKUP($F22,'School Payments'!$B$3:$C$368,2,0)),"")</f>
        <v/>
      </c>
      <c r="H22" s="36" t="str">
        <f t="shared" si="0"/>
        <v/>
      </c>
      <c r="I22" s="36" t="str">
        <f t="shared" si="1"/>
        <v/>
      </c>
      <c r="J22" s="36" t="str">
        <f>IF($F22&lt;&gt;"",SUMIF('School Payments'!$B$3:$B$368,'Payment Reciept By County'!$F22,'School Payments'!$M$3:$M$368),"")</f>
        <v/>
      </c>
      <c r="L22">
        <f t="shared" si="2"/>
        <v>0</v>
      </c>
      <c r="M22" s="6">
        <f t="shared" si="3"/>
        <v>0</v>
      </c>
    </row>
    <row r="23" spans="4:13" x14ac:dyDescent="0.25">
      <c r="D23" s="19"/>
      <c r="E23" s="28"/>
      <c r="F23" s="59" t="str">
        <f>IF($E$2&lt;&gt;"",IF(VLOOKUP($E$2,LOOKUPS!$B$105:$O$203,9,0)=0,"",VLOOKUP($E$2,LOOKUPS!$B$105:$O$203,9,0)),"")</f>
        <v/>
      </c>
      <c r="G23" s="59" t="str">
        <f>IF($E$2&lt;&gt;"",IF($F23="","",VLOOKUP($F23,'School Payments'!$B$3:$C$368,2,0)),"")</f>
        <v/>
      </c>
      <c r="H23" s="36" t="str">
        <f t="shared" si="0"/>
        <v/>
      </c>
      <c r="I23" s="36" t="str">
        <f t="shared" si="1"/>
        <v/>
      </c>
      <c r="J23" s="36" t="str">
        <f>IF($F23&lt;&gt;"",SUMIF('School Payments'!$B$3:$B$368,'Payment Reciept By County'!$F23,'School Payments'!$M$3:$M$368),"")</f>
        <v/>
      </c>
      <c r="L23">
        <f t="shared" si="2"/>
        <v>0</v>
      </c>
      <c r="M23" s="6">
        <f t="shared" si="3"/>
        <v>0</v>
      </c>
    </row>
    <row r="24" spans="4:13" x14ac:dyDescent="0.25">
      <c r="D24" s="19"/>
      <c r="E24" s="28"/>
      <c r="F24" s="59" t="str">
        <f>IF($E$2&lt;&gt;"",IF(VLOOKUP($E$2,LOOKUPS!$B$105:$O$203,10,0)=0,"",VLOOKUP($E$2,LOOKUPS!$B$105:$O$203,10,0)),"")</f>
        <v/>
      </c>
      <c r="G24" s="59" t="str">
        <f>IF($E$2&lt;&gt;"",IF($F24="","",VLOOKUP($F24,'School Payments'!$B$3:$C$368,2,0)),"")</f>
        <v/>
      </c>
      <c r="H24" s="36" t="str">
        <f t="shared" si="0"/>
        <v/>
      </c>
      <c r="I24" s="36" t="str">
        <f t="shared" si="1"/>
        <v/>
      </c>
      <c r="J24" s="36" t="str">
        <f>IF($F24&lt;&gt;"",SUMIF('School Payments'!$B$3:$B$368,'Payment Reciept By County'!$F24,'School Payments'!$M$3:$M$368),"")</f>
        <v/>
      </c>
      <c r="L24">
        <f t="shared" si="2"/>
        <v>0</v>
      </c>
      <c r="M24" s="6">
        <f t="shared" si="3"/>
        <v>0</v>
      </c>
    </row>
    <row r="25" spans="4:13" x14ac:dyDescent="0.25">
      <c r="D25" s="19"/>
      <c r="E25" s="28"/>
      <c r="F25" s="60" t="str">
        <f>IF($E$2&lt;&gt;"",IF(VLOOKUP($E$2,LOOKUPS!$B$105:$O$203,11,0)=0,"",VLOOKUP($E$2,LOOKUPS!$B$105:$O$203,11,0)),"")</f>
        <v/>
      </c>
      <c r="G25" s="60" t="str">
        <f>IF($E$2&lt;&gt;"",IF($F25="","",VLOOKUP($F25,'School Payments'!$B$3:$C$368,2,0)),"")</f>
        <v/>
      </c>
      <c r="H25" s="37" t="str">
        <f t="shared" si="0"/>
        <v/>
      </c>
      <c r="I25" s="37" t="str">
        <f t="shared" si="1"/>
        <v/>
      </c>
      <c r="J25" s="37" t="str">
        <f>IF($F25&lt;&gt;"",SUMIF('School Payments'!$B$3:$B$368,'Payment Reciept By County'!$F25,'School Payments'!$M$3:$M$368),"")</f>
        <v/>
      </c>
      <c r="L25">
        <f t="shared" si="2"/>
        <v>0</v>
      </c>
      <c r="M25" s="6">
        <f t="shared" si="3"/>
        <v>0</v>
      </c>
    </row>
    <row r="26" spans="4:13" x14ac:dyDescent="0.25">
      <c r="D26" s="19"/>
      <c r="E26" s="28"/>
      <c r="F26" s="59" t="str">
        <f>IF($E$2&lt;&gt;"",IF(VLOOKUP($E$2,LOOKUPS!$B$105:$O$203,12,0)=0,"",VLOOKUP($E$2,LOOKUPS!$B$105:$O$203,12,0)),"")</f>
        <v/>
      </c>
      <c r="G26" s="59" t="str">
        <f>IF($E$2&lt;&gt;"",IF($F26="","",VLOOKUP($F26,'School Payments'!$B$3:$C$368,2,0)),"")</f>
        <v/>
      </c>
      <c r="H26" s="36" t="str">
        <f t="shared" si="0"/>
        <v/>
      </c>
      <c r="I26" s="36" t="str">
        <f t="shared" si="1"/>
        <v/>
      </c>
      <c r="J26" s="36" t="str">
        <f>IF($F26&lt;&gt;"",SUMIF('School Payments'!$B$3:$B$368,'Payment Reciept By County'!$F26,'School Payments'!$M$3:$M$368),"")</f>
        <v/>
      </c>
      <c r="L26">
        <f t="shared" si="2"/>
        <v>0</v>
      </c>
      <c r="M26" s="6">
        <f t="shared" si="3"/>
        <v>0</v>
      </c>
    </row>
    <row r="27" spans="4:13" x14ac:dyDescent="0.25">
      <c r="D27" s="19"/>
      <c r="E27" s="28"/>
      <c r="F27" s="59" t="str">
        <f>IF($E$2&lt;&gt;"",IF(VLOOKUP($E$2,LOOKUPS!$B$105:$O$203,13,0)=0,"",VLOOKUP($E$2,LOOKUPS!$B$105:$O$203,13,0)),"")</f>
        <v/>
      </c>
      <c r="G27" s="59" t="str">
        <f>IF($E$2&lt;&gt;"",IF($F27="","",VLOOKUP($F27,'School Payments'!$B$3:$C$368,2,0)),"")</f>
        <v/>
      </c>
      <c r="H27" s="36" t="str">
        <f t="shared" si="0"/>
        <v/>
      </c>
      <c r="I27" s="36" t="str">
        <f t="shared" si="1"/>
        <v/>
      </c>
      <c r="J27" s="36" t="str">
        <f>IF($F27&lt;&gt;"",SUMIF('School Payments'!$B$3:$B$368,'Payment Reciept By County'!$F27,'School Payments'!$M$3:$M$368),"")</f>
        <v/>
      </c>
      <c r="L27">
        <f t="shared" si="2"/>
        <v>0</v>
      </c>
      <c r="M27" s="6">
        <f t="shared" si="3"/>
        <v>0</v>
      </c>
    </row>
    <row r="28" spans="4:13" x14ac:dyDescent="0.25">
      <c r="D28" s="19"/>
      <c r="E28" s="28"/>
      <c r="F28" s="57" t="str">
        <f>IF($E$2&lt;&gt;"",IF(VLOOKUP($E$2,LOOKUPS!$B$105:$O$203,14,0)=0,"",VLOOKUP($E$2,LOOKUPS!$B$105:$O$203,14,0)),"")</f>
        <v/>
      </c>
      <c r="G28" s="57" t="str">
        <f>IF($E$2&lt;&gt;"",IF($F28="","",VLOOKUP($F28,'School Payments'!$B$3:$C$368,2,0)),"")</f>
        <v/>
      </c>
      <c r="H28" s="34" t="str">
        <f t="shared" si="0"/>
        <v/>
      </c>
      <c r="I28" s="34" t="str">
        <f t="shared" si="1"/>
        <v/>
      </c>
      <c r="J28" s="34" t="str">
        <f>IF($F28&lt;&gt;"",SUMIF('School Payments'!$B$3:$B$368,'Payment Reciept By County'!$F28,'School Payments'!$M$3:$M$368),"")</f>
        <v/>
      </c>
      <c r="L28">
        <f t="shared" si="2"/>
        <v>0</v>
      </c>
      <c r="M28" s="6">
        <f t="shared" si="3"/>
        <v>0</v>
      </c>
    </row>
    <row r="29" spans="4:13" ht="6" customHeight="1" x14ac:dyDescent="0.25">
      <c r="D29" s="19"/>
      <c r="E29" s="27"/>
      <c r="F29" s="53"/>
      <c r="G29" s="53"/>
      <c r="H29" s="54"/>
      <c r="I29" s="54"/>
      <c r="J29" s="54"/>
    </row>
    <row r="30" spans="4:13" x14ac:dyDescent="0.25">
      <c r="D30" s="19"/>
      <c r="E30" s="26" t="s">
        <v>6395</v>
      </c>
      <c r="F30" s="58" t="str">
        <f>IF($E$2&lt;&gt;"",IF(VLOOKUP($E$2,LOOKUPS!$B$206:$AB$304,3,0)=0,"",VLOOKUP($E$2,LOOKUPS!$B$206:$AB$304,3,0)),"")</f>
        <v/>
      </c>
      <c r="G30" s="58" t="str">
        <f>IF($E$2&lt;&gt;"",IF(F30="","",VLOOKUP(F30,'City Payments'!$G$3:$H$996,2,0)),"")</f>
        <v/>
      </c>
      <c r="H30" s="35" t="str">
        <f t="shared" ref="H30:H54" si="4">IF($J30&lt;&gt;"",ROUND((J30/$J$4)*$H$4,2),"")</f>
        <v/>
      </c>
      <c r="I30" s="35" t="str">
        <f t="shared" ref="I30:I54" si="5">IF($J30&lt;&gt;"",$J30-$H30,"")</f>
        <v/>
      </c>
      <c r="J30" s="35" t="str">
        <f>IF($F30&lt;&gt;"",SUMIF('City Payments'!$G$3:$G$996,'Payment Reciept By County'!$F30,'City Payments'!$O$3:$O$996),"")</f>
        <v/>
      </c>
      <c r="L30">
        <f t="shared" ref="L30:L54" si="6">IF(J30&lt;&gt;"",J30/$J$4,0)</f>
        <v>0</v>
      </c>
      <c r="M30" s="6">
        <f t="shared" ref="M30:M93" si="7">ROUND($H$4*L30,2)</f>
        <v>0</v>
      </c>
    </row>
    <row r="31" spans="4:13" x14ac:dyDescent="0.25">
      <c r="D31" s="19"/>
      <c r="E31" s="28"/>
      <c r="F31" s="59" t="str">
        <f>IF($E$2&lt;&gt;"",IF(VLOOKUP($E$2,LOOKUPS!$B$206:$AB$304,4,0)=0,"",VLOOKUP($E$2,LOOKUPS!$B$206:$AB$304,4,0)),"")</f>
        <v/>
      </c>
      <c r="G31" s="59" t="str">
        <f>IF($E$2&lt;&gt;"",IF(F31="","",VLOOKUP(F31,'City Payments'!$G$3:$H$996,2,0)),"")</f>
        <v/>
      </c>
      <c r="H31" s="36" t="str">
        <f t="shared" si="4"/>
        <v/>
      </c>
      <c r="I31" s="36" t="str">
        <f t="shared" si="5"/>
        <v/>
      </c>
      <c r="J31" s="36" t="str">
        <f>IF($F31&lt;&gt;"",SUMIF('City Payments'!$G$3:$G$996,'Payment Reciept By County'!$F31,'City Payments'!$O$3:$O$996),"")</f>
        <v/>
      </c>
      <c r="L31">
        <f t="shared" si="6"/>
        <v>0</v>
      </c>
      <c r="M31" s="6">
        <f t="shared" si="7"/>
        <v>0</v>
      </c>
    </row>
    <row r="32" spans="4:13" x14ac:dyDescent="0.25">
      <c r="D32" s="19"/>
      <c r="E32" s="28"/>
      <c r="F32" s="59" t="str">
        <f>IF($E$2&lt;&gt;"",IF(VLOOKUP($E$2,LOOKUPS!$B$206:$AB$304,5,0)=0,"",VLOOKUP($E$2,LOOKUPS!$B$206:$AB$304,5,0)),"")</f>
        <v/>
      </c>
      <c r="G32" s="59" t="str">
        <f>IF($E$2&lt;&gt;"",IF(F32="","",VLOOKUP(F32,'City Payments'!$G$3:$H$996,2,0)),"")</f>
        <v/>
      </c>
      <c r="H32" s="36" t="str">
        <f t="shared" si="4"/>
        <v/>
      </c>
      <c r="I32" s="36" t="str">
        <f t="shared" si="5"/>
        <v/>
      </c>
      <c r="J32" s="36" t="str">
        <f>IF($F32&lt;&gt;"",SUMIF('City Payments'!$G$3:$G$996,'Payment Reciept By County'!$F32,'City Payments'!$O$3:$O$996),"")</f>
        <v/>
      </c>
      <c r="L32">
        <f t="shared" si="6"/>
        <v>0</v>
      </c>
      <c r="M32" s="6">
        <f t="shared" si="7"/>
        <v>0</v>
      </c>
    </row>
    <row r="33" spans="4:13" x14ac:dyDescent="0.25">
      <c r="D33" s="19"/>
      <c r="E33" s="28"/>
      <c r="F33" s="59" t="str">
        <f>IF($E$2&lt;&gt;"",IF(VLOOKUP($E$2,LOOKUPS!$B$206:$AB$304,6,0)=0,"",VLOOKUP($E$2,LOOKUPS!$B$206:$AB$304,6,0)),"")</f>
        <v/>
      </c>
      <c r="G33" s="59" t="str">
        <f>IF($E$2&lt;&gt;"",IF(F33="","",VLOOKUP(F33,'City Payments'!$G$3:$H$996,2,0)),"")</f>
        <v/>
      </c>
      <c r="H33" s="36" t="str">
        <f t="shared" si="4"/>
        <v/>
      </c>
      <c r="I33" s="36" t="str">
        <f t="shared" si="5"/>
        <v/>
      </c>
      <c r="J33" s="36" t="str">
        <f>IF($F33&lt;&gt;"",SUMIF('City Payments'!$G$3:$G$996,'Payment Reciept By County'!$F33,'City Payments'!$O$3:$O$996),"")</f>
        <v/>
      </c>
      <c r="L33">
        <f t="shared" si="6"/>
        <v>0</v>
      </c>
      <c r="M33" s="6">
        <f t="shared" si="7"/>
        <v>0</v>
      </c>
    </row>
    <row r="34" spans="4:13" x14ac:dyDescent="0.25">
      <c r="D34" s="19"/>
      <c r="E34" s="28"/>
      <c r="F34" s="59" t="str">
        <f>IF($E$2&lt;&gt;"",IF(VLOOKUP($E$2,LOOKUPS!$B$206:$AB$304,7,0)=0,"",VLOOKUP($E$2,LOOKUPS!$B$206:$AB$304,7,0)),"")</f>
        <v/>
      </c>
      <c r="G34" s="59" t="str">
        <f>IF($E$2&lt;&gt;"",IF(F34="","",VLOOKUP(F34,'City Payments'!$G$3:$H$996,2,0)),"")</f>
        <v/>
      </c>
      <c r="H34" s="36" t="str">
        <f t="shared" si="4"/>
        <v/>
      </c>
      <c r="I34" s="36" t="str">
        <f t="shared" si="5"/>
        <v/>
      </c>
      <c r="J34" s="36" t="str">
        <f>IF($F34&lt;&gt;"",SUMIF('City Payments'!$G$3:$G$996,'Payment Reciept By County'!$F34,'City Payments'!$O$3:$O$996),"")</f>
        <v/>
      </c>
      <c r="L34">
        <f t="shared" si="6"/>
        <v>0</v>
      </c>
      <c r="M34" s="6">
        <f t="shared" si="7"/>
        <v>0</v>
      </c>
    </row>
    <row r="35" spans="4:13" x14ac:dyDescent="0.25">
      <c r="D35" s="19"/>
      <c r="E35" s="28"/>
      <c r="F35" s="59" t="str">
        <f>IF($E$2&lt;&gt;"",IF(VLOOKUP($E$2,LOOKUPS!$B$206:$AB$304,8,0)=0,"",VLOOKUP($E$2,LOOKUPS!$B$206:$AB$304,8,0)),"")</f>
        <v/>
      </c>
      <c r="G35" s="59" t="str">
        <f>IF($E$2&lt;&gt;"",IF(F35="","",VLOOKUP(F35,'City Payments'!$G$3:$H$996,2,0)),"")</f>
        <v/>
      </c>
      <c r="H35" s="36" t="str">
        <f t="shared" si="4"/>
        <v/>
      </c>
      <c r="I35" s="36" t="str">
        <f t="shared" si="5"/>
        <v/>
      </c>
      <c r="J35" s="36" t="str">
        <f>IF($F35&lt;&gt;"",SUMIF('City Payments'!$G$3:$G$996,'Payment Reciept By County'!$F35,'City Payments'!$O$3:$O$996),"")</f>
        <v/>
      </c>
      <c r="L35">
        <f t="shared" si="6"/>
        <v>0</v>
      </c>
      <c r="M35" s="6">
        <f t="shared" si="7"/>
        <v>0</v>
      </c>
    </row>
    <row r="36" spans="4:13" x14ac:dyDescent="0.25">
      <c r="D36" s="19"/>
      <c r="E36" s="28"/>
      <c r="F36" s="59" t="str">
        <f>IF($E$2&lt;&gt;"",IF(VLOOKUP($E$2,LOOKUPS!$B$206:$AB$304,9,0)=0,"",VLOOKUP($E$2,LOOKUPS!$B$206:$AB$304,9,0)),"")</f>
        <v/>
      </c>
      <c r="G36" s="59" t="str">
        <f>IF($E$2&lt;&gt;"",IF(F36="","",VLOOKUP(F36,'City Payments'!$G$3:$H$996,2,0)),"")</f>
        <v/>
      </c>
      <c r="H36" s="36" t="str">
        <f t="shared" si="4"/>
        <v/>
      </c>
      <c r="I36" s="36" t="str">
        <f t="shared" si="5"/>
        <v/>
      </c>
      <c r="J36" s="36" t="str">
        <f>IF($F36&lt;&gt;"",SUMIF('City Payments'!$G$3:$G$996,'Payment Reciept By County'!$F36,'City Payments'!$O$3:$O$996),"")</f>
        <v/>
      </c>
      <c r="L36">
        <f t="shared" si="6"/>
        <v>0</v>
      </c>
      <c r="M36" s="6">
        <f t="shared" si="7"/>
        <v>0</v>
      </c>
    </row>
    <row r="37" spans="4:13" x14ac:dyDescent="0.25">
      <c r="D37" s="19"/>
      <c r="E37" s="28"/>
      <c r="F37" s="59" t="str">
        <f>IF($E$2&lt;&gt;"",IF(VLOOKUP($E$2,LOOKUPS!$B$206:$AB$304,10,0)=0,"",VLOOKUP($E$2,LOOKUPS!$B$206:$AB$304,10,0)),"")</f>
        <v/>
      </c>
      <c r="G37" s="59" t="str">
        <f>IF($E$2&lt;&gt;"",IF(F37="","",VLOOKUP(F37,'City Payments'!$G$3:$H$996,2,0)),"")</f>
        <v/>
      </c>
      <c r="H37" s="36" t="str">
        <f t="shared" si="4"/>
        <v/>
      </c>
      <c r="I37" s="36" t="str">
        <f t="shared" si="5"/>
        <v/>
      </c>
      <c r="J37" s="36" t="str">
        <f>IF($F37&lt;&gt;"",SUMIF('City Payments'!$G$3:$G$996,'Payment Reciept By County'!$F37,'City Payments'!$O$3:$O$996),"")</f>
        <v/>
      </c>
      <c r="L37">
        <f t="shared" si="6"/>
        <v>0</v>
      </c>
      <c r="M37" s="6">
        <f t="shared" si="7"/>
        <v>0</v>
      </c>
    </row>
    <row r="38" spans="4:13" x14ac:dyDescent="0.25">
      <c r="D38" s="19"/>
      <c r="E38" s="28"/>
      <c r="F38" s="59" t="str">
        <f>IF($E$2&lt;&gt;"",IF(VLOOKUP($E$2,LOOKUPS!$B$206:$AB$304,11,0)=0,"",VLOOKUP($E$2,LOOKUPS!$B$206:$AB$304,11,0)),"")</f>
        <v/>
      </c>
      <c r="G38" s="59" t="str">
        <f>IF($E$2&lt;&gt;"",IF(F38="","",VLOOKUP(F38,'City Payments'!$G$3:$H$996,2,0)),"")</f>
        <v/>
      </c>
      <c r="H38" s="36" t="str">
        <f t="shared" si="4"/>
        <v/>
      </c>
      <c r="I38" s="36" t="str">
        <f t="shared" si="5"/>
        <v/>
      </c>
      <c r="J38" s="36" t="str">
        <f>IF($F38&lt;&gt;"",SUMIF('City Payments'!$G$3:$G$996,'Payment Reciept By County'!$F38,'City Payments'!$O$3:$O$996),"")</f>
        <v/>
      </c>
      <c r="L38">
        <f t="shared" si="6"/>
        <v>0</v>
      </c>
      <c r="M38" s="6">
        <f t="shared" si="7"/>
        <v>0</v>
      </c>
    </row>
    <row r="39" spans="4:13" x14ac:dyDescent="0.25">
      <c r="D39" s="19"/>
      <c r="E39" s="28"/>
      <c r="F39" s="59" t="str">
        <f>IF($E$2&lt;&gt;"",IF(VLOOKUP($E$2,LOOKUPS!$B$206:$AB$304,12,0)=0,"",VLOOKUP($E$2,LOOKUPS!$B$206:$AB$304,12,0)),"")</f>
        <v/>
      </c>
      <c r="G39" s="59" t="str">
        <f>IF($E$2&lt;&gt;"",IF(F39="","",VLOOKUP(F39,'City Payments'!$G$3:$H$996,2,0)),"")</f>
        <v/>
      </c>
      <c r="H39" s="36" t="str">
        <f t="shared" si="4"/>
        <v/>
      </c>
      <c r="I39" s="36" t="str">
        <f t="shared" si="5"/>
        <v/>
      </c>
      <c r="J39" s="36" t="str">
        <f>IF($F39&lt;&gt;"",SUMIF('City Payments'!$G$3:$G$996,'Payment Reciept By County'!$F39,'City Payments'!$O$3:$O$996),"")</f>
        <v/>
      </c>
      <c r="L39">
        <f t="shared" si="6"/>
        <v>0</v>
      </c>
      <c r="M39" s="6">
        <f t="shared" si="7"/>
        <v>0</v>
      </c>
    </row>
    <row r="40" spans="4:13" x14ac:dyDescent="0.25">
      <c r="D40" s="19"/>
      <c r="E40" s="28"/>
      <c r="F40" s="59" t="str">
        <f>IF($E$2&lt;&gt;"",IF(VLOOKUP($E$2,LOOKUPS!$B$206:$AB$304,13,0)=0,"",VLOOKUP($E$2,LOOKUPS!$B$206:$AB$304,13,0)),"")</f>
        <v/>
      </c>
      <c r="G40" s="59" t="str">
        <f>IF($E$2&lt;&gt;"",IF(F40="","",VLOOKUP(F40,'City Payments'!$G$3:$H$996,2,0)),"")</f>
        <v/>
      </c>
      <c r="H40" s="36" t="str">
        <f t="shared" si="4"/>
        <v/>
      </c>
      <c r="I40" s="36" t="str">
        <f t="shared" si="5"/>
        <v/>
      </c>
      <c r="J40" s="36" t="str">
        <f>IF($F40&lt;&gt;"",SUMIF('City Payments'!$G$3:$G$996,'Payment Reciept By County'!$F40,'City Payments'!$O$3:$O$996),"")</f>
        <v/>
      </c>
      <c r="L40">
        <f t="shared" si="6"/>
        <v>0</v>
      </c>
      <c r="M40" s="6">
        <f t="shared" si="7"/>
        <v>0</v>
      </c>
    </row>
    <row r="41" spans="4:13" x14ac:dyDescent="0.25">
      <c r="D41" s="19"/>
      <c r="E41" s="28"/>
      <c r="F41" s="59" t="str">
        <f>IF($E$2&lt;&gt;"",IF(VLOOKUP($E$2,LOOKUPS!$B$206:$AB$304,14,0)=0,"",VLOOKUP($E$2,LOOKUPS!$B$206:$AB$304,14,0)),"")</f>
        <v/>
      </c>
      <c r="G41" s="59" t="str">
        <f>IF($E$2&lt;&gt;"",IF(F41="","",VLOOKUP(F41,'City Payments'!$G$3:$H$996,2,0)),"")</f>
        <v/>
      </c>
      <c r="H41" s="36" t="str">
        <f t="shared" si="4"/>
        <v/>
      </c>
      <c r="I41" s="36" t="str">
        <f t="shared" si="5"/>
        <v/>
      </c>
      <c r="J41" s="36" t="str">
        <f>IF($F41&lt;&gt;"",SUMIF('City Payments'!$G$3:$G$996,'Payment Reciept By County'!$F41,'City Payments'!$O$3:$O$996),"")</f>
        <v/>
      </c>
      <c r="L41">
        <f t="shared" si="6"/>
        <v>0</v>
      </c>
      <c r="M41" s="6">
        <f t="shared" si="7"/>
        <v>0</v>
      </c>
    </row>
    <row r="42" spans="4:13" x14ac:dyDescent="0.25">
      <c r="D42" s="19"/>
      <c r="E42" s="28"/>
      <c r="F42" s="59" t="str">
        <f>IF($E$2&lt;&gt;"",IF(VLOOKUP($E$2,LOOKUPS!$B$206:$AB$304,15,0)=0,"",VLOOKUP($E$2,LOOKUPS!$B$206:$AB$304,15,0)),"")</f>
        <v/>
      </c>
      <c r="G42" s="59" t="str">
        <f>IF($E$2&lt;&gt;"",IF(F42="","",VLOOKUP(F42,'City Payments'!$G$3:$H$996,2,0)),"")</f>
        <v/>
      </c>
      <c r="H42" s="36" t="str">
        <f t="shared" si="4"/>
        <v/>
      </c>
      <c r="I42" s="36" t="str">
        <f t="shared" si="5"/>
        <v/>
      </c>
      <c r="J42" s="36" t="str">
        <f>IF($F42&lt;&gt;"",SUMIF('City Payments'!$G$3:$G$996,'Payment Reciept By County'!$F42,'City Payments'!$O$3:$O$996),"")</f>
        <v/>
      </c>
      <c r="L42">
        <f t="shared" si="6"/>
        <v>0</v>
      </c>
      <c r="M42" s="6">
        <f t="shared" si="7"/>
        <v>0</v>
      </c>
    </row>
    <row r="43" spans="4:13" x14ac:dyDescent="0.25">
      <c r="D43" s="19"/>
      <c r="E43" s="28"/>
      <c r="F43" s="59" t="str">
        <f>IF($E$2&lt;&gt;"",IF(VLOOKUP($E$2,LOOKUPS!$B$206:$AB$304,16,0)=0,"",VLOOKUP($E$2,LOOKUPS!$B$206:$AB$304,16,0)),"")</f>
        <v/>
      </c>
      <c r="G43" s="59" t="str">
        <f>IF($E$2&lt;&gt;"",IF(F43="","",VLOOKUP(F43,'City Payments'!$G$3:$H$996,2,0)),"")</f>
        <v/>
      </c>
      <c r="H43" s="36" t="str">
        <f t="shared" si="4"/>
        <v/>
      </c>
      <c r="I43" s="36" t="str">
        <f t="shared" si="5"/>
        <v/>
      </c>
      <c r="J43" s="36" t="str">
        <f>IF($F43&lt;&gt;"",SUMIF('City Payments'!$G$3:$G$996,'Payment Reciept By County'!$F43,'City Payments'!$O$3:$O$996),"")</f>
        <v/>
      </c>
      <c r="L43">
        <f t="shared" si="6"/>
        <v>0</v>
      </c>
      <c r="M43" s="6">
        <f t="shared" si="7"/>
        <v>0</v>
      </c>
    </row>
    <row r="44" spans="4:13" x14ac:dyDescent="0.25">
      <c r="D44" s="19"/>
      <c r="E44" s="28"/>
      <c r="F44" s="59" t="str">
        <f>IF($E$2&lt;&gt;"",IF(VLOOKUP($E$2,LOOKUPS!$B$206:$AB$304,17,0)=0,"",VLOOKUP($E$2,LOOKUPS!$B$206:$AB$304,17,0)),"")</f>
        <v/>
      </c>
      <c r="G44" s="59" t="str">
        <f>IF($E$2&lt;&gt;"",IF(F44="","",VLOOKUP(F44,'City Payments'!$G$3:$H$996,2,0)),"")</f>
        <v/>
      </c>
      <c r="H44" s="36" t="str">
        <f t="shared" si="4"/>
        <v/>
      </c>
      <c r="I44" s="36" t="str">
        <f t="shared" si="5"/>
        <v/>
      </c>
      <c r="J44" s="36" t="str">
        <f>IF($F44&lt;&gt;"",SUMIF('City Payments'!$G$3:$G$996,'Payment Reciept By County'!$F44,'City Payments'!$O$3:$O$996),"")</f>
        <v/>
      </c>
      <c r="L44">
        <f t="shared" si="6"/>
        <v>0</v>
      </c>
      <c r="M44" s="6">
        <f t="shared" si="7"/>
        <v>0</v>
      </c>
    </row>
    <row r="45" spans="4:13" x14ac:dyDescent="0.25">
      <c r="D45" s="19"/>
      <c r="E45" s="28"/>
      <c r="F45" s="59" t="str">
        <f>IF($E$2&lt;&gt;"",IF(VLOOKUP($E$2,LOOKUPS!$B$206:$AB$304,18,0)=0,"",VLOOKUP($E$2,LOOKUPS!$B$206:$AB$304,18,0)),"")</f>
        <v/>
      </c>
      <c r="G45" s="59" t="str">
        <f>IF($E$2&lt;&gt;"",IF(F45="","",VLOOKUP(F45,'City Payments'!$G$3:$H$996,2,0)),"")</f>
        <v/>
      </c>
      <c r="H45" s="36" t="str">
        <f t="shared" si="4"/>
        <v/>
      </c>
      <c r="I45" s="36" t="str">
        <f t="shared" si="5"/>
        <v/>
      </c>
      <c r="J45" s="36" t="str">
        <f>IF($F45&lt;&gt;"",SUMIF('City Payments'!$G$3:$G$996,'Payment Reciept By County'!$F45,'City Payments'!$O$3:$O$996),"")</f>
        <v/>
      </c>
      <c r="L45">
        <f t="shared" si="6"/>
        <v>0</v>
      </c>
      <c r="M45" s="6">
        <f t="shared" si="7"/>
        <v>0</v>
      </c>
    </row>
    <row r="46" spans="4:13" x14ac:dyDescent="0.25">
      <c r="D46" s="19"/>
      <c r="E46" s="28"/>
      <c r="F46" s="59" t="str">
        <f>IF($E$2&lt;&gt;"",IF(VLOOKUP($E$2,LOOKUPS!$B$206:$AB$304,19,0)=0,"",VLOOKUP($E$2,LOOKUPS!$B$206:$AB$304,19,0)),"")</f>
        <v/>
      </c>
      <c r="G46" s="59" t="str">
        <f>IF($E$2&lt;&gt;"",IF(F46="","",VLOOKUP(F46,'City Payments'!$G$3:$H$996,2,0)),"")</f>
        <v/>
      </c>
      <c r="H46" s="36" t="str">
        <f t="shared" si="4"/>
        <v/>
      </c>
      <c r="I46" s="36" t="str">
        <f t="shared" si="5"/>
        <v/>
      </c>
      <c r="J46" s="36" t="str">
        <f>IF($F46&lt;&gt;"",SUMIF('City Payments'!$G$3:$G$996,'Payment Reciept By County'!$F46,'City Payments'!$O$3:$O$996),"")</f>
        <v/>
      </c>
      <c r="L46">
        <f t="shared" si="6"/>
        <v>0</v>
      </c>
      <c r="M46" s="6">
        <f t="shared" si="7"/>
        <v>0</v>
      </c>
    </row>
    <row r="47" spans="4:13" x14ac:dyDescent="0.25">
      <c r="D47" s="19"/>
      <c r="E47" s="28"/>
      <c r="F47" s="59" t="str">
        <f>IF($E$2&lt;&gt;"",IF(VLOOKUP($E$2,LOOKUPS!$B$206:$AB$304,20,0)=0,"",VLOOKUP($E$2,LOOKUPS!$B$206:$AB$304,20,0)),"")</f>
        <v/>
      </c>
      <c r="G47" s="59" t="str">
        <f>IF($E$2&lt;&gt;"",IF(F47="","",VLOOKUP(F47,'City Payments'!$G$3:$H$996,2,0)),"")</f>
        <v/>
      </c>
      <c r="H47" s="36" t="str">
        <f t="shared" si="4"/>
        <v/>
      </c>
      <c r="I47" s="36" t="str">
        <f t="shared" si="5"/>
        <v/>
      </c>
      <c r="J47" s="36" t="str">
        <f>IF($F47&lt;&gt;"",SUMIF('City Payments'!$G$3:$G$996,'Payment Reciept By County'!$F47,'City Payments'!$O$3:$O$996),"")</f>
        <v/>
      </c>
      <c r="L47">
        <f t="shared" si="6"/>
        <v>0</v>
      </c>
      <c r="M47" s="6">
        <f t="shared" si="7"/>
        <v>0</v>
      </c>
    </row>
    <row r="48" spans="4:13" x14ac:dyDescent="0.25">
      <c r="D48" s="19"/>
      <c r="E48" s="28"/>
      <c r="F48" s="59" t="str">
        <f>IF($E$2&lt;&gt;"",IF(VLOOKUP($E$2,LOOKUPS!$B$206:$AB$304,21,0)=0,"",VLOOKUP($E$2,LOOKUPS!$B$206:$AB$304,21,0)),"")</f>
        <v/>
      </c>
      <c r="G48" s="59" t="str">
        <f>IF($E$2&lt;&gt;"",IF(F48="","",VLOOKUP(F48,'City Payments'!$G$3:$H$996,2,0)),"")</f>
        <v/>
      </c>
      <c r="H48" s="36" t="str">
        <f t="shared" si="4"/>
        <v/>
      </c>
      <c r="I48" s="36" t="str">
        <f t="shared" si="5"/>
        <v/>
      </c>
      <c r="J48" s="36" t="str">
        <f>IF($F48&lt;&gt;"",SUMIF('City Payments'!$G$3:$G$996,'Payment Reciept By County'!$F48,'City Payments'!$O$3:$O$996),"")</f>
        <v/>
      </c>
      <c r="L48">
        <f t="shared" si="6"/>
        <v>0</v>
      </c>
      <c r="M48" s="6">
        <f t="shared" si="7"/>
        <v>0</v>
      </c>
    </row>
    <row r="49" spans="4:13" x14ac:dyDescent="0.25">
      <c r="D49" s="19"/>
      <c r="E49" s="28"/>
      <c r="F49" s="59" t="str">
        <f>IF($E$2&lt;&gt;"",IF(VLOOKUP($E$2,LOOKUPS!$B$206:$AB$304,22,0)=0,"",VLOOKUP($E$2,LOOKUPS!$B$206:$AB$304,22,0)),"")</f>
        <v/>
      </c>
      <c r="G49" s="59" t="str">
        <f>IF($E$2&lt;&gt;"",IF(F49="","",VLOOKUP(F49,'City Payments'!$G$3:$H$996,2,0)),"")</f>
        <v/>
      </c>
      <c r="H49" s="36" t="str">
        <f t="shared" si="4"/>
        <v/>
      </c>
      <c r="I49" s="36" t="str">
        <f t="shared" si="5"/>
        <v/>
      </c>
      <c r="J49" s="36" t="str">
        <f>IF($F49&lt;&gt;"",SUMIF('City Payments'!$G$3:$G$996,'Payment Reciept By County'!$F49,'City Payments'!$O$3:$O$996),"")</f>
        <v/>
      </c>
      <c r="L49">
        <f t="shared" si="6"/>
        <v>0</v>
      </c>
      <c r="M49" s="6">
        <f t="shared" si="7"/>
        <v>0</v>
      </c>
    </row>
    <row r="50" spans="4:13" x14ac:dyDescent="0.25">
      <c r="D50" s="19"/>
      <c r="E50" s="28"/>
      <c r="F50" s="59" t="str">
        <f>IF($E$2&lt;&gt;"",IF(VLOOKUP($E$2,LOOKUPS!$B$206:$AB$304,23,0)=0,"",VLOOKUP($E$2,LOOKUPS!$B$206:$AB$304,23,0)),"")</f>
        <v/>
      </c>
      <c r="G50" s="59" t="str">
        <f>IF($E$2&lt;&gt;"",IF(F50="","",VLOOKUP(F50,'City Payments'!$G$3:$H$996,2,0)),"")</f>
        <v/>
      </c>
      <c r="H50" s="36" t="str">
        <f t="shared" si="4"/>
        <v/>
      </c>
      <c r="I50" s="36" t="str">
        <f t="shared" si="5"/>
        <v/>
      </c>
      <c r="J50" s="36" t="str">
        <f>IF($F50&lt;&gt;"",SUMIF('City Payments'!$G$3:$G$996,'Payment Reciept By County'!$F50,'City Payments'!$O$3:$O$996),"")</f>
        <v/>
      </c>
      <c r="L50">
        <f t="shared" si="6"/>
        <v>0</v>
      </c>
      <c r="M50" s="6">
        <f t="shared" si="7"/>
        <v>0</v>
      </c>
    </row>
    <row r="51" spans="4:13" x14ac:dyDescent="0.25">
      <c r="D51" s="19"/>
      <c r="E51" s="28"/>
      <c r="F51" s="59" t="str">
        <f>IF($E$2&lt;&gt;"",IF(VLOOKUP($E$2,LOOKUPS!$B$206:$AB$304,24,0)=0,"",VLOOKUP($E$2,LOOKUPS!$B$206:$AB$304,24,0)),"")</f>
        <v/>
      </c>
      <c r="G51" s="59" t="str">
        <f>IF($E$2&lt;&gt;"",IF(F51="","",VLOOKUP(F51,'City Payments'!$G$3:$H$996,2,0)),"")</f>
        <v/>
      </c>
      <c r="H51" s="36" t="str">
        <f t="shared" si="4"/>
        <v/>
      </c>
      <c r="I51" s="36" t="str">
        <f t="shared" si="5"/>
        <v/>
      </c>
      <c r="J51" s="36" t="str">
        <f>IF($F51&lt;&gt;"",SUMIF('City Payments'!$G$3:$G$996,'Payment Reciept By County'!$F51,'City Payments'!$O$3:$O$996),"")</f>
        <v/>
      </c>
      <c r="L51">
        <f t="shared" si="6"/>
        <v>0</v>
      </c>
      <c r="M51" s="6">
        <f t="shared" si="7"/>
        <v>0</v>
      </c>
    </row>
    <row r="52" spans="4:13" x14ac:dyDescent="0.25">
      <c r="D52" s="19"/>
      <c r="E52" s="28"/>
      <c r="F52" s="59" t="str">
        <f>IF($E$2&lt;&gt;"",IF(VLOOKUP($E$2,LOOKUPS!$B$206:$AB$304,25,0)=0,"",VLOOKUP($E$2,LOOKUPS!$B$206:$AB$304,25,0)),"")</f>
        <v/>
      </c>
      <c r="G52" s="59" t="str">
        <f>IF($E$2&lt;&gt;"",IF(F52="","",VLOOKUP(F52,'City Payments'!$G$3:$H$996,2,0)),"")</f>
        <v/>
      </c>
      <c r="H52" s="36" t="str">
        <f t="shared" si="4"/>
        <v/>
      </c>
      <c r="I52" s="36" t="str">
        <f t="shared" si="5"/>
        <v/>
      </c>
      <c r="J52" s="36" t="str">
        <f>IF($F52&lt;&gt;"",SUMIF('City Payments'!$G$3:$G$996,'Payment Reciept By County'!$F52,'City Payments'!$O$3:$O$996),"")</f>
        <v/>
      </c>
      <c r="L52">
        <f t="shared" si="6"/>
        <v>0</v>
      </c>
      <c r="M52" s="6">
        <f t="shared" si="7"/>
        <v>0</v>
      </c>
    </row>
    <row r="53" spans="4:13" x14ac:dyDescent="0.25">
      <c r="D53" s="19"/>
      <c r="E53" s="28"/>
      <c r="F53" s="59" t="str">
        <f>IF($E$2&lt;&gt;"",IF(VLOOKUP($E$2,LOOKUPS!$B$206:$AB$304,26,0)=0,"",VLOOKUP($E$2,LOOKUPS!$B$206:$AB$304,26,0)),"")</f>
        <v/>
      </c>
      <c r="G53" s="59" t="str">
        <f>IF($E$2&lt;&gt;"",IF(F53="","",VLOOKUP(F53,'City Payments'!$G$3:$H$996,2,0)),"")</f>
        <v/>
      </c>
      <c r="H53" s="36" t="str">
        <f t="shared" si="4"/>
        <v/>
      </c>
      <c r="I53" s="36" t="str">
        <f t="shared" si="5"/>
        <v/>
      </c>
      <c r="J53" s="36" t="str">
        <f>IF($F53&lt;&gt;"",SUMIF('City Payments'!$G$3:$G$996,'Payment Reciept By County'!$F53,'City Payments'!$O$3:$O$996),"")</f>
        <v/>
      </c>
      <c r="L53">
        <f t="shared" si="6"/>
        <v>0</v>
      </c>
      <c r="M53" s="6">
        <f t="shared" si="7"/>
        <v>0</v>
      </c>
    </row>
    <row r="54" spans="4:13" x14ac:dyDescent="0.25">
      <c r="D54" s="19"/>
      <c r="E54" s="28"/>
      <c r="F54" s="57" t="str">
        <f>IF($E$2&lt;&gt;"",IF(VLOOKUP($E$2,LOOKUPS!$B$206:$AB$304,27,0)=0,"",VLOOKUP($E$2,LOOKUPS!$B$206:$AB$304,27,0)),"")</f>
        <v/>
      </c>
      <c r="G54" s="57" t="str">
        <f>IF($E$2&lt;&gt;"",IF(F54="","",VLOOKUP(F54,'City Payments'!$G$3:$H$996,2,0)),"")</f>
        <v/>
      </c>
      <c r="H54" s="34" t="str">
        <f t="shared" si="4"/>
        <v/>
      </c>
      <c r="I54" s="34" t="str">
        <f t="shared" si="5"/>
        <v/>
      </c>
      <c r="J54" s="34" t="str">
        <f>IF($F54&lt;&gt;"",SUMIF('City Payments'!$G$3:$G$996,'Payment Reciept By County'!$F54,'City Payments'!$O$3:$O$996),"")</f>
        <v/>
      </c>
      <c r="L54">
        <f t="shared" si="6"/>
        <v>0</v>
      </c>
      <c r="M54" s="6">
        <f t="shared" si="7"/>
        <v>0</v>
      </c>
    </row>
    <row r="55" spans="4:13" ht="6" customHeight="1" x14ac:dyDescent="0.25">
      <c r="D55" s="19"/>
      <c r="E55" s="27"/>
      <c r="F55" s="53"/>
      <c r="G55" s="53"/>
      <c r="H55" s="54"/>
      <c r="I55" s="54"/>
      <c r="J55" s="54"/>
      <c r="M55" s="6"/>
    </row>
    <row r="56" spans="4:13" x14ac:dyDescent="0.25">
      <c r="D56" s="19"/>
      <c r="E56" s="26" t="s">
        <v>6396</v>
      </c>
      <c r="F56" s="58" t="str">
        <f>IF($E$2&lt;&gt;"",IF(VLOOKUP($E$2,LOOKUPS!$B$308:$BB$406,3,0)=0,"",VLOOKUP($E$2,LOOKUPS!$B$308:$BB$406,3,0)),"")</f>
        <v/>
      </c>
      <c r="G56" s="58" t="str">
        <f>IF($E$2&lt;&gt;"",IF(F56="","",VLOOKUP(F56,Township_Lookup!$B$2:$C$1596,2,0)),"")</f>
        <v/>
      </c>
      <c r="H56" s="35" t="str">
        <f t="shared" ref="H56:H106" si="8">IF($J56&lt;&gt;"",ROUND((J56/$J$4)*$H$4,2),"")</f>
        <v/>
      </c>
      <c r="I56" s="35" t="str">
        <f t="shared" ref="I56:I106" si="9">IF($J56&lt;&gt;"",$J56-$H56,"")</f>
        <v/>
      </c>
      <c r="J56" s="35" t="str">
        <f>IF($F56&lt;&gt;"",SUMIF('Township Payments'!$B$3:$B$2159,'Payment Reciept By County'!$F56,'Township Payments'!$K$3:$K$2159),"")</f>
        <v/>
      </c>
      <c r="L56">
        <f t="shared" ref="L56:L106" si="10">IF(J56&lt;&gt;"",J56/$J$4,0)</f>
        <v>0</v>
      </c>
      <c r="M56" s="6">
        <f t="shared" si="7"/>
        <v>0</v>
      </c>
    </row>
    <row r="57" spans="4:13" x14ac:dyDescent="0.25">
      <c r="D57" s="19"/>
      <c r="E57" s="28"/>
      <c r="F57" s="60" t="str">
        <f>IF($E$2&lt;&gt;"",IF(VLOOKUP($E$2,LOOKUPS!$B$308:$BB$406,4,0)=0,"",VLOOKUP($E$2,LOOKUPS!$B$308:$BB$406,4,0)),"")</f>
        <v/>
      </c>
      <c r="G57" s="60" t="str">
        <f>IF($E$2&lt;&gt;"",IF(F57="","",VLOOKUP(F57,Township_Lookup!$B$2:$C$1596,2,0)),"")</f>
        <v/>
      </c>
      <c r="H57" s="37" t="str">
        <f t="shared" si="8"/>
        <v/>
      </c>
      <c r="I57" s="37" t="str">
        <f t="shared" si="9"/>
        <v/>
      </c>
      <c r="J57" s="37" t="str">
        <f>IF($F57&lt;&gt;"",SUMIF('Township Payments'!$B$3:$B$2159,'Payment Reciept By County'!$F57,'Township Payments'!$K$3:$K$2159),"")</f>
        <v/>
      </c>
      <c r="L57">
        <f t="shared" si="10"/>
        <v>0</v>
      </c>
      <c r="M57" s="6">
        <f t="shared" si="7"/>
        <v>0</v>
      </c>
    </row>
    <row r="58" spans="4:13" x14ac:dyDescent="0.25">
      <c r="D58" s="19"/>
      <c r="E58" s="28"/>
      <c r="F58" s="60" t="str">
        <f>IF($E$2&lt;&gt;"",IF(VLOOKUP($E$2,LOOKUPS!$B$308:$BB$406,5,0)=0,"",VLOOKUP($E$2,LOOKUPS!$B$308:$BB$406,5,0)),"")</f>
        <v/>
      </c>
      <c r="G58" s="60" t="str">
        <f>IF($E$2&lt;&gt;"",IF(F58="","",VLOOKUP(F58,Township_Lookup!$B$2:$C$1596,2,0)),"")</f>
        <v/>
      </c>
      <c r="H58" s="37" t="str">
        <f t="shared" si="8"/>
        <v/>
      </c>
      <c r="I58" s="37" t="str">
        <f t="shared" si="9"/>
        <v/>
      </c>
      <c r="J58" s="37" t="str">
        <f>IF($F58&lt;&gt;"",SUMIF('Township Payments'!$B$3:$B$2159,'Payment Reciept By County'!$F58,'Township Payments'!$K$3:$K$2159),"")</f>
        <v/>
      </c>
      <c r="L58">
        <f t="shared" si="10"/>
        <v>0</v>
      </c>
      <c r="M58" s="6">
        <f t="shared" si="7"/>
        <v>0</v>
      </c>
    </row>
    <row r="59" spans="4:13" x14ac:dyDescent="0.25">
      <c r="D59" s="19"/>
      <c r="E59" s="28"/>
      <c r="F59" s="60" t="str">
        <f>IF($E$2&lt;&gt;"",IF(VLOOKUP($E$2,LOOKUPS!$B$308:$BB$406,6,0)=0,"",VLOOKUP($E$2,LOOKUPS!$B$308:$BB$406,6,0)),"")</f>
        <v/>
      </c>
      <c r="G59" s="60" t="str">
        <f>IF($E$2&lt;&gt;"",IF(F59="","",VLOOKUP(F59,Township_Lookup!$B$2:$C$1596,2,0)),"")</f>
        <v/>
      </c>
      <c r="H59" s="37" t="str">
        <f t="shared" si="8"/>
        <v/>
      </c>
      <c r="I59" s="37" t="str">
        <f t="shared" si="9"/>
        <v/>
      </c>
      <c r="J59" s="37" t="str">
        <f>IF($F59&lt;&gt;"",SUMIF('Township Payments'!$B$3:$B$2159,'Payment Reciept By County'!$F59,'Township Payments'!$K$3:$K$2159),"")</f>
        <v/>
      </c>
      <c r="L59">
        <f t="shared" si="10"/>
        <v>0</v>
      </c>
      <c r="M59" s="6">
        <f t="shared" si="7"/>
        <v>0</v>
      </c>
    </row>
    <row r="60" spans="4:13" x14ac:dyDescent="0.25">
      <c r="D60" s="19"/>
      <c r="E60" s="28"/>
      <c r="F60" s="60" t="str">
        <f>IF($E$2&lt;&gt;"",IF(VLOOKUP($E$2,LOOKUPS!$B$308:$BB$406,7,0)=0,"",VLOOKUP($E$2,LOOKUPS!$B$308:$BB$406,7,0)),"")</f>
        <v/>
      </c>
      <c r="G60" s="60" t="str">
        <f>IF($E$2&lt;&gt;"",IF(F60="","",VLOOKUP(F60,Township_Lookup!$B$2:$C$1596,2,0)),"")</f>
        <v/>
      </c>
      <c r="H60" s="37" t="str">
        <f t="shared" si="8"/>
        <v/>
      </c>
      <c r="I60" s="37" t="str">
        <f t="shared" si="9"/>
        <v/>
      </c>
      <c r="J60" s="37" t="str">
        <f>IF($F60&lt;&gt;"",SUMIF('Township Payments'!$B$3:$B$2159,'Payment Reciept By County'!$F60,'Township Payments'!$K$3:$K$2159),"")</f>
        <v/>
      </c>
      <c r="L60">
        <f t="shared" si="10"/>
        <v>0</v>
      </c>
      <c r="M60" s="6">
        <f t="shared" si="7"/>
        <v>0</v>
      </c>
    </row>
    <row r="61" spans="4:13" x14ac:dyDescent="0.25">
      <c r="D61" s="19"/>
      <c r="E61" s="28"/>
      <c r="F61" s="60" t="str">
        <f>IF($E$2&lt;&gt;"",IF(VLOOKUP($E$2,LOOKUPS!$B$308:$BB$406,8,0)=0,"",VLOOKUP($E$2,LOOKUPS!$B$308:$BB$406,8,0)),"")</f>
        <v/>
      </c>
      <c r="G61" s="60" t="str">
        <f>IF($E$2&lt;&gt;"",IF(F61="","",VLOOKUP(F61,Township_Lookup!$B$2:$C$1596,2,0)),"")</f>
        <v/>
      </c>
      <c r="H61" s="37" t="str">
        <f t="shared" si="8"/>
        <v/>
      </c>
      <c r="I61" s="37" t="str">
        <f t="shared" si="9"/>
        <v/>
      </c>
      <c r="J61" s="37" t="str">
        <f>IF($F61&lt;&gt;"",SUMIF('Township Payments'!$B$3:$B$2159,'Payment Reciept By County'!$F61,'Township Payments'!$K$3:$K$2159),"")</f>
        <v/>
      </c>
      <c r="L61">
        <f t="shared" si="10"/>
        <v>0</v>
      </c>
      <c r="M61" s="6">
        <f t="shared" si="7"/>
        <v>0</v>
      </c>
    </row>
    <row r="62" spans="4:13" x14ac:dyDescent="0.25">
      <c r="D62" s="19"/>
      <c r="E62" s="28"/>
      <c r="F62" s="60" t="str">
        <f>IF($E$2&lt;&gt;"",IF(VLOOKUP($E$2,LOOKUPS!$B$308:$BB$406,9,0)=0,"",VLOOKUP($E$2,LOOKUPS!$B$308:$BB$406,9,0)),"")</f>
        <v/>
      </c>
      <c r="G62" s="60" t="str">
        <f>IF($E$2&lt;&gt;"",IF(F62="","",VLOOKUP(F62,Township_Lookup!$B$2:$C$1596,2,0)),"")</f>
        <v/>
      </c>
      <c r="H62" s="37" t="str">
        <f t="shared" si="8"/>
        <v/>
      </c>
      <c r="I62" s="37" t="str">
        <f t="shared" si="9"/>
        <v/>
      </c>
      <c r="J62" s="37" t="str">
        <f>IF($F62&lt;&gt;"",SUMIF('Township Payments'!$B$3:$B$2159,'Payment Reciept By County'!$F62,'Township Payments'!$K$3:$K$2159),"")</f>
        <v/>
      </c>
      <c r="L62">
        <f t="shared" si="10"/>
        <v>0</v>
      </c>
      <c r="M62" s="6">
        <f t="shared" si="7"/>
        <v>0</v>
      </c>
    </row>
    <row r="63" spans="4:13" x14ac:dyDescent="0.25">
      <c r="E63" s="28"/>
      <c r="F63" s="60" t="str">
        <f>IF($E$2&lt;&gt;"",IF(VLOOKUP($E$2,LOOKUPS!$B$308:$BB$406,10,0)=0,"",VLOOKUP($E$2,LOOKUPS!$B$308:$BB$406,10,0)),"")</f>
        <v/>
      </c>
      <c r="G63" s="60" t="str">
        <f>IF($E$2&lt;&gt;"",IF(F63="","",VLOOKUP(F63,Township_Lookup!$B$2:$C$1596,2,0)),"")</f>
        <v/>
      </c>
      <c r="H63" s="37" t="str">
        <f t="shared" si="8"/>
        <v/>
      </c>
      <c r="I63" s="37" t="str">
        <f t="shared" si="9"/>
        <v/>
      </c>
      <c r="J63" s="37" t="str">
        <f>IF($F63&lt;&gt;"",SUMIF('Township Payments'!$B$3:$B$2159,'Payment Reciept By County'!$F63,'Township Payments'!$K$3:$K$2159),"")</f>
        <v/>
      </c>
      <c r="L63">
        <f t="shared" si="10"/>
        <v>0</v>
      </c>
      <c r="M63" s="6">
        <f t="shared" si="7"/>
        <v>0</v>
      </c>
    </row>
    <row r="64" spans="4:13" x14ac:dyDescent="0.25">
      <c r="E64" s="28"/>
      <c r="F64" s="60" t="str">
        <f>IF($E$2&lt;&gt;"",IF(VLOOKUP($E$2,LOOKUPS!$B$308:$BB$406,11,0)=0,"",VLOOKUP($E$2,LOOKUPS!$B$308:$BB$406,11,0)),"")</f>
        <v/>
      </c>
      <c r="G64" s="60" t="str">
        <f>IF($E$2&lt;&gt;"",IF(F64="","",VLOOKUP(F64,Township_Lookup!$B$2:$C$1596,2,0)),"")</f>
        <v/>
      </c>
      <c r="H64" s="37" t="str">
        <f t="shared" si="8"/>
        <v/>
      </c>
      <c r="I64" s="37" t="str">
        <f t="shared" si="9"/>
        <v/>
      </c>
      <c r="J64" s="37" t="str">
        <f>IF($F64&lt;&gt;"",SUMIF('Township Payments'!$B$3:$B$2159,'Payment Reciept By County'!$F64,'Township Payments'!$K$3:$K$2159),"")</f>
        <v/>
      </c>
      <c r="L64">
        <f t="shared" si="10"/>
        <v>0</v>
      </c>
      <c r="M64" s="6">
        <f t="shared" si="7"/>
        <v>0</v>
      </c>
    </row>
    <row r="65" spans="5:13" x14ac:dyDescent="0.25">
      <c r="E65" s="28"/>
      <c r="F65" s="60" t="str">
        <f>IF($E$2&lt;&gt;"",IF(VLOOKUP($E$2,LOOKUPS!$B$308:$BB$406,12,0)=0,"",VLOOKUP($E$2,LOOKUPS!$B$308:$BB$406,12,0)),"")</f>
        <v/>
      </c>
      <c r="G65" s="60" t="str">
        <f>IF($E$2&lt;&gt;"",IF(F65="","",VLOOKUP(F65,Township_Lookup!$B$2:$C$1596,2,0)),"")</f>
        <v/>
      </c>
      <c r="H65" s="37" t="str">
        <f t="shared" si="8"/>
        <v/>
      </c>
      <c r="I65" s="37" t="str">
        <f t="shared" si="9"/>
        <v/>
      </c>
      <c r="J65" s="37" t="str">
        <f>IF($F65&lt;&gt;"",SUMIF('Township Payments'!$B$3:$B$2159,'Payment Reciept By County'!$F65,'Township Payments'!$K$3:$K$2159),"")</f>
        <v/>
      </c>
      <c r="L65">
        <f t="shared" si="10"/>
        <v>0</v>
      </c>
      <c r="M65" s="6">
        <f t="shared" si="7"/>
        <v>0</v>
      </c>
    </row>
    <row r="66" spans="5:13" x14ac:dyDescent="0.25">
      <c r="E66" s="28"/>
      <c r="F66" s="59" t="str">
        <f>IF($E$2&lt;&gt;"",IF(VLOOKUP($E$2,LOOKUPS!$B$308:$BB$406,13,0)=0,"",VLOOKUP($E$2,LOOKUPS!$B$308:$BB$406,13,0)),"")</f>
        <v/>
      </c>
      <c r="G66" s="59" t="str">
        <f>IF($E$2&lt;&gt;"",IF(F66="","",VLOOKUP(F66,Township_Lookup!$B$2:$C$1596,2,0)),"")</f>
        <v/>
      </c>
      <c r="H66" s="36" t="str">
        <f t="shared" si="8"/>
        <v/>
      </c>
      <c r="I66" s="36" t="str">
        <f t="shared" si="9"/>
        <v/>
      </c>
      <c r="J66" s="36" t="str">
        <f>IF($F66&lt;&gt;"",SUMIF('Township Payments'!$B$3:$B$2159,'Payment Reciept By County'!$F66,'Township Payments'!$K$3:$K$2159),"")</f>
        <v/>
      </c>
      <c r="L66">
        <f t="shared" si="10"/>
        <v>0</v>
      </c>
      <c r="M66" s="6">
        <f t="shared" si="7"/>
        <v>0</v>
      </c>
    </row>
    <row r="67" spans="5:13" x14ac:dyDescent="0.25">
      <c r="E67" s="28"/>
      <c r="F67" s="59" t="str">
        <f>IF($E$2&lt;&gt;"",IF(VLOOKUP($E$2,LOOKUPS!$B$308:$BB$406,14,0)=0,"",VLOOKUP($E$2,LOOKUPS!$B$308:$BB$406,14,0)),"")</f>
        <v/>
      </c>
      <c r="G67" s="59" t="str">
        <f>IF($E$2&lt;&gt;"",IF(F67="","",VLOOKUP(F67,Township_Lookup!$B$2:$C$1596,2,0)),"")</f>
        <v/>
      </c>
      <c r="H67" s="36" t="str">
        <f t="shared" si="8"/>
        <v/>
      </c>
      <c r="I67" s="36" t="str">
        <f t="shared" si="9"/>
        <v/>
      </c>
      <c r="J67" s="36" t="str">
        <f>IF($F67&lt;&gt;"",SUMIF('Township Payments'!$B$3:$B$2159,'Payment Reciept By County'!$F67,'Township Payments'!$K$3:$K$2159),"")</f>
        <v/>
      </c>
      <c r="L67">
        <f t="shared" si="10"/>
        <v>0</v>
      </c>
      <c r="M67" s="6">
        <f t="shared" si="7"/>
        <v>0</v>
      </c>
    </row>
    <row r="68" spans="5:13" x14ac:dyDescent="0.25">
      <c r="E68" s="28"/>
      <c r="F68" s="59" t="str">
        <f>IF($E$2&lt;&gt;"",IF(VLOOKUP($E$2,LOOKUPS!$B$308:$BB$406,15,0)=0,"",VLOOKUP($E$2,LOOKUPS!$B$308:$BB$406,15,0)),"")</f>
        <v/>
      </c>
      <c r="G68" s="59" t="str">
        <f>IF($E$2&lt;&gt;"",IF(F68="","",VLOOKUP(F68,Township_Lookup!$B$2:$C$1596,2,0)),"")</f>
        <v/>
      </c>
      <c r="H68" s="36" t="str">
        <f t="shared" si="8"/>
        <v/>
      </c>
      <c r="I68" s="36" t="str">
        <f t="shared" si="9"/>
        <v/>
      </c>
      <c r="J68" s="36" t="str">
        <f>IF($F68&lt;&gt;"",SUMIF('Township Payments'!$B$3:$B$2159,'Payment Reciept By County'!$F68,'Township Payments'!$K$3:$K$2159),"")</f>
        <v/>
      </c>
      <c r="L68">
        <f t="shared" si="10"/>
        <v>0</v>
      </c>
      <c r="M68" s="6">
        <f t="shared" si="7"/>
        <v>0</v>
      </c>
    </row>
    <row r="69" spans="5:13" x14ac:dyDescent="0.25">
      <c r="E69" s="28"/>
      <c r="F69" s="59" t="str">
        <f>IF($E$2&lt;&gt;"",IF(VLOOKUP($E$2,LOOKUPS!$B$308:$BB$406,16,0)=0,"",VLOOKUP($E$2,LOOKUPS!$B$308:$BB$406,16,0)),"")</f>
        <v/>
      </c>
      <c r="G69" s="59" t="str">
        <f>IF($E$2&lt;&gt;"",IF(F69="","",VLOOKUP(F69,Township_Lookup!$B$2:$C$1596,2,0)),"")</f>
        <v/>
      </c>
      <c r="H69" s="36" t="str">
        <f t="shared" si="8"/>
        <v/>
      </c>
      <c r="I69" s="36" t="str">
        <f t="shared" si="9"/>
        <v/>
      </c>
      <c r="J69" s="36" t="str">
        <f>IF($F69&lt;&gt;"",SUMIF('Township Payments'!$B$3:$B$2159,'Payment Reciept By County'!$F69,'Township Payments'!$K$3:$K$2159),"")</f>
        <v/>
      </c>
      <c r="L69">
        <f t="shared" si="10"/>
        <v>0</v>
      </c>
      <c r="M69" s="6">
        <f t="shared" si="7"/>
        <v>0</v>
      </c>
    </row>
    <row r="70" spans="5:13" x14ac:dyDescent="0.25">
      <c r="E70" s="28"/>
      <c r="F70" s="59" t="str">
        <f>IF($E$2&lt;&gt;"",IF(VLOOKUP($E$2,LOOKUPS!$B$308:$BB$406,17,0)=0,"",VLOOKUP($E$2,LOOKUPS!$B$308:$BB$406,17,0)),"")</f>
        <v/>
      </c>
      <c r="G70" s="59" t="str">
        <f>IF($E$2&lt;&gt;"",IF(F70="","",VLOOKUP(F70,Township_Lookup!$B$2:$C$1596,2,0)),"")</f>
        <v/>
      </c>
      <c r="H70" s="36" t="str">
        <f t="shared" si="8"/>
        <v/>
      </c>
      <c r="I70" s="36" t="str">
        <f t="shared" si="9"/>
        <v/>
      </c>
      <c r="J70" s="36" t="str">
        <f>IF($F70&lt;&gt;"",SUMIF('Township Payments'!$B$3:$B$2159,'Payment Reciept By County'!$F70,'Township Payments'!$K$3:$K$2159),"")</f>
        <v/>
      </c>
      <c r="L70">
        <f t="shared" si="10"/>
        <v>0</v>
      </c>
      <c r="M70" s="6">
        <f t="shared" si="7"/>
        <v>0</v>
      </c>
    </row>
    <row r="71" spans="5:13" x14ac:dyDescent="0.25">
      <c r="E71" s="28"/>
      <c r="F71" s="59" t="str">
        <f>IF($E$2&lt;&gt;"",IF(VLOOKUP($E$2,LOOKUPS!$B$308:$BB$406,18,0)=0,"",VLOOKUP($E$2,LOOKUPS!$B$308:$BB$406,18,0)),"")</f>
        <v/>
      </c>
      <c r="G71" s="59" t="str">
        <f>IF($E$2&lt;&gt;"",IF(F71="","",VLOOKUP(F71,Township_Lookup!$B$2:$C$1596,2,0)),"")</f>
        <v/>
      </c>
      <c r="H71" s="36" t="str">
        <f t="shared" si="8"/>
        <v/>
      </c>
      <c r="I71" s="36" t="str">
        <f t="shared" si="9"/>
        <v/>
      </c>
      <c r="J71" s="36" t="str">
        <f>IF($F71&lt;&gt;"",SUMIF('Township Payments'!$B$3:$B$2159,'Payment Reciept By County'!$F71,'Township Payments'!$K$3:$K$2159),"")</f>
        <v/>
      </c>
      <c r="L71">
        <f t="shared" si="10"/>
        <v>0</v>
      </c>
      <c r="M71" s="6">
        <f t="shared" si="7"/>
        <v>0</v>
      </c>
    </row>
    <row r="72" spans="5:13" x14ac:dyDescent="0.25">
      <c r="E72" s="28"/>
      <c r="F72" s="57" t="str">
        <f>IF($E$2&lt;&gt;"",IF(VLOOKUP($E$2,LOOKUPS!$B$308:$BB$406,19,0)=0,"",VLOOKUP($E$2,LOOKUPS!$B$308:$BB$406,19,0)),"")</f>
        <v/>
      </c>
      <c r="G72" s="57" t="str">
        <f>IF($E$2&lt;&gt;"",IF(F72="","",VLOOKUP(F72,Township_Lookup!$B$2:$C$1596,2,0)),"")</f>
        <v/>
      </c>
      <c r="H72" s="34" t="str">
        <f t="shared" si="8"/>
        <v/>
      </c>
      <c r="I72" s="34" t="str">
        <f t="shared" si="9"/>
        <v/>
      </c>
      <c r="J72" s="34" t="str">
        <f>IF($F72&lt;&gt;"",SUMIF('Township Payments'!$B$3:$B$2159,'Payment Reciept By County'!$F72,'Township Payments'!$K$3:$K$2159),"")</f>
        <v/>
      </c>
      <c r="L72">
        <f t="shared" si="10"/>
        <v>0</v>
      </c>
      <c r="M72" s="6">
        <f t="shared" si="7"/>
        <v>0</v>
      </c>
    </row>
    <row r="73" spans="5:13" x14ac:dyDescent="0.25">
      <c r="E73" s="28"/>
      <c r="F73" s="59" t="str">
        <f>IF($E$2&lt;&gt;"",IF(VLOOKUP($E$2,LOOKUPS!$B$308:$BB$406,20,0)=0,"",VLOOKUP($E$2,LOOKUPS!$B$308:$BB$406,20,0)),"")</f>
        <v/>
      </c>
      <c r="G73" s="59" t="str">
        <f>IF($E$2&lt;&gt;"",IF(F73="","",VLOOKUP(F73,Township_Lookup!$B$2:$C$1596,2,0)),"")</f>
        <v/>
      </c>
      <c r="H73" s="36" t="str">
        <f t="shared" si="8"/>
        <v/>
      </c>
      <c r="I73" s="36" t="str">
        <f t="shared" si="9"/>
        <v/>
      </c>
      <c r="J73" s="36" t="str">
        <f>IF($F73&lt;&gt;"",SUMIF('Township Payments'!$B$3:$B$2159,'Payment Reciept By County'!$F73,'Township Payments'!$K$3:$K$2159),"")</f>
        <v/>
      </c>
      <c r="L73">
        <f t="shared" si="10"/>
        <v>0</v>
      </c>
      <c r="M73" s="6">
        <f t="shared" si="7"/>
        <v>0</v>
      </c>
    </row>
    <row r="74" spans="5:13" x14ac:dyDescent="0.25">
      <c r="E74" s="28"/>
      <c r="F74" s="60" t="str">
        <f>IF($E$2&lt;&gt;"",IF(VLOOKUP($E$2,LOOKUPS!$B$308:$BB$406,21,0)=0,"",VLOOKUP($E$2,LOOKUPS!$B$308:$BB$406,21,0)),"")</f>
        <v/>
      </c>
      <c r="G74" s="60" t="str">
        <f>IF($E$2&lt;&gt;"",IF(F74="","",VLOOKUP(F74,Township_Lookup!$B$2:$C$1596,2,0)),"")</f>
        <v/>
      </c>
      <c r="H74" s="37" t="str">
        <f t="shared" si="8"/>
        <v/>
      </c>
      <c r="I74" s="37" t="str">
        <f t="shared" si="9"/>
        <v/>
      </c>
      <c r="J74" s="37" t="str">
        <f>IF($F74&lt;&gt;"",SUMIF('Township Payments'!$B$3:$B$2159,'Payment Reciept By County'!$F74,'Township Payments'!$K$3:$K$2159),"")</f>
        <v/>
      </c>
      <c r="L74">
        <f t="shared" si="10"/>
        <v>0</v>
      </c>
      <c r="M74" s="6">
        <f t="shared" si="7"/>
        <v>0</v>
      </c>
    </row>
    <row r="75" spans="5:13" x14ac:dyDescent="0.25">
      <c r="E75" s="28"/>
      <c r="F75" s="60" t="str">
        <f>IF($E$2&lt;&gt;"",IF(VLOOKUP($E$2,LOOKUPS!$B$308:$BB$406,22,0)=0,"",VLOOKUP($E$2,LOOKUPS!$B$308:$BB$406,22,0)),"")</f>
        <v/>
      </c>
      <c r="G75" s="60" t="str">
        <f>IF($E$2&lt;&gt;"",IF(F75="","",VLOOKUP(F75,Township_Lookup!$B$2:$C$1596,2,0)),"")</f>
        <v/>
      </c>
      <c r="H75" s="37" t="str">
        <f t="shared" si="8"/>
        <v/>
      </c>
      <c r="I75" s="37" t="str">
        <f t="shared" si="9"/>
        <v/>
      </c>
      <c r="J75" s="37" t="str">
        <f>IF($F75&lt;&gt;"",SUMIF('Township Payments'!$B$3:$B$2159,'Payment Reciept By County'!$F75,'Township Payments'!$K$3:$K$2159),"")</f>
        <v/>
      </c>
      <c r="L75">
        <f t="shared" si="10"/>
        <v>0</v>
      </c>
      <c r="M75" s="6">
        <f t="shared" si="7"/>
        <v>0</v>
      </c>
    </row>
    <row r="76" spans="5:13" x14ac:dyDescent="0.25">
      <c r="E76" s="28"/>
      <c r="F76" s="60" t="str">
        <f>IF($E$2&lt;&gt;"",IF(VLOOKUP($E$2,LOOKUPS!$B$308:$BB$406,23,0)=0,"",VLOOKUP($E$2,LOOKUPS!$B$308:$BB$406,23,0)),"")</f>
        <v/>
      </c>
      <c r="G76" s="60" t="str">
        <f>IF($E$2&lt;&gt;"",IF(F76="","",VLOOKUP(F76,Township_Lookup!$B$2:$C$1596,2,0)),"")</f>
        <v/>
      </c>
      <c r="H76" s="37" t="str">
        <f t="shared" si="8"/>
        <v/>
      </c>
      <c r="I76" s="37" t="str">
        <f t="shared" si="9"/>
        <v/>
      </c>
      <c r="J76" s="37" t="str">
        <f>IF($F76&lt;&gt;"",SUMIF('Township Payments'!$B$3:$B$2159,'Payment Reciept By County'!$F76,'Township Payments'!$K$3:$K$2159),"")</f>
        <v/>
      </c>
      <c r="L76">
        <f t="shared" si="10"/>
        <v>0</v>
      </c>
      <c r="M76" s="6">
        <f t="shared" si="7"/>
        <v>0</v>
      </c>
    </row>
    <row r="77" spans="5:13" x14ac:dyDescent="0.25">
      <c r="E77" s="28"/>
      <c r="F77" s="60" t="str">
        <f>IF($E$2&lt;&gt;"",IF(VLOOKUP($E$2,LOOKUPS!$B$308:$BB$406,24,0)=0,"",VLOOKUP($E$2,LOOKUPS!$B$308:$BB$406,24,0)),"")</f>
        <v/>
      </c>
      <c r="G77" s="60" t="str">
        <f>IF($E$2&lt;&gt;"",IF(F77="","",VLOOKUP(F77,Township_Lookup!$B$2:$C$1596,2,0)),"")</f>
        <v/>
      </c>
      <c r="H77" s="37" t="str">
        <f t="shared" si="8"/>
        <v/>
      </c>
      <c r="I77" s="37" t="str">
        <f t="shared" si="9"/>
        <v/>
      </c>
      <c r="J77" s="37" t="str">
        <f>IF($F77&lt;&gt;"",SUMIF('Township Payments'!$B$3:$B$2159,'Payment Reciept By County'!$F77,'Township Payments'!$K$3:$K$2159),"")</f>
        <v/>
      </c>
      <c r="L77">
        <f t="shared" si="10"/>
        <v>0</v>
      </c>
      <c r="M77" s="6">
        <f t="shared" si="7"/>
        <v>0</v>
      </c>
    </row>
    <row r="78" spans="5:13" x14ac:dyDescent="0.25">
      <c r="E78" s="28"/>
      <c r="F78" s="60" t="str">
        <f>IF($E$2&lt;&gt;"",IF(VLOOKUP($E$2,LOOKUPS!$B$308:$BB$406,25,0)=0,"",VLOOKUP($E$2,LOOKUPS!$B$308:$BB$406,25,0)),"")</f>
        <v/>
      </c>
      <c r="G78" s="60" t="str">
        <f>IF($E$2&lt;&gt;"",IF(F78="","",VLOOKUP(F78,Township_Lookup!$B$2:$C$1596,2,0)),"")</f>
        <v/>
      </c>
      <c r="H78" s="37" t="str">
        <f t="shared" si="8"/>
        <v/>
      </c>
      <c r="I78" s="37" t="str">
        <f t="shared" si="9"/>
        <v/>
      </c>
      <c r="J78" s="37" t="str">
        <f>IF($F78&lt;&gt;"",SUMIF('Township Payments'!$B$3:$B$2159,'Payment Reciept By County'!$F78,'Township Payments'!$K$3:$K$2159),"")</f>
        <v/>
      </c>
      <c r="L78">
        <f t="shared" si="10"/>
        <v>0</v>
      </c>
      <c r="M78" s="6">
        <f t="shared" si="7"/>
        <v>0</v>
      </c>
    </row>
    <row r="79" spans="5:13" x14ac:dyDescent="0.25">
      <c r="E79" s="28"/>
      <c r="F79" s="60" t="str">
        <f>IF($E$2&lt;&gt;"",IF(VLOOKUP($E$2,LOOKUPS!$B$308:$BB$406,26,0)=0,"",VLOOKUP($E$2,LOOKUPS!$B$308:$BB$406,26,0)),"")</f>
        <v/>
      </c>
      <c r="G79" s="60" t="str">
        <f>IF($E$2&lt;&gt;"",IF(F79="","",VLOOKUP(F79,Township_Lookup!$B$2:$C$1596,2,0)),"")</f>
        <v/>
      </c>
      <c r="H79" s="37" t="str">
        <f t="shared" si="8"/>
        <v/>
      </c>
      <c r="I79" s="37" t="str">
        <f t="shared" si="9"/>
        <v/>
      </c>
      <c r="J79" s="37" t="str">
        <f>IF($F79&lt;&gt;"",SUMIF('Township Payments'!$B$3:$B$2159,'Payment Reciept By County'!$F79,'Township Payments'!$K$3:$K$2159),"")</f>
        <v/>
      </c>
      <c r="L79">
        <f t="shared" si="10"/>
        <v>0</v>
      </c>
      <c r="M79" s="6">
        <f t="shared" si="7"/>
        <v>0</v>
      </c>
    </row>
    <row r="80" spans="5:13" x14ac:dyDescent="0.25">
      <c r="E80" s="28"/>
      <c r="F80" s="60" t="str">
        <f>IF($E$2&lt;&gt;"",IF(VLOOKUP($E$2,LOOKUPS!$B$308:$BB$406,27,0)=0,"",VLOOKUP($E$2,LOOKUPS!$B$308:$BB$406,27,0)),"")</f>
        <v/>
      </c>
      <c r="G80" s="60" t="str">
        <f>IF($E$2&lt;&gt;"",IF(F80="","",VLOOKUP(F80,Township_Lookup!$B$2:$C$1596,2,0)),"")</f>
        <v/>
      </c>
      <c r="H80" s="37" t="str">
        <f t="shared" si="8"/>
        <v/>
      </c>
      <c r="I80" s="37" t="str">
        <f t="shared" si="9"/>
        <v/>
      </c>
      <c r="J80" s="37" t="str">
        <f>IF($F80&lt;&gt;"",SUMIF('Township Payments'!$B$3:$B$2159,'Payment Reciept By County'!$F80,'Township Payments'!$K$3:$K$2159),"")</f>
        <v/>
      </c>
      <c r="L80">
        <f t="shared" si="10"/>
        <v>0</v>
      </c>
      <c r="M80" s="6">
        <f t="shared" si="7"/>
        <v>0</v>
      </c>
    </row>
    <row r="81" spans="5:13" x14ac:dyDescent="0.25">
      <c r="E81" s="28"/>
      <c r="F81" s="60" t="str">
        <f>IF($E$2&lt;&gt;"",IF(VLOOKUP($E$2,LOOKUPS!$B$308:$BB$406,28,0)=0,"",VLOOKUP($E$2,LOOKUPS!$B$308:$BB$406,28,0)),"")</f>
        <v/>
      </c>
      <c r="G81" s="60" t="str">
        <f>IF($E$2&lt;&gt;"",IF(F81="","",VLOOKUP(F81,Township_Lookup!$B$2:$C$1596,2,0)),"")</f>
        <v/>
      </c>
      <c r="H81" s="37" t="str">
        <f t="shared" si="8"/>
        <v/>
      </c>
      <c r="I81" s="37" t="str">
        <f t="shared" si="9"/>
        <v/>
      </c>
      <c r="J81" s="37" t="str">
        <f>IF($F81&lt;&gt;"",SUMIF('Township Payments'!$B$3:$B$2159,'Payment Reciept By County'!$F81,'Township Payments'!$K$3:$K$2159),"")</f>
        <v/>
      </c>
      <c r="L81">
        <f t="shared" si="10"/>
        <v>0</v>
      </c>
      <c r="M81" s="6">
        <f t="shared" si="7"/>
        <v>0</v>
      </c>
    </row>
    <row r="82" spans="5:13" x14ac:dyDescent="0.25">
      <c r="E82" s="28"/>
      <c r="F82" s="60" t="str">
        <f>IF($E$2&lt;&gt;"",IF(VLOOKUP($E$2,LOOKUPS!$B$308:$BB$406,29,0)=0,"",VLOOKUP($E$2,LOOKUPS!$B$308:$BB$406,29,0)),"")</f>
        <v/>
      </c>
      <c r="G82" s="60" t="str">
        <f>IF($E$2&lt;&gt;"",IF(F82="","",VLOOKUP(F82,Township_Lookup!$B$2:$C$1596,2,0)),"")</f>
        <v/>
      </c>
      <c r="H82" s="37" t="str">
        <f t="shared" si="8"/>
        <v/>
      </c>
      <c r="I82" s="37" t="str">
        <f t="shared" si="9"/>
        <v/>
      </c>
      <c r="J82" s="37" t="str">
        <f>IF($F82&lt;&gt;"",SUMIF('Township Payments'!$B$3:$B$2159,'Payment Reciept By County'!$F82,'Township Payments'!$K$3:$K$2159),"")</f>
        <v/>
      </c>
      <c r="L82">
        <f t="shared" si="10"/>
        <v>0</v>
      </c>
      <c r="M82" s="6">
        <f t="shared" si="7"/>
        <v>0</v>
      </c>
    </row>
    <row r="83" spans="5:13" x14ac:dyDescent="0.25">
      <c r="E83" s="28"/>
      <c r="F83" s="59" t="str">
        <f>IF($E$2&lt;&gt;"",IF(VLOOKUP($E$2,LOOKUPS!$B$308:$BB$406,30,0)=0,"",VLOOKUP($E$2,LOOKUPS!$B$308:$BB$406,30,0)),"")</f>
        <v/>
      </c>
      <c r="G83" s="59" t="str">
        <f>IF($E$2&lt;&gt;"",IF(F83="","",VLOOKUP(F83,Township_Lookup!$B$2:$C$1596,2,0)),"")</f>
        <v/>
      </c>
      <c r="H83" s="36" t="str">
        <f t="shared" si="8"/>
        <v/>
      </c>
      <c r="I83" s="36" t="str">
        <f t="shared" si="9"/>
        <v/>
      </c>
      <c r="J83" s="36" t="str">
        <f>IF($F83&lt;&gt;"",SUMIF('Township Payments'!$B$3:$B$2159,'Payment Reciept By County'!$F83,'Township Payments'!$K$3:$K$2159),"")</f>
        <v/>
      </c>
      <c r="L83">
        <f t="shared" si="10"/>
        <v>0</v>
      </c>
      <c r="M83" s="6">
        <f t="shared" si="7"/>
        <v>0</v>
      </c>
    </row>
    <row r="84" spans="5:13" x14ac:dyDescent="0.25">
      <c r="E84" s="28"/>
      <c r="F84" s="59" t="str">
        <f>IF($E$2&lt;&gt;"",IF(VLOOKUP($E$2,LOOKUPS!$B$308:$BB$406,31,0)=0,"",VLOOKUP($E$2,LOOKUPS!$B$308:$BB$406,31,0)),"")</f>
        <v/>
      </c>
      <c r="G84" s="59" t="str">
        <f>IF($E$2&lt;&gt;"",IF(F84="","",VLOOKUP(F84,Township_Lookup!$B$2:$C$1596,2,0)),"")</f>
        <v/>
      </c>
      <c r="H84" s="36" t="str">
        <f t="shared" si="8"/>
        <v/>
      </c>
      <c r="I84" s="36" t="str">
        <f t="shared" si="9"/>
        <v/>
      </c>
      <c r="J84" s="36" t="str">
        <f>IF($F84&lt;&gt;"",SUMIF('Township Payments'!$B$3:$B$2159,'Payment Reciept By County'!$F84,'Township Payments'!$K$3:$K$2159),"")</f>
        <v/>
      </c>
      <c r="L84">
        <f t="shared" si="10"/>
        <v>0</v>
      </c>
      <c r="M84" s="6">
        <f t="shared" si="7"/>
        <v>0</v>
      </c>
    </row>
    <row r="85" spans="5:13" x14ac:dyDescent="0.25">
      <c r="E85" s="28"/>
      <c r="F85" s="59" t="str">
        <f>IF($E$2&lt;&gt;"",IF(VLOOKUP($E$2,LOOKUPS!$B$308:$BB$406,32,0)=0,"",VLOOKUP($E$2,LOOKUPS!$B$308:$BB$406,32,0)),"")</f>
        <v/>
      </c>
      <c r="G85" s="59" t="str">
        <f>IF($E$2&lt;&gt;"",IF(F85="","",VLOOKUP(F85,Township_Lookup!$B$2:$C$1596,2,0)),"")</f>
        <v/>
      </c>
      <c r="H85" s="36" t="str">
        <f t="shared" si="8"/>
        <v/>
      </c>
      <c r="I85" s="36" t="str">
        <f t="shared" si="9"/>
        <v/>
      </c>
      <c r="J85" s="36" t="str">
        <f>IF($F85&lt;&gt;"",SUMIF('Township Payments'!$B$3:$B$2159,'Payment Reciept By County'!$F85,'Township Payments'!$K$3:$K$2159),"")</f>
        <v/>
      </c>
      <c r="L85">
        <f t="shared" si="10"/>
        <v>0</v>
      </c>
      <c r="M85" s="6">
        <f t="shared" si="7"/>
        <v>0</v>
      </c>
    </row>
    <row r="86" spans="5:13" x14ac:dyDescent="0.25">
      <c r="E86" s="28"/>
      <c r="F86" s="59" t="str">
        <f>IF($E$2&lt;&gt;"",IF(VLOOKUP($E$2,LOOKUPS!$B$308:$BB$406,33,0)=0,"",VLOOKUP($E$2,LOOKUPS!$B$308:$BB$406,33,0)),"")</f>
        <v/>
      </c>
      <c r="G86" s="59" t="str">
        <f>IF($E$2&lt;&gt;"",IF(F86="","",VLOOKUP(F86,Township_Lookup!$B$2:$C$1596,2,0)),"")</f>
        <v/>
      </c>
      <c r="H86" s="36" t="str">
        <f t="shared" si="8"/>
        <v/>
      </c>
      <c r="I86" s="36" t="str">
        <f t="shared" si="9"/>
        <v/>
      </c>
      <c r="J86" s="36" t="str">
        <f>IF($F86&lt;&gt;"",SUMIF('Township Payments'!$B$3:$B$2159,'Payment Reciept By County'!$F86,'Township Payments'!$K$3:$K$2159),"")</f>
        <v/>
      </c>
      <c r="L86">
        <f t="shared" si="10"/>
        <v>0</v>
      </c>
      <c r="M86" s="6">
        <f t="shared" si="7"/>
        <v>0</v>
      </c>
    </row>
    <row r="87" spans="5:13" x14ac:dyDescent="0.25">
      <c r="E87" s="28"/>
      <c r="F87" s="59" t="str">
        <f>IF($E$2&lt;&gt;"",IF(VLOOKUP($E$2,LOOKUPS!$B$308:$BB$406,34,0)=0,"",VLOOKUP($E$2,LOOKUPS!$B$308:$BB$406,34,0)),"")</f>
        <v/>
      </c>
      <c r="G87" s="59" t="str">
        <f>IF($E$2&lt;&gt;"",IF(F87="","",VLOOKUP(F87,Township_Lookup!$B$2:$C$1596,2,0)),"")</f>
        <v/>
      </c>
      <c r="H87" s="36" t="str">
        <f t="shared" si="8"/>
        <v/>
      </c>
      <c r="I87" s="36" t="str">
        <f t="shared" si="9"/>
        <v/>
      </c>
      <c r="J87" s="36" t="str">
        <f>IF($F87&lt;&gt;"",SUMIF('Township Payments'!$B$3:$B$2159,'Payment Reciept By County'!$F87,'Township Payments'!$K$3:$K$2159),"")</f>
        <v/>
      </c>
      <c r="L87">
        <f t="shared" si="10"/>
        <v>0</v>
      </c>
      <c r="M87" s="6">
        <f t="shared" si="7"/>
        <v>0</v>
      </c>
    </row>
    <row r="88" spans="5:13" x14ac:dyDescent="0.25">
      <c r="E88" s="28"/>
      <c r="F88" s="59" t="str">
        <f>IF($E$2&lt;&gt;"",IF(VLOOKUP($E$2,LOOKUPS!$B$308:$BB$406,35,0)=0,"",VLOOKUP($E$2,LOOKUPS!$B$308:$BB$406,35,0)),"")</f>
        <v/>
      </c>
      <c r="G88" s="59" t="str">
        <f>IF($E$2&lt;&gt;"",IF(F88="","",VLOOKUP(F88,Township_Lookup!$B$2:$C$1596,2,0)),"")</f>
        <v/>
      </c>
      <c r="H88" s="36" t="str">
        <f t="shared" si="8"/>
        <v/>
      </c>
      <c r="I88" s="36" t="str">
        <f t="shared" si="9"/>
        <v/>
      </c>
      <c r="J88" s="36" t="str">
        <f>IF($F88&lt;&gt;"",SUMIF('Township Payments'!$B$3:$B$2159,'Payment Reciept By County'!$F88,'Township Payments'!$K$3:$K$2159),"")</f>
        <v/>
      </c>
      <c r="L88">
        <f t="shared" si="10"/>
        <v>0</v>
      </c>
      <c r="M88" s="6">
        <f t="shared" si="7"/>
        <v>0</v>
      </c>
    </row>
    <row r="89" spans="5:13" x14ac:dyDescent="0.25">
      <c r="E89" s="28"/>
      <c r="F89" s="57" t="str">
        <f>IF($E$2&lt;&gt;"",IF(VLOOKUP($E$2,LOOKUPS!$B$308:$BB$406,36,0)=0,"",VLOOKUP($E$2,LOOKUPS!$B$308:$BB$406,36,0)),"")</f>
        <v/>
      </c>
      <c r="G89" s="57" t="str">
        <f>IF($E$2&lt;&gt;"",IF(F89="","",VLOOKUP(F89,Township_Lookup!$B$2:$C$1596,2,0)),"")</f>
        <v/>
      </c>
      <c r="H89" s="34" t="str">
        <f t="shared" si="8"/>
        <v/>
      </c>
      <c r="I89" s="34" t="str">
        <f t="shared" si="9"/>
        <v/>
      </c>
      <c r="J89" s="34" t="str">
        <f>IF($F89&lt;&gt;"",SUMIF('Township Payments'!$B$3:$B$2159,'Payment Reciept By County'!$F89,'Township Payments'!$K$3:$K$2159),"")</f>
        <v/>
      </c>
      <c r="L89">
        <f t="shared" si="10"/>
        <v>0</v>
      </c>
      <c r="M89" s="6">
        <f t="shared" si="7"/>
        <v>0</v>
      </c>
    </row>
    <row r="90" spans="5:13" x14ac:dyDescent="0.25">
      <c r="E90" s="28"/>
      <c r="F90" s="59" t="str">
        <f>IF($E$2&lt;&gt;"",IF(VLOOKUP($E$2,LOOKUPS!$B$308:$BB$406,37,0)=0,"",VLOOKUP($E$2,LOOKUPS!$B$308:$BB$406,37,0)),"")</f>
        <v/>
      </c>
      <c r="G90" s="59" t="str">
        <f>IF($E$2&lt;&gt;"",IF(F90="","",VLOOKUP(F90,Township_Lookup!$B$2:$C$1596,2,0)),"")</f>
        <v/>
      </c>
      <c r="H90" s="36" t="str">
        <f t="shared" si="8"/>
        <v/>
      </c>
      <c r="I90" s="36" t="str">
        <f t="shared" si="9"/>
        <v/>
      </c>
      <c r="J90" s="36" t="str">
        <f>IF($F90&lt;&gt;"",SUMIF('Township Payments'!$B$3:$B$2159,'Payment Reciept By County'!$F90,'Township Payments'!$K$3:$K$2159),"")</f>
        <v/>
      </c>
      <c r="L90">
        <f t="shared" si="10"/>
        <v>0</v>
      </c>
      <c r="M90" s="6">
        <f t="shared" si="7"/>
        <v>0</v>
      </c>
    </row>
    <row r="91" spans="5:13" x14ac:dyDescent="0.25">
      <c r="E91" s="28"/>
      <c r="F91" s="60" t="str">
        <f>IF($E$2&lt;&gt;"",IF(VLOOKUP($E$2,LOOKUPS!$B$308:$BB$406,38,0)=0,"",VLOOKUP($E$2,LOOKUPS!$B$308:$BB$406,38,0)),"")</f>
        <v/>
      </c>
      <c r="G91" s="60" t="str">
        <f>IF($E$2&lt;&gt;"",IF(F91="","",VLOOKUP(F91,Township_Lookup!$B$2:$C$1596,2,0)),"")</f>
        <v/>
      </c>
      <c r="H91" s="37" t="str">
        <f t="shared" si="8"/>
        <v/>
      </c>
      <c r="I91" s="37" t="str">
        <f t="shared" si="9"/>
        <v/>
      </c>
      <c r="J91" s="37" t="str">
        <f>IF($F91&lt;&gt;"",SUMIF('Township Payments'!$B$3:$B$2159,'Payment Reciept By County'!$F91,'Township Payments'!$K$3:$K$2159),"")</f>
        <v/>
      </c>
      <c r="L91">
        <f t="shared" si="10"/>
        <v>0</v>
      </c>
      <c r="M91" s="6">
        <f t="shared" si="7"/>
        <v>0</v>
      </c>
    </row>
    <row r="92" spans="5:13" x14ac:dyDescent="0.25">
      <c r="E92" s="28"/>
      <c r="F92" s="60" t="str">
        <f>IF($E$2&lt;&gt;"",IF(VLOOKUP($E$2,LOOKUPS!$B$308:$BB$406,39,0)=0,"",VLOOKUP($E$2,LOOKUPS!$B$308:$BB$406,39,0)),"")</f>
        <v/>
      </c>
      <c r="G92" s="60" t="str">
        <f>IF($E$2&lt;&gt;"",IF(F92="","",VLOOKUP(F92,Township_Lookup!$B$2:$C$1596,2,0)),"")</f>
        <v/>
      </c>
      <c r="H92" s="37" t="str">
        <f t="shared" si="8"/>
        <v/>
      </c>
      <c r="I92" s="37" t="str">
        <f t="shared" si="9"/>
        <v/>
      </c>
      <c r="J92" s="37" t="str">
        <f>IF($F92&lt;&gt;"",SUMIF('Township Payments'!$B$3:$B$2159,'Payment Reciept By County'!$F92,'Township Payments'!$K$3:$K$2159),"")</f>
        <v/>
      </c>
      <c r="L92">
        <f t="shared" si="10"/>
        <v>0</v>
      </c>
      <c r="M92" s="6">
        <f t="shared" si="7"/>
        <v>0</v>
      </c>
    </row>
    <row r="93" spans="5:13" x14ac:dyDescent="0.25">
      <c r="E93" s="28"/>
      <c r="F93" s="60" t="str">
        <f>IF($E$2&lt;&gt;"",IF(VLOOKUP($E$2,LOOKUPS!$B$308:$BB$406,40,0)=0,"",VLOOKUP($E$2,LOOKUPS!$B$308:$BB$406,40,0)),"")</f>
        <v/>
      </c>
      <c r="G93" s="60" t="str">
        <f>IF($E$2&lt;&gt;"",IF(F93="","",VLOOKUP(F93,Township_Lookup!$B$2:$C$1596,2,0)),"")</f>
        <v/>
      </c>
      <c r="H93" s="37" t="str">
        <f t="shared" si="8"/>
        <v/>
      </c>
      <c r="I93" s="37" t="str">
        <f t="shared" si="9"/>
        <v/>
      </c>
      <c r="J93" s="37" t="str">
        <f>IF($F93&lt;&gt;"",SUMIF('Township Payments'!$B$3:$B$2159,'Payment Reciept By County'!$F93,'Township Payments'!$K$3:$K$2159),"")</f>
        <v/>
      </c>
      <c r="L93">
        <f t="shared" si="10"/>
        <v>0</v>
      </c>
      <c r="M93" s="6">
        <f t="shared" si="7"/>
        <v>0</v>
      </c>
    </row>
    <row r="94" spans="5:13" x14ac:dyDescent="0.25">
      <c r="E94" s="28"/>
      <c r="F94" s="60" t="str">
        <f>IF($E$2&lt;&gt;"",IF(VLOOKUP($E$2,LOOKUPS!$B$308:$BB$406,41,0)=0,"",VLOOKUP($E$2,LOOKUPS!$B$308:$BB$406,41,0)),"")</f>
        <v/>
      </c>
      <c r="G94" s="60" t="str">
        <f>IF($E$2&lt;&gt;"",IF(F94="","",VLOOKUP(F94,Township_Lookup!$B$2:$C$1596,2,0)),"")</f>
        <v/>
      </c>
      <c r="H94" s="37" t="str">
        <f t="shared" si="8"/>
        <v/>
      </c>
      <c r="I94" s="37" t="str">
        <f t="shared" si="9"/>
        <v/>
      </c>
      <c r="J94" s="37" t="str">
        <f>IF($F94&lt;&gt;"",SUMIF('Township Payments'!$B$3:$B$2159,'Payment Reciept By County'!$F94,'Township Payments'!$K$3:$K$2159),"")</f>
        <v/>
      </c>
      <c r="L94">
        <f t="shared" si="10"/>
        <v>0</v>
      </c>
      <c r="M94" s="6">
        <f t="shared" ref="M94:M148" si="11">ROUND($H$4*L94,2)</f>
        <v>0</v>
      </c>
    </row>
    <row r="95" spans="5:13" x14ac:dyDescent="0.25">
      <c r="E95" s="28"/>
      <c r="F95" s="60" t="str">
        <f>IF($E$2&lt;&gt;"",IF(VLOOKUP($E$2,LOOKUPS!$B$308:$BB$406,42,0)=0,"",VLOOKUP($E$2,LOOKUPS!$B$308:$BB$406,42,0)),"")</f>
        <v/>
      </c>
      <c r="G95" s="60" t="str">
        <f>IF($E$2&lt;&gt;"",IF(F95="","",VLOOKUP(F95,Township_Lookup!$B$2:$C$1596,2,0)),"")</f>
        <v/>
      </c>
      <c r="H95" s="37" t="str">
        <f t="shared" si="8"/>
        <v/>
      </c>
      <c r="I95" s="37" t="str">
        <f t="shared" si="9"/>
        <v/>
      </c>
      <c r="J95" s="37" t="str">
        <f>IF($F95&lt;&gt;"",SUMIF('Township Payments'!$B$3:$B$2159,'Payment Reciept By County'!$F95,'Township Payments'!$K$3:$K$2159),"")</f>
        <v/>
      </c>
      <c r="L95">
        <f t="shared" si="10"/>
        <v>0</v>
      </c>
      <c r="M95" s="6">
        <f t="shared" si="11"/>
        <v>0</v>
      </c>
    </row>
    <row r="96" spans="5:13" x14ac:dyDescent="0.25">
      <c r="E96" s="28"/>
      <c r="F96" s="60" t="str">
        <f>IF($E$2&lt;&gt;"",IF(VLOOKUP($E$2,LOOKUPS!$B$308:$BB$406,43,0)=0,"",VLOOKUP($E$2,LOOKUPS!$B$308:$BB$406,43,0)),"")</f>
        <v/>
      </c>
      <c r="G96" s="60" t="str">
        <f>IF($E$2&lt;&gt;"",IF(F96="","",VLOOKUP(F96,Township_Lookup!$B$2:$C$1596,2,0)),"")</f>
        <v/>
      </c>
      <c r="H96" s="37" t="str">
        <f t="shared" si="8"/>
        <v/>
      </c>
      <c r="I96" s="37" t="str">
        <f t="shared" si="9"/>
        <v/>
      </c>
      <c r="J96" s="37" t="str">
        <f>IF($F96&lt;&gt;"",SUMIF('Township Payments'!$B$3:$B$2159,'Payment Reciept By County'!$F96,'Township Payments'!$K$3:$K$2159),"")</f>
        <v/>
      </c>
      <c r="L96">
        <f t="shared" si="10"/>
        <v>0</v>
      </c>
      <c r="M96" s="6">
        <f t="shared" si="11"/>
        <v>0</v>
      </c>
    </row>
    <row r="97" spans="5:13" x14ac:dyDescent="0.25">
      <c r="E97" s="28"/>
      <c r="F97" s="60" t="str">
        <f>IF($E$2&lt;&gt;"",IF(VLOOKUP($E$2,LOOKUPS!$B$308:$BB$406,44,0)=0,"",VLOOKUP($E$2,LOOKUPS!$B$308:$BB$406,44,0)),"")</f>
        <v/>
      </c>
      <c r="G97" s="60" t="str">
        <f>IF($E$2&lt;&gt;"",IF(F97="","",VLOOKUP(F97,Township_Lookup!$B$2:$C$1596,2,0)),"")</f>
        <v/>
      </c>
      <c r="H97" s="37" t="str">
        <f t="shared" si="8"/>
        <v/>
      </c>
      <c r="I97" s="37" t="str">
        <f t="shared" si="9"/>
        <v/>
      </c>
      <c r="J97" s="37" t="str">
        <f>IF($F97&lt;&gt;"",SUMIF('Township Payments'!$B$3:$B$2159,'Payment Reciept By County'!$F97,'Township Payments'!$K$3:$K$2159),"")</f>
        <v/>
      </c>
      <c r="L97">
        <f t="shared" si="10"/>
        <v>0</v>
      </c>
      <c r="M97" s="6">
        <f t="shared" si="11"/>
        <v>0</v>
      </c>
    </row>
    <row r="98" spans="5:13" x14ac:dyDescent="0.25">
      <c r="E98" s="28"/>
      <c r="F98" s="60" t="str">
        <f>IF($E$2&lt;&gt;"",IF(VLOOKUP($E$2,LOOKUPS!$B$308:$BB$406,45,0)=0,"",VLOOKUP($E$2,LOOKUPS!$B$308:$BB$406,45,0)),"")</f>
        <v/>
      </c>
      <c r="G98" s="60" t="str">
        <f>IF($E$2&lt;&gt;"",IF(F98="","",VLOOKUP(F98,Township_Lookup!$B$2:$C$1596,2,0)),"")</f>
        <v/>
      </c>
      <c r="H98" s="37" t="str">
        <f t="shared" si="8"/>
        <v/>
      </c>
      <c r="I98" s="37" t="str">
        <f t="shared" si="9"/>
        <v/>
      </c>
      <c r="J98" s="37" t="str">
        <f>IF($F98&lt;&gt;"",SUMIF('Township Payments'!$B$3:$B$2159,'Payment Reciept By County'!$F98,'Township Payments'!$K$3:$K$2159),"")</f>
        <v/>
      </c>
      <c r="L98">
        <f t="shared" si="10"/>
        <v>0</v>
      </c>
      <c r="M98" s="6">
        <f t="shared" si="11"/>
        <v>0</v>
      </c>
    </row>
    <row r="99" spans="5:13" x14ac:dyDescent="0.25">
      <c r="E99" s="28"/>
      <c r="F99" s="60" t="str">
        <f>IF($E$2&lt;&gt;"",IF(VLOOKUP($E$2,LOOKUPS!$B$308:$BB$406,46,0)=0,"",VLOOKUP($E$2,LOOKUPS!$B$308:$BB$406,46,0)),"")</f>
        <v/>
      </c>
      <c r="G99" s="60" t="str">
        <f>IF($E$2&lt;&gt;"",IF(F99="","",VLOOKUP(F99,Township_Lookup!$B$2:$C$1596,2,0)),"")</f>
        <v/>
      </c>
      <c r="H99" s="37" t="str">
        <f t="shared" si="8"/>
        <v/>
      </c>
      <c r="I99" s="37" t="str">
        <f t="shared" si="9"/>
        <v/>
      </c>
      <c r="J99" s="37" t="str">
        <f>IF($F99&lt;&gt;"",SUMIF('Township Payments'!$B$3:$B$2159,'Payment Reciept By County'!$F99,'Township Payments'!$K$3:$K$2159),"")</f>
        <v/>
      </c>
      <c r="L99">
        <f t="shared" si="10"/>
        <v>0</v>
      </c>
      <c r="M99" s="6">
        <f t="shared" si="11"/>
        <v>0</v>
      </c>
    </row>
    <row r="100" spans="5:13" x14ac:dyDescent="0.25">
      <c r="E100" s="28"/>
      <c r="F100" s="59" t="str">
        <f>IF($E$2&lt;&gt;"",IF(VLOOKUP($E$2,LOOKUPS!$B$308:$BB$406,47,0)=0,"",VLOOKUP($E$2,LOOKUPS!$B$308:$BB$406,47,0)),"")</f>
        <v/>
      </c>
      <c r="G100" s="59" t="str">
        <f>IF($E$2&lt;&gt;"",IF(F100="","",VLOOKUP(F100,Township_Lookup!$B$2:$C$1596,2,0)),"")</f>
        <v/>
      </c>
      <c r="H100" s="36" t="str">
        <f t="shared" si="8"/>
        <v/>
      </c>
      <c r="I100" s="36" t="str">
        <f t="shared" si="9"/>
        <v/>
      </c>
      <c r="J100" s="36" t="str">
        <f>IF($F100&lt;&gt;"",SUMIF('Township Payments'!$B$3:$B$2159,'Payment Reciept By County'!$F100,'Township Payments'!$K$3:$K$2159),"")</f>
        <v/>
      </c>
      <c r="L100">
        <f t="shared" si="10"/>
        <v>0</v>
      </c>
      <c r="M100" s="6">
        <f t="shared" si="11"/>
        <v>0</v>
      </c>
    </row>
    <row r="101" spans="5:13" x14ac:dyDescent="0.25">
      <c r="E101" s="28"/>
      <c r="F101" s="59" t="str">
        <f>IF($E$2&lt;&gt;"",IF(VLOOKUP($E$2,LOOKUPS!$B$308:$BB$406,48,0)=0,"",VLOOKUP($E$2,LOOKUPS!$B$308:$BB$406,48,0)),"")</f>
        <v/>
      </c>
      <c r="G101" s="59" t="str">
        <f>IF($E$2&lt;&gt;"",IF(F101="","",VLOOKUP(F101,Township_Lookup!$B$2:$C$1596,2,0)),"")</f>
        <v/>
      </c>
      <c r="H101" s="36" t="str">
        <f t="shared" si="8"/>
        <v/>
      </c>
      <c r="I101" s="36" t="str">
        <f t="shared" si="9"/>
        <v/>
      </c>
      <c r="J101" s="36" t="str">
        <f>IF($F101&lt;&gt;"",SUMIF('Township Payments'!$B$3:$B$2159,'Payment Reciept By County'!$F101,'Township Payments'!$K$3:$K$2159),"")</f>
        <v/>
      </c>
      <c r="L101">
        <f t="shared" si="10"/>
        <v>0</v>
      </c>
      <c r="M101" s="6">
        <f t="shared" si="11"/>
        <v>0</v>
      </c>
    </row>
    <row r="102" spans="5:13" x14ac:dyDescent="0.25">
      <c r="E102" s="28"/>
      <c r="F102" s="59" t="str">
        <f>IF($E$2&lt;&gt;"",IF(VLOOKUP($E$2,LOOKUPS!$B$308:$BB$406,49,0)=0,"",VLOOKUP($E$2,LOOKUPS!$B$308:$BB$406,49,0)),"")</f>
        <v/>
      </c>
      <c r="G102" s="59" t="str">
        <f>IF($E$2&lt;&gt;"",IF(F102="","",VLOOKUP(F102,Township_Lookup!$B$2:$C$1596,2,0)),"")</f>
        <v/>
      </c>
      <c r="H102" s="36" t="str">
        <f t="shared" si="8"/>
        <v/>
      </c>
      <c r="I102" s="36" t="str">
        <f t="shared" si="9"/>
        <v/>
      </c>
      <c r="J102" s="36" t="str">
        <f>IF($F102&lt;&gt;"",SUMIF('Township Payments'!$B$3:$B$2159,'Payment Reciept By County'!$F102,'Township Payments'!$K$3:$K$2159),"")</f>
        <v/>
      </c>
      <c r="L102">
        <f t="shared" si="10"/>
        <v>0</v>
      </c>
      <c r="M102" s="6">
        <f t="shared" si="11"/>
        <v>0</v>
      </c>
    </row>
    <row r="103" spans="5:13" x14ac:dyDescent="0.25">
      <c r="E103" s="28"/>
      <c r="F103" s="59" t="str">
        <f>IF($E$2&lt;&gt;"",IF(VLOOKUP($E$2,LOOKUPS!$B$308:$BB$406,50,0)=0,"",VLOOKUP($E$2,LOOKUPS!$B$308:$BB$406,50,0)),"")</f>
        <v/>
      </c>
      <c r="G103" s="59" t="str">
        <f>IF($E$2&lt;&gt;"",IF(F103="","",VLOOKUP(F103,Township_Lookup!$B$2:$C$1596,2,0)),"")</f>
        <v/>
      </c>
      <c r="H103" s="36" t="str">
        <f t="shared" si="8"/>
        <v/>
      </c>
      <c r="I103" s="36" t="str">
        <f t="shared" si="9"/>
        <v/>
      </c>
      <c r="J103" s="36" t="str">
        <f>IF($F103&lt;&gt;"",SUMIF('Township Payments'!$B$3:$B$2159,'Payment Reciept By County'!$F103,'Township Payments'!$K$3:$K$2159),"")</f>
        <v/>
      </c>
      <c r="L103">
        <f t="shared" si="10"/>
        <v>0</v>
      </c>
      <c r="M103" s="6">
        <f t="shared" si="11"/>
        <v>0</v>
      </c>
    </row>
    <row r="104" spans="5:13" x14ac:dyDescent="0.25">
      <c r="E104" s="28"/>
      <c r="F104" s="59" t="str">
        <f>IF($E$2&lt;&gt;"",IF(VLOOKUP($E$2,LOOKUPS!$B$308:$BB$406,51,0)=0,"",VLOOKUP($E$2,LOOKUPS!$B$308:$BB$406,51,0)),"")</f>
        <v/>
      </c>
      <c r="G104" s="59" t="str">
        <f>IF($E$2&lt;&gt;"",IF(F104="","",VLOOKUP(F104,Township_Lookup!$B$2:$C$1596,2,0)),"")</f>
        <v/>
      </c>
      <c r="H104" s="36" t="str">
        <f t="shared" si="8"/>
        <v/>
      </c>
      <c r="I104" s="36" t="str">
        <f t="shared" si="9"/>
        <v/>
      </c>
      <c r="J104" s="36" t="str">
        <f>IF($F104&lt;&gt;"",SUMIF('Township Payments'!$B$3:$B$2159,'Payment Reciept By County'!$F104,'Township Payments'!$K$3:$K$2159),"")</f>
        <v/>
      </c>
      <c r="L104">
        <f t="shared" si="10"/>
        <v>0</v>
      </c>
      <c r="M104" s="6">
        <f t="shared" si="11"/>
        <v>0</v>
      </c>
    </row>
    <row r="105" spans="5:13" x14ac:dyDescent="0.25">
      <c r="E105" s="28"/>
      <c r="F105" s="59" t="str">
        <f>IF($E$2&lt;&gt;"",IF(VLOOKUP($E$2,LOOKUPS!$B$308:$BB$406,52,0)=0,"",VLOOKUP($E$2,LOOKUPS!$B$308:$BB$406,52,0)),"")</f>
        <v/>
      </c>
      <c r="G105" s="59" t="str">
        <f>IF($E$2&lt;&gt;"",IF(F105="","",VLOOKUP(F105,Township_Lookup!$B$2:$C$1596,2,0)),"")</f>
        <v/>
      </c>
      <c r="H105" s="36" t="str">
        <f t="shared" si="8"/>
        <v/>
      </c>
      <c r="I105" s="36" t="str">
        <f t="shared" si="9"/>
        <v/>
      </c>
      <c r="J105" s="36" t="str">
        <f>IF($F105&lt;&gt;"",SUMIF('Township Payments'!$B$3:$B$2159,'Payment Reciept By County'!$F105,'Township Payments'!$K$3:$K$2159),"")</f>
        <v/>
      </c>
      <c r="L105">
        <f t="shared" si="10"/>
        <v>0</v>
      </c>
      <c r="M105" s="6">
        <f t="shared" si="11"/>
        <v>0</v>
      </c>
    </row>
    <row r="106" spans="5:13" x14ac:dyDescent="0.25">
      <c r="E106" s="28"/>
      <c r="F106" s="57" t="str">
        <f>IF($E$2&lt;&gt;"",IF(VLOOKUP($E$2,LOOKUPS!$B$308:$BB$406,53,0)=0,"",VLOOKUP($E$2,LOOKUPS!$B$308:$BB$406,53,0)),"")</f>
        <v/>
      </c>
      <c r="G106" s="57" t="str">
        <f>IF($E$2&lt;&gt;"",IF(F106="","",VLOOKUP(F106,Township_Lookup!$B$2:$C$1596,2,0)),"")</f>
        <v/>
      </c>
      <c r="H106" s="34" t="str">
        <f t="shared" si="8"/>
        <v/>
      </c>
      <c r="I106" s="34" t="str">
        <f t="shared" si="9"/>
        <v/>
      </c>
      <c r="J106" s="34" t="str">
        <f>IF($F106&lt;&gt;"",SUMIF('Township Payments'!$B$3:$B$2159,'Payment Reciept By County'!$F106,'Township Payments'!$K$3:$K$2159),"")</f>
        <v/>
      </c>
      <c r="L106">
        <f t="shared" si="10"/>
        <v>0</v>
      </c>
      <c r="M106" s="6">
        <f t="shared" si="11"/>
        <v>0</v>
      </c>
    </row>
    <row r="107" spans="5:13" ht="6" customHeight="1" x14ac:dyDescent="0.25">
      <c r="E107" s="27"/>
      <c r="F107" s="53"/>
      <c r="G107" s="53"/>
      <c r="H107" s="54"/>
      <c r="I107" s="54"/>
      <c r="J107" s="54"/>
      <c r="M107" s="6">
        <f t="shared" si="11"/>
        <v>0</v>
      </c>
    </row>
    <row r="108" spans="5:13" x14ac:dyDescent="0.25">
      <c r="E108" s="26" t="s">
        <v>6397</v>
      </c>
      <c r="F108" s="58" t="str">
        <f>IF($E$2&lt;&gt;"",IF(VLOOKUP($E$2,LOOKUPS!$B$409:$AR$507,3,0)=0,"",VLOOKUP($E$2,LOOKUPS!$B$409:$AR$507,3,0)),"")</f>
        <v/>
      </c>
      <c r="G108" s="58" t="str">
        <f>IF($E$2&lt;&gt;"",IF(F108="","",VLOOKUP(F108,'Miscellaneous Payments'!$B$3:$O$492,2,0)),"")</f>
        <v/>
      </c>
      <c r="H108" s="35" t="str">
        <f t="shared" ref="H108:H148" si="12">IF($J108&lt;&gt;"",ROUND((J108/$J$4)*$H$4,2),"")</f>
        <v/>
      </c>
      <c r="I108" s="35" t="str">
        <f t="shared" ref="I108:I148" si="13">IF($J108&lt;&gt;"",$J108-$H108,"")</f>
        <v/>
      </c>
      <c r="J108" s="35" t="str">
        <f>IF($E$2&lt;&gt;"",IF(F108&lt;&gt;"",VLOOKUP(F108,'Miscellaneous Payments'!$B$3:$O$492,VLOOKUP($E$4,'Payment Reciept By County'!$N$5:$O$11,2,0),0),""),"")</f>
        <v/>
      </c>
      <c r="L108">
        <f t="shared" ref="L108:L148" si="14">IF(J108&lt;&gt;"",J108/$J$4,0)</f>
        <v>0</v>
      </c>
      <c r="M108" s="6">
        <f t="shared" si="11"/>
        <v>0</v>
      </c>
    </row>
    <row r="109" spans="5:13" x14ac:dyDescent="0.25">
      <c r="E109" s="28"/>
      <c r="F109" s="59" t="str">
        <f>IF($E$2&lt;&gt;"",IF(VLOOKUP($E$2,LOOKUPS!$B$409:$AR$507,4,0)=0,"",VLOOKUP($E$2,LOOKUPS!$B$409:$AR$507,4,0)),"")</f>
        <v/>
      </c>
      <c r="G109" s="59" t="str">
        <f>IF($E$2&lt;&gt;"",IF(F109="","",VLOOKUP(F109,'Miscellaneous Payments'!$B$3:$O$492,2,0)),"")</f>
        <v/>
      </c>
      <c r="H109" s="36" t="str">
        <f t="shared" si="12"/>
        <v/>
      </c>
      <c r="I109" s="36" t="str">
        <f t="shared" si="13"/>
        <v/>
      </c>
      <c r="J109" s="36" t="str">
        <f>IF($E$2&lt;&gt;"",IF(F109&lt;&gt;"",VLOOKUP(F109,'Miscellaneous Payments'!$B$3:$O$492,VLOOKUP($E$4,'Payment Reciept By County'!$N$5:$O$11,2,0),0),""),"")</f>
        <v/>
      </c>
      <c r="L109">
        <f t="shared" si="14"/>
        <v>0</v>
      </c>
      <c r="M109" s="6">
        <f t="shared" si="11"/>
        <v>0</v>
      </c>
    </row>
    <row r="110" spans="5:13" x14ac:dyDescent="0.25">
      <c r="E110" s="28"/>
      <c r="F110" s="59" t="str">
        <f>IF($E$2&lt;&gt;"",IF(VLOOKUP($E$2,LOOKUPS!$B$409:$AR$507,5,0)=0,"",VLOOKUP($E$2,LOOKUPS!$B$409:$AR$507,5,0)),"")</f>
        <v/>
      </c>
      <c r="G110" s="59" t="str">
        <f>IF($E$2&lt;&gt;"",IF(F110="","",VLOOKUP(F110,'Miscellaneous Payments'!$B$3:$O$492,2,0)),"")</f>
        <v/>
      </c>
      <c r="H110" s="36" t="str">
        <f t="shared" si="12"/>
        <v/>
      </c>
      <c r="I110" s="36" t="str">
        <f t="shared" si="13"/>
        <v/>
      </c>
      <c r="J110" s="36" t="str">
        <f>IF($E$2&lt;&gt;"",IF(F110&lt;&gt;"",VLOOKUP(F110,'Miscellaneous Payments'!$B$3:$O$492,VLOOKUP($E$4,'Payment Reciept By County'!$N$5:$O$11,2,0),0),""),"")</f>
        <v/>
      </c>
      <c r="L110">
        <f t="shared" si="14"/>
        <v>0</v>
      </c>
      <c r="M110" s="6">
        <f t="shared" si="11"/>
        <v>0</v>
      </c>
    </row>
    <row r="111" spans="5:13" x14ac:dyDescent="0.25">
      <c r="E111" s="28"/>
      <c r="F111" s="59" t="str">
        <f>IF($E$2&lt;&gt;"",IF(VLOOKUP($E$2,LOOKUPS!$B$409:$AR$507,6,0)=0,"",VLOOKUP($E$2,LOOKUPS!$B$409:$AR$507,6,0)),"")</f>
        <v/>
      </c>
      <c r="G111" s="59" t="str">
        <f>IF($E$2&lt;&gt;"",IF(F111="","",VLOOKUP(F111,'Miscellaneous Payments'!$B$3:$O$492,2,0)),"")</f>
        <v/>
      </c>
      <c r="H111" s="36" t="str">
        <f t="shared" si="12"/>
        <v/>
      </c>
      <c r="I111" s="36" t="str">
        <f t="shared" si="13"/>
        <v/>
      </c>
      <c r="J111" s="36" t="str">
        <f>IF($E$2&lt;&gt;"",IF(F111&lt;&gt;"",VLOOKUP(F111,'Miscellaneous Payments'!$B$3:$O$492,VLOOKUP($E$4,'Payment Reciept By County'!$N$5:$O$11,2,0),0),""),"")</f>
        <v/>
      </c>
      <c r="L111">
        <f t="shared" si="14"/>
        <v>0</v>
      </c>
      <c r="M111" s="6">
        <f t="shared" si="11"/>
        <v>0</v>
      </c>
    </row>
    <row r="112" spans="5:13" x14ac:dyDescent="0.25">
      <c r="E112" s="28"/>
      <c r="F112" s="59" t="str">
        <f>IF($E$2&lt;&gt;"",IF(VLOOKUP($E$2,LOOKUPS!$B$409:$AR$507,7,0)=0,"",VLOOKUP($E$2,LOOKUPS!$B$409:$AR$507,7,0)),"")</f>
        <v/>
      </c>
      <c r="G112" s="59" t="str">
        <f>IF($E$2&lt;&gt;"",IF(F112="","",VLOOKUP(F112,'Miscellaneous Payments'!$B$3:$O$492,2,0)),"")</f>
        <v/>
      </c>
      <c r="H112" s="36" t="str">
        <f t="shared" si="12"/>
        <v/>
      </c>
      <c r="I112" s="36" t="str">
        <f t="shared" si="13"/>
        <v/>
      </c>
      <c r="J112" s="36" t="str">
        <f>IF($E$2&lt;&gt;"",IF(F112&lt;&gt;"",VLOOKUP(F112,'Miscellaneous Payments'!$B$3:$O$492,VLOOKUP($E$4,'Payment Reciept By County'!$N$5:$O$11,2,0),0),""),"")</f>
        <v/>
      </c>
      <c r="L112">
        <f t="shared" si="14"/>
        <v>0</v>
      </c>
      <c r="M112" s="6">
        <f t="shared" si="11"/>
        <v>0</v>
      </c>
    </row>
    <row r="113" spans="5:13" x14ac:dyDescent="0.25">
      <c r="E113" s="28"/>
      <c r="F113" s="59" t="str">
        <f>IF($E$2&lt;&gt;"",IF(VLOOKUP($E$2,LOOKUPS!$B$409:$AR$507,8,0)=0,"",VLOOKUP($E$2,LOOKUPS!$B$409:$AR$507,8,0)),"")</f>
        <v/>
      </c>
      <c r="G113" s="59" t="str">
        <f>IF($E$2&lt;&gt;"",IF(F113="","",VLOOKUP(F113,'Miscellaneous Payments'!$B$3:$O$492,2,0)),"")</f>
        <v/>
      </c>
      <c r="H113" s="36" t="str">
        <f t="shared" si="12"/>
        <v/>
      </c>
      <c r="I113" s="36" t="str">
        <f t="shared" si="13"/>
        <v/>
      </c>
      <c r="J113" s="36" t="str">
        <f>IF($E$2&lt;&gt;"",IF(F113&lt;&gt;"",VLOOKUP(F113,'Miscellaneous Payments'!$B$3:$O$492,VLOOKUP($E$4,'Payment Reciept By County'!$N$5:$O$11,2,0),0),""),"")</f>
        <v/>
      </c>
      <c r="L113">
        <f t="shared" si="14"/>
        <v>0</v>
      </c>
      <c r="M113" s="6">
        <f t="shared" si="11"/>
        <v>0</v>
      </c>
    </row>
    <row r="114" spans="5:13" x14ac:dyDescent="0.25">
      <c r="E114" s="28"/>
      <c r="F114" s="59" t="str">
        <f>IF($E$2&lt;&gt;"",IF(VLOOKUP($E$2,LOOKUPS!$B$409:$AR$507,9,0)=0,"",VLOOKUP($E$2,LOOKUPS!$B$409:$AR$507,9,0)),"")</f>
        <v/>
      </c>
      <c r="G114" s="59" t="str">
        <f>IF($E$2&lt;&gt;"",IF(F114="","",VLOOKUP(F114,'Miscellaneous Payments'!$B$3:$O$492,2,0)),"")</f>
        <v/>
      </c>
      <c r="H114" s="36" t="str">
        <f t="shared" si="12"/>
        <v/>
      </c>
      <c r="I114" s="36" t="str">
        <f t="shared" si="13"/>
        <v/>
      </c>
      <c r="J114" s="36" t="str">
        <f>IF($E$2&lt;&gt;"",IF(F114&lt;&gt;"",VLOOKUP(F114,'Miscellaneous Payments'!$B$3:$O$492,VLOOKUP($E$4,'Payment Reciept By County'!$N$5:$O$11,2,0),0),""),"")</f>
        <v/>
      </c>
      <c r="L114">
        <f t="shared" si="14"/>
        <v>0</v>
      </c>
      <c r="M114" s="6">
        <f t="shared" si="11"/>
        <v>0</v>
      </c>
    </row>
    <row r="115" spans="5:13" x14ac:dyDescent="0.25">
      <c r="E115" s="28"/>
      <c r="F115" s="59" t="str">
        <f>IF($E$2&lt;&gt;"",IF(VLOOKUP($E$2,LOOKUPS!$B$409:$AR$507,10,0)=0,"",VLOOKUP($E$2,LOOKUPS!$B$409:$AR$507,10,0)),"")</f>
        <v/>
      </c>
      <c r="G115" s="59" t="str">
        <f>IF($E$2&lt;&gt;"",IF(F115="","",VLOOKUP(F115,'Miscellaneous Payments'!$B$3:$O$492,2,0)),"")</f>
        <v/>
      </c>
      <c r="H115" s="36" t="str">
        <f t="shared" si="12"/>
        <v/>
      </c>
      <c r="I115" s="36" t="str">
        <f t="shared" si="13"/>
        <v/>
      </c>
      <c r="J115" s="36" t="str">
        <f>IF($E$2&lt;&gt;"",IF(F115&lt;&gt;"",VLOOKUP(F115,'Miscellaneous Payments'!$B$3:$O$492,VLOOKUP($E$4,'Payment Reciept By County'!$N$5:$O$11,2,0),0),""),"")</f>
        <v/>
      </c>
      <c r="L115">
        <f t="shared" si="14"/>
        <v>0</v>
      </c>
      <c r="M115" s="6">
        <f t="shared" si="11"/>
        <v>0</v>
      </c>
    </row>
    <row r="116" spans="5:13" x14ac:dyDescent="0.25">
      <c r="E116" s="28"/>
      <c r="F116" s="59" t="str">
        <f>IF($E$2&lt;&gt;"",IF(VLOOKUP($E$2,LOOKUPS!$B$409:$AR$507,11,0)=0,"",VLOOKUP($E$2,LOOKUPS!$B$409:$AR$507,11,0)),"")</f>
        <v/>
      </c>
      <c r="G116" s="59" t="str">
        <f>IF($E$2&lt;&gt;"",IF(F116="","",VLOOKUP(F116,'Miscellaneous Payments'!$B$3:$O$492,2,0)),"")</f>
        <v/>
      </c>
      <c r="H116" s="36" t="str">
        <f t="shared" si="12"/>
        <v/>
      </c>
      <c r="I116" s="36" t="str">
        <f t="shared" si="13"/>
        <v/>
      </c>
      <c r="J116" s="36" t="str">
        <f>IF($E$2&lt;&gt;"",IF(F116&lt;&gt;"",VLOOKUP(F116,'Miscellaneous Payments'!$B$3:$O$492,VLOOKUP($E$4,'Payment Reciept By County'!$N$5:$O$11,2,0),0),""),"")</f>
        <v/>
      </c>
      <c r="L116">
        <f t="shared" si="14"/>
        <v>0</v>
      </c>
      <c r="M116" s="6">
        <f t="shared" si="11"/>
        <v>0</v>
      </c>
    </row>
    <row r="117" spans="5:13" x14ac:dyDescent="0.25">
      <c r="E117" s="28"/>
      <c r="F117" s="59" t="str">
        <f>IF($E$2&lt;&gt;"",IF(VLOOKUP($E$2,LOOKUPS!$B$409:$AR$507,12,0)=0,"",VLOOKUP($E$2,LOOKUPS!$B$409:$AR$507,12,0)),"")</f>
        <v/>
      </c>
      <c r="G117" s="59" t="str">
        <f>IF($E$2&lt;&gt;"",IF(F117="","",VLOOKUP(F117,'Miscellaneous Payments'!$B$3:$O$492,2,0)),"")</f>
        <v/>
      </c>
      <c r="H117" s="36" t="str">
        <f t="shared" si="12"/>
        <v/>
      </c>
      <c r="I117" s="36" t="str">
        <f t="shared" si="13"/>
        <v/>
      </c>
      <c r="J117" s="36" t="str">
        <f>IF($E$2&lt;&gt;"",IF(F117&lt;&gt;"",VLOOKUP(F117,'Miscellaneous Payments'!$B$3:$O$492,VLOOKUP($E$4,'Payment Reciept By County'!$N$5:$O$11,2,0),0),""),"")</f>
        <v/>
      </c>
      <c r="L117">
        <f t="shared" si="14"/>
        <v>0</v>
      </c>
      <c r="M117" s="6">
        <f t="shared" si="11"/>
        <v>0</v>
      </c>
    </row>
    <row r="118" spans="5:13" x14ac:dyDescent="0.25">
      <c r="E118" s="28"/>
      <c r="F118" s="59" t="str">
        <f>IF($E$2&lt;&gt;"",IF(VLOOKUP($E$2,LOOKUPS!$B$409:$AR$507,13,0)=0,"",VLOOKUP($E$2,LOOKUPS!$B$409:$AR$507,13,0)),"")</f>
        <v/>
      </c>
      <c r="G118" s="59" t="str">
        <f>IF($E$2&lt;&gt;"",IF(F118="","",VLOOKUP(F118,'Miscellaneous Payments'!$B$3:$O$492,2,0)),"")</f>
        <v/>
      </c>
      <c r="H118" s="36" t="str">
        <f t="shared" si="12"/>
        <v/>
      </c>
      <c r="I118" s="36" t="str">
        <f t="shared" si="13"/>
        <v/>
      </c>
      <c r="J118" s="36" t="str">
        <f>IF($E$2&lt;&gt;"",IF(F118&lt;&gt;"",VLOOKUP(F118,'Miscellaneous Payments'!$B$3:$O$492,VLOOKUP($E$4,'Payment Reciept By County'!$N$5:$O$11,2,0),0),""),"")</f>
        <v/>
      </c>
      <c r="L118">
        <f t="shared" si="14"/>
        <v>0</v>
      </c>
      <c r="M118" s="6">
        <f t="shared" si="11"/>
        <v>0</v>
      </c>
    </row>
    <row r="119" spans="5:13" x14ac:dyDescent="0.25">
      <c r="E119" s="28"/>
      <c r="F119" s="59" t="str">
        <f>IF($E$2&lt;&gt;"",IF(VLOOKUP($E$2,LOOKUPS!$B$409:$AR$507,14,0)=0,"",VLOOKUP($E$2,LOOKUPS!$B$409:$AR$507,14,0)),"")</f>
        <v/>
      </c>
      <c r="G119" s="59" t="str">
        <f>IF($E$2&lt;&gt;"",IF(F119="","",VLOOKUP(F119,'Miscellaneous Payments'!$B$3:$O$492,2,0)),"")</f>
        <v/>
      </c>
      <c r="H119" s="36" t="str">
        <f t="shared" si="12"/>
        <v/>
      </c>
      <c r="I119" s="36" t="str">
        <f t="shared" si="13"/>
        <v/>
      </c>
      <c r="J119" s="36" t="str">
        <f>IF($E$2&lt;&gt;"",IF(F119&lt;&gt;"",VLOOKUP(F119,'Miscellaneous Payments'!$B$3:$O$492,VLOOKUP($E$4,'Payment Reciept By County'!$N$5:$O$11,2,0),0),""),"")</f>
        <v/>
      </c>
      <c r="L119">
        <f t="shared" si="14"/>
        <v>0</v>
      </c>
      <c r="M119" s="6">
        <f t="shared" si="11"/>
        <v>0</v>
      </c>
    </row>
    <row r="120" spans="5:13" x14ac:dyDescent="0.25">
      <c r="E120" s="28"/>
      <c r="F120" s="59" t="str">
        <f>IF($E$2&lt;&gt;"",IF(VLOOKUP($E$2,LOOKUPS!$B$409:$AR$507,15,0)=0,"",VLOOKUP($E$2,LOOKUPS!$B$409:$AR$507,15,0)),"")</f>
        <v/>
      </c>
      <c r="G120" s="59" t="str">
        <f>IF($E$2&lt;&gt;"",IF(F120="","",VLOOKUP(F120,'Miscellaneous Payments'!$B$3:$O$492,2,0)),"")</f>
        <v/>
      </c>
      <c r="H120" s="36" t="str">
        <f t="shared" si="12"/>
        <v/>
      </c>
      <c r="I120" s="36" t="str">
        <f t="shared" si="13"/>
        <v/>
      </c>
      <c r="J120" s="36" t="str">
        <f>IF($E$2&lt;&gt;"",IF(F120&lt;&gt;"",VLOOKUP(F120,'Miscellaneous Payments'!$B$3:$O$492,VLOOKUP($E$4,'Payment Reciept By County'!$N$5:$O$11,2,0),0),""),"")</f>
        <v/>
      </c>
      <c r="L120">
        <f t="shared" si="14"/>
        <v>0</v>
      </c>
      <c r="M120" s="6">
        <f t="shared" si="11"/>
        <v>0</v>
      </c>
    </row>
    <row r="121" spans="5:13" x14ac:dyDescent="0.25">
      <c r="E121" s="28"/>
      <c r="F121" s="59" t="str">
        <f>IF($E$2&lt;&gt;"",IF(VLOOKUP($E$2,LOOKUPS!$B$409:$AR$507,16,0)=0,"",VLOOKUP($E$2,LOOKUPS!$B$409:$AR$507,16,0)),"")</f>
        <v/>
      </c>
      <c r="G121" s="59" t="str">
        <f>IF($E$2&lt;&gt;"",IF(F121="","",VLOOKUP(F121,'Miscellaneous Payments'!$B$3:$O$492,2,0)),"")</f>
        <v/>
      </c>
      <c r="H121" s="36" t="str">
        <f t="shared" si="12"/>
        <v/>
      </c>
      <c r="I121" s="36" t="str">
        <f t="shared" si="13"/>
        <v/>
      </c>
      <c r="J121" s="36" t="str">
        <f>IF($E$2&lt;&gt;"",IF(F121&lt;&gt;"",VLOOKUP(F121,'Miscellaneous Payments'!$B$3:$O$492,VLOOKUP($E$4,'Payment Reciept By County'!$N$5:$O$11,2,0),0),""),"")</f>
        <v/>
      </c>
      <c r="L121">
        <f t="shared" si="14"/>
        <v>0</v>
      </c>
      <c r="M121" s="6">
        <f t="shared" si="11"/>
        <v>0</v>
      </c>
    </row>
    <row r="122" spans="5:13" x14ac:dyDescent="0.25">
      <c r="E122" s="28"/>
      <c r="F122" s="59" t="str">
        <f>IF($E$2&lt;&gt;"",IF(VLOOKUP($E$2,LOOKUPS!$B$409:$AR$507,17,0)=0,"",VLOOKUP($E$2,LOOKUPS!$B$409:$AR$507,17,0)),"")</f>
        <v/>
      </c>
      <c r="G122" s="59" t="str">
        <f>IF($E$2&lt;&gt;"",IF(F122="","",VLOOKUP(F122,'Miscellaneous Payments'!$B$3:$O$492,2,0)),"")</f>
        <v/>
      </c>
      <c r="H122" s="36" t="str">
        <f t="shared" si="12"/>
        <v/>
      </c>
      <c r="I122" s="36" t="str">
        <f t="shared" si="13"/>
        <v/>
      </c>
      <c r="J122" s="36" t="str">
        <f>IF($E$2&lt;&gt;"",IF(F122&lt;&gt;"",VLOOKUP(F122,'Miscellaneous Payments'!$B$3:$O$492,VLOOKUP($E$4,'Payment Reciept By County'!$N$5:$O$11,2,0),0),""),"")</f>
        <v/>
      </c>
      <c r="L122">
        <f t="shared" si="14"/>
        <v>0</v>
      </c>
      <c r="M122" s="6">
        <f t="shared" si="11"/>
        <v>0</v>
      </c>
    </row>
    <row r="123" spans="5:13" x14ac:dyDescent="0.25">
      <c r="E123" s="28"/>
      <c r="F123" s="59" t="str">
        <f>IF($E$2&lt;&gt;"",IF(VLOOKUP($E$2,LOOKUPS!$B$409:$AR$507,18,0)=0,"",VLOOKUP($E$2,LOOKUPS!$B$409:$AR$507,18,0)),"")</f>
        <v/>
      </c>
      <c r="G123" s="59" t="str">
        <f>IF($E$2&lt;&gt;"",IF(F123="","",VLOOKUP(F123,'Miscellaneous Payments'!$B$3:$O$492,2,0)),"")</f>
        <v/>
      </c>
      <c r="H123" s="36" t="str">
        <f t="shared" si="12"/>
        <v/>
      </c>
      <c r="I123" s="36" t="str">
        <f t="shared" si="13"/>
        <v/>
      </c>
      <c r="J123" s="36" t="str">
        <f>IF($E$2&lt;&gt;"",IF(F123&lt;&gt;"",VLOOKUP(F123,'Miscellaneous Payments'!$B$3:$O$492,VLOOKUP($E$4,'Payment Reciept By County'!$N$5:$O$11,2,0),0),""),"")</f>
        <v/>
      </c>
      <c r="L123">
        <f t="shared" si="14"/>
        <v>0</v>
      </c>
      <c r="M123" s="6">
        <f t="shared" si="11"/>
        <v>0</v>
      </c>
    </row>
    <row r="124" spans="5:13" x14ac:dyDescent="0.25">
      <c r="E124" s="28"/>
      <c r="F124" s="59" t="str">
        <f>IF($E$2&lt;&gt;"",IF(VLOOKUP($E$2,LOOKUPS!$B$409:$AR$507,19,0)=0,"",VLOOKUP($E$2,LOOKUPS!$B$409:$AR$507,19,0)),"")</f>
        <v/>
      </c>
      <c r="G124" s="59" t="str">
        <f>IF($E$2&lt;&gt;"",IF(F124="","",VLOOKUP(F124,'Miscellaneous Payments'!$B$3:$O$492,2,0)),"")</f>
        <v/>
      </c>
      <c r="H124" s="36" t="str">
        <f t="shared" si="12"/>
        <v/>
      </c>
      <c r="I124" s="36" t="str">
        <f t="shared" si="13"/>
        <v/>
      </c>
      <c r="J124" s="36" t="str">
        <f>IF($E$2&lt;&gt;"",IF(F124&lt;&gt;"",VLOOKUP(F124,'Miscellaneous Payments'!$B$3:$O$492,VLOOKUP($E$4,'Payment Reciept By County'!$N$5:$O$11,2,0),0),""),"")</f>
        <v/>
      </c>
      <c r="L124">
        <f t="shared" si="14"/>
        <v>0</v>
      </c>
      <c r="M124" s="6">
        <f t="shared" si="11"/>
        <v>0</v>
      </c>
    </row>
    <row r="125" spans="5:13" x14ac:dyDescent="0.25">
      <c r="E125" s="28"/>
      <c r="F125" s="59" t="str">
        <f>IF($E$2&lt;&gt;"",IF(VLOOKUP($E$2,LOOKUPS!$B$409:$AR$507,20,0)=0,"",VLOOKUP($E$2,LOOKUPS!$B$409:$AR$507,20,0)),"")</f>
        <v/>
      </c>
      <c r="G125" s="59" t="str">
        <f>IF($E$2&lt;&gt;"",IF(F125="","",VLOOKUP(F125,'Miscellaneous Payments'!$B$3:$O$492,2,0)),"")</f>
        <v/>
      </c>
      <c r="H125" s="36" t="str">
        <f t="shared" si="12"/>
        <v/>
      </c>
      <c r="I125" s="36" t="str">
        <f t="shared" si="13"/>
        <v/>
      </c>
      <c r="J125" s="36" t="str">
        <f>IF($E$2&lt;&gt;"",IF(F125&lt;&gt;"",VLOOKUP(F125,'Miscellaneous Payments'!$B$3:$O$492,VLOOKUP($E$4,'Payment Reciept By County'!$N$5:$O$11,2,0),0),""),"")</f>
        <v/>
      </c>
      <c r="L125">
        <f t="shared" si="14"/>
        <v>0</v>
      </c>
      <c r="M125" s="6">
        <f t="shared" si="11"/>
        <v>0</v>
      </c>
    </row>
    <row r="126" spans="5:13" x14ac:dyDescent="0.25">
      <c r="E126" s="28"/>
      <c r="F126" s="59" t="str">
        <f>IF($E$2&lt;&gt;"",IF(VLOOKUP($E$2,LOOKUPS!$B$409:$AR$507,21,0)=0,"",VLOOKUP($E$2,LOOKUPS!$B$409:$AR$507,21,0)),"")</f>
        <v/>
      </c>
      <c r="G126" s="59" t="str">
        <f>IF($E$2&lt;&gt;"",IF(F126="","",VLOOKUP(F126,'Miscellaneous Payments'!$B$3:$O$492,2,0)),"")</f>
        <v/>
      </c>
      <c r="H126" s="36" t="str">
        <f t="shared" si="12"/>
        <v/>
      </c>
      <c r="I126" s="36" t="str">
        <f t="shared" si="13"/>
        <v/>
      </c>
      <c r="J126" s="36" t="str">
        <f>IF($E$2&lt;&gt;"",IF(F126&lt;&gt;"",VLOOKUP(F126,'Miscellaneous Payments'!$B$3:$O$492,VLOOKUP($E$4,'Payment Reciept By County'!$N$5:$O$11,2,0),0),""),"")</f>
        <v/>
      </c>
      <c r="L126">
        <f t="shared" si="14"/>
        <v>0</v>
      </c>
      <c r="M126" s="6">
        <f t="shared" si="11"/>
        <v>0</v>
      </c>
    </row>
    <row r="127" spans="5:13" x14ac:dyDescent="0.25">
      <c r="E127" s="28"/>
      <c r="F127" s="59" t="str">
        <f>IF($E$2&lt;&gt;"",IF(VLOOKUP($E$2,LOOKUPS!$B$409:$AR$507,22,0)=0,"",VLOOKUP($E$2,LOOKUPS!$B$409:$AR$507,22,0)),"")</f>
        <v/>
      </c>
      <c r="G127" s="59" t="str">
        <f>IF($E$2&lt;&gt;"",IF(F127="","",VLOOKUP(F127,'Miscellaneous Payments'!$B$3:$O$492,2,0)),"")</f>
        <v/>
      </c>
      <c r="H127" s="36" t="str">
        <f t="shared" si="12"/>
        <v/>
      </c>
      <c r="I127" s="36" t="str">
        <f t="shared" si="13"/>
        <v/>
      </c>
      <c r="J127" s="36" t="str">
        <f>IF($E$2&lt;&gt;"",IF(F127&lt;&gt;"",VLOOKUP(F127,'Miscellaneous Payments'!$B$3:$O$492,VLOOKUP($E$4,'Payment Reciept By County'!$N$5:$O$11,2,0),0),""),"")</f>
        <v/>
      </c>
      <c r="L127">
        <f t="shared" si="14"/>
        <v>0</v>
      </c>
      <c r="M127" s="6">
        <f t="shared" si="11"/>
        <v>0</v>
      </c>
    </row>
    <row r="128" spans="5:13" x14ac:dyDescent="0.25">
      <c r="E128" s="28"/>
      <c r="F128" s="59" t="str">
        <f>IF($E$2&lt;&gt;"",IF(VLOOKUP($E$2,LOOKUPS!$B$409:$AR$507,23,0)=0,"",VLOOKUP($E$2,LOOKUPS!$B$409:$AR$507,23,0)),"")</f>
        <v/>
      </c>
      <c r="G128" s="59" t="str">
        <f>IF($E$2&lt;&gt;"",IF(F128="","",VLOOKUP(F128,'Miscellaneous Payments'!$B$3:$O$492,2,0)),"")</f>
        <v/>
      </c>
      <c r="H128" s="36" t="str">
        <f t="shared" si="12"/>
        <v/>
      </c>
      <c r="I128" s="36" t="str">
        <f t="shared" si="13"/>
        <v/>
      </c>
      <c r="J128" s="36" t="str">
        <f>IF($E$2&lt;&gt;"",IF(F128&lt;&gt;"",VLOOKUP(F128,'Miscellaneous Payments'!$B$3:$O$492,VLOOKUP($E$4,'Payment Reciept By County'!$N$5:$O$11,2,0),0),""),"")</f>
        <v/>
      </c>
      <c r="L128">
        <f t="shared" si="14"/>
        <v>0</v>
      </c>
      <c r="M128" s="6">
        <f t="shared" si="11"/>
        <v>0</v>
      </c>
    </row>
    <row r="129" spans="5:13" x14ac:dyDescent="0.25">
      <c r="E129" s="28"/>
      <c r="F129" s="59" t="str">
        <f>IF($E$2&lt;&gt;"",IF(VLOOKUP($E$2,LOOKUPS!$B$409:$AR$507,24,0)=0,"",VLOOKUP($E$2,LOOKUPS!$B$409:$AR$507,24,0)),"")</f>
        <v/>
      </c>
      <c r="G129" s="59" t="str">
        <f>IF($E$2&lt;&gt;"",IF(F129="","",VLOOKUP(F129,'Miscellaneous Payments'!$B$3:$O$492,2,0)),"")</f>
        <v/>
      </c>
      <c r="H129" s="36" t="str">
        <f t="shared" si="12"/>
        <v/>
      </c>
      <c r="I129" s="36" t="str">
        <f t="shared" si="13"/>
        <v/>
      </c>
      <c r="J129" s="36" t="str">
        <f>IF($E$2&lt;&gt;"",IF(F129&lt;&gt;"",VLOOKUP(F129,'Miscellaneous Payments'!$B$3:$O$492,VLOOKUP($E$4,'Payment Reciept By County'!$N$5:$O$11,2,0),0),""),"")</f>
        <v/>
      </c>
      <c r="L129">
        <f t="shared" si="14"/>
        <v>0</v>
      </c>
      <c r="M129" s="6">
        <f t="shared" si="11"/>
        <v>0</v>
      </c>
    </row>
    <row r="130" spans="5:13" x14ac:dyDescent="0.25">
      <c r="E130" s="28"/>
      <c r="F130" s="59" t="str">
        <f>IF($E$2&lt;&gt;"",IF(VLOOKUP($E$2,LOOKUPS!$B$409:$AR$507,25,0)=0,"",VLOOKUP($E$2,LOOKUPS!$B$409:$AR$507,25,0)),"")</f>
        <v/>
      </c>
      <c r="G130" s="59" t="str">
        <f>IF($E$2&lt;&gt;"",IF(F130="","",VLOOKUP(F130,'Miscellaneous Payments'!$B$3:$O$492,2,0)),"")</f>
        <v/>
      </c>
      <c r="H130" s="36" t="str">
        <f t="shared" si="12"/>
        <v/>
      </c>
      <c r="I130" s="36" t="str">
        <f t="shared" si="13"/>
        <v/>
      </c>
      <c r="J130" s="36" t="str">
        <f>IF($E$2&lt;&gt;"",IF(F130&lt;&gt;"",VLOOKUP(F130,'Miscellaneous Payments'!$B$3:$O$492,VLOOKUP($E$4,'Payment Reciept By County'!$N$5:$O$11,2,0),0),""),"")</f>
        <v/>
      </c>
      <c r="L130">
        <f t="shared" si="14"/>
        <v>0</v>
      </c>
      <c r="M130" s="6">
        <f t="shared" si="11"/>
        <v>0</v>
      </c>
    </row>
    <row r="131" spans="5:13" x14ac:dyDescent="0.25">
      <c r="E131" s="28"/>
      <c r="F131" s="59" t="str">
        <f>IF($E$2&lt;&gt;"",IF(VLOOKUP($E$2,LOOKUPS!$B$409:$AR$507,26,0)=0,"",VLOOKUP($E$2,LOOKUPS!$B$409:$AR$507,26,0)),"")</f>
        <v/>
      </c>
      <c r="G131" s="59" t="str">
        <f>IF($E$2&lt;&gt;"",IF(F131="","",VLOOKUP(F131,'Miscellaneous Payments'!$B$3:$O$492,2,0)),"")</f>
        <v/>
      </c>
      <c r="H131" s="36" t="str">
        <f t="shared" si="12"/>
        <v/>
      </c>
      <c r="I131" s="36" t="str">
        <f t="shared" si="13"/>
        <v/>
      </c>
      <c r="J131" s="36" t="str">
        <f>IF($E$2&lt;&gt;"",IF(F131&lt;&gt;"",VLOOKUP(F131,'Miscellaneous Payments'!$B$3:$O$492,VLOOKUP($E$4,'Payment Reciept By County'!$N$5:$O$11,2,0),0),""),"")</f>
        <v/>
      </c>
      <c r="L131">
        <f t="shared" si="14"/>
        <v>0</v>
      </c>
      <c r="M131" s="6">
        <f t="shared" si="11"/>
        <v>0</v>
      </c>
    </row>
    <row r="132" spans="5:13" x14ac:dyDescent="0.25">
      <c r="E132" s="28"/>
      <c r="F132" s="59" t="str">
        <f>IF($E$2&lt;&gt;"",IF(VLOOKUP($E$2,LOOKUPS!$B$409:$AR$507,27,0)=0,"",VLOOKUP($E$2,LOOKUPS!$B$409:$AR$507,27,0)),"")</f>
        <v/>
      </c>
      <c r="G132" s="59" t="str">
        <f>IF($E$2&lt;&gt;"",IF(F132="","",VLOOKUP(F132,'Miscellaneous Payments'!$B$3:$O$492,2,0)),"")</f>
        <v/>
      </c>
      <c r="H132" s="36" t="str">
        <f t="shared" si="12"/>
        <v/>
      </c>
      <c r="I132" s="36" t="str">
        <f t="shared" si="13"/>
        <v/>
      </c>
      <c r="J132" s="36" t="str">
        <f>IF($E$2&lt;&gt;"",IF(F132&lt;&gt;"",VLOOKUP(F132,'Miscellaneous Payments'!$B$3:$O$492,VLOOKUP($E$4,'Payment Reciept By County'!$N$5:$O$11,2,0),0),""),"")</f>
        <v/>
      </c>
      <c r="L132">
        <f t="shared" si="14"/>
        <v>0</v>
      </c>
      <c r="M132" s="6">
        <f t="shared" si="11"/>
        <v>0</v>
      </c>
    </row>
    <row r="133" spans="5:13" x14ac:dyDescent="0.25">
      <c r="E133" s="28"/>
      <c r="F133" s="59" t="str">
        <f>IF($E$2&lt;&gt;"",IF(VLOOKUP($E$2,LOOKUPS!$B$409:$AR$507,28,0)=0,"",VLOOKUP($E$2,LOOKUPS!$B$409:$AR$507,28,0)),"")</f>
        <v/>
      </c>
      <c r="G133" s="59" t="str">
        <f>IF($E$2&lt;&gt;"",IF(F133="","",VLOOKUP(F133,'Miscellaneous Payments'!$B$3:$O$492,2,0)),"")</f>
        <v/>
      </c>
      <c r="H133" s="36" t="str">
        <f t="shared" si="12"/>
        <v/>
      </c>
      <c r="I133" s="36" t="str">
        <f t="shared" si="13"/>
        <v/>
      </c>
      <c r="J133" s="36" t="str">
        <f>IF($E$2&lt;&gt;"",IF(F133&lt;&gt;"",VLOOKUP(F133,'Miscellaneous Payments'!$B$3:$O$492,VLOOKUP($E$4,'Payment Reciept By County'!$N$5:$O$11,2,0),0),""),"")</f>
        <v/>
      </c>
      <c r="L133">
        <f t="shared" si="14"/>
        <v>0</v>
      </c>
      <c r="M133" s="6">
        <f t="shared" si="11"/>
        <v>0</v>
      </c>
    </row>
    <row r="134" spans="5:13" x14ac:dyDescent="0.25">
      <c r="E134" s="28"/>
      <c r="F134" s="59" t="str">
        <f>IF($E$2&lt;&gt;"",IF(VLOOKUP($E$2,LOOKUPS!$B$409:$AR$507,29,0)=0,"",VLOOKUP($E$2,LOOKUPS!$B$409:$AR$507,29,0)),"")</f>
        <v/>
      </c>
      <c r="G134" s="59" t="str">
        <f>IF($E$2&lt;&gt;"",IF(F134="","",VLOOKUP(F134,'Miscellaneous Payments'!$B$3:$O$492,2,0)),"")</f>
        <v/>
      </c>
      <c r="H134" s="36" t="str">
        <f t="shared" si="12"/>
        <v/>
      </c>
      <c r="I134" s="36" t="str">
        <f t="shared" si="13"/>
        <v/>
      </c>
      <c r="J134" s="36" t="str">
        <f>IF($E$2&lt;&gt;"",IF(F134&lt;&gt;"",VLOOKUP(F134,'Miscellaneous Payments'!$B$3:$O$492,VLOOKUP($E$4,'Payment Reciept By County'!$N$5:$O$11,2,0),0),""),"")</f>
        <v/>
      </c>
      <c r="L134">
        <f t="shared" si="14"/>
        <v>0</v>
      </c>
      <c r="M134" s="6">
        <f t="shared" si="11"/>
        <v>0</v>
      </c>
    </row>
    <row r="135" spans="5:13" x14ac:dyDescent="0.25">
      <c r="E135" s="28"/>
      <c r="F135" s="59" t="str">
        <f>IF($E$2&lt;&gt;"",IF(VLOOKUP($E$2,LOOKUPS!$B$409:$AR$507,30,0)=0,"",VLOOKUP($E$2,LOOKUPS!$B$409:$AR$507,30,0)),"")</f>
        <v/>
      </c>
      <c r="G135" s="59" t="str">
        <f>IF($E$2&lt;&gt;"",IF(F135="","",VLOOKUP(F135,'Miscellaneous Payments'!$B$3:$O$492,2,0)),"")</f>
        <v/>
      </c>
      <c r="H135" s="36" t="str">
        <f t="shared" si="12"/>
        <v/>
      </c>
      <c r="I135" s="36" t="str">
        <f t="shared" si="13"/>
        <v/>
      </c>
      <c r="J135" s="36" t="str">
        <f>IF($E$2&lt;&gt;"",IF(F135&lt;&gt;"",VLOOKUP(F135,'Miscellaneous Payments'!$B$3:$O$492,VLOOKUP($E$4,'Payment Reciept By County'!$N$5:$O$11,2,0),0),""),"")</f>
        <v/>
      </c>
      <c r="L135">
        <f t="shared" si="14"/>
        <v>0</v>
      </c>
      <c r="M135" s="6">
        <f t="shared" si="11"/>
        <v>0</v>
      </c>
    </row>
    <row r="136" spans="5:13" x14ac:dyDescent="0.25">
      <c r="E136" s="28"/>
      <c r="F136" s="59" t="str">
        <f>IF($E$2&lt;&gt;"",IF(VLOOKUP($E$2,LOOKUPS!$B$409:$AR$507,31,0)=0,"",VLOOKUP($E$2,LOOKUPS!$B$409:$AR$507,31,0)),"")</f>
        <v/>
      </c>
      <c r="G136" s="59" t="str">
        <f>IF($E$2&lt;&gt;"",IF(F136="","",VLOOKUP(F136,'Miscellaneous Payments'!$B$3:$O$492,2,0)),"")</f>
        <v/>
      </c>
      <c r="H136" s="36" t="str">
        <f t="shared" si="12"/>
        <v/>
      </c>
      <c r="I136" s="36" t="str">
        <f t="shared" si="13"/>
        <v/>
      </c>
      <c r="J136" s="36" t="str">
        <f>IF($E$2&lt;&gt;"",IF(F136&lt;&gt;"",VLOOKUP(F136,'Miscellaneous Payments'!$B$3:$O$492,VLOOKUP($E$4,'Payment Reciept By County'!$N$5:$O$11,2,0),0),""),"")</f>
        <v/>
      </c>
      <c r="L136">
        <f t="shared" si="14"/>
        <v>0</v>
      </c>
      <c r="M136" s="6">
        <f t="shared" si="11"/>
        <v>0</v>
      </c>
    </row>
    <row r="137" spans="5:13" x14ac:dyDescent="0.25">
      <c r="E137" s="28"/>
      <c r="F137" s="59" t="str">
        <f>IF($E$2&lt;&gt;"",IF(VLOOKUP($E$2,LOOKUPS!$B$409:$AR$507,32,0)=0,"",VLOOKUP($E$2,LOOKUPS!$B$409:$AR$507,32,0)),"")</f>
        <v/>
      </c>
      <c r="G137" s="59" t="str">
        <f>IF($E$2&lt;&gt;"",IF(F137="","",VLOOKUP(F137,'Miscellaneous Payments'!$B$3:$O$492,2,0)),"")</f>
        <v/>
      </c>
      <c r="H137" s="36" t="str">
        <f t="shared" si="12"/>
        <v/>
      </c>
      <c r="I137" s="36" t="str">
        <f t="shared" si="13"/>
        <v/>
      </c>
      <c r="J137" s="36" t="str">
        <f>IF($E$2&lt;&gt;"",IF(F137&lt;&gt;"",VLOOKUP(F137,'Miscellaneous Payments'!$B$3:$O$492,VLOOKUP($E$4,'Payment Reciept By County'!$N$5:$O$11,2,0),0),""),"")</f>
        <v/>
      </c>
      <c r="L137">
        <f t="shared" si="14"/>
        <v>0</v>
      </c>
      <c r="M137" s="6">
        <f t="shared" si="11"/>
        <v>0</v>
      </c>
    </row>
    <row r="138" spans="5:13" x14ac:dyDescent="0.25">
      <c r="E138" s="28"/>
      <c r="F138" s="59" t="str">
        <f>IF($E$2&lt;&gt;"",IF(VLOOKUP($E$2,LOOKUPS!$B$409:$AR$507,33,0)=0,"",VLOOKUP($E$2,LOOKUPS!$B$409:$AR$507,33,0)),"")</f>
        <v/>
      </c>
      <c r="G138" s="59" t="str">
        <f>IF($E$2&lt;&gt;"",IF(F138="","",VLOOKUP(F138,'Miscellaneous Payments'!$B$3:$O$492,2,0)),"")</f>
        <v/>
      </c>
      <c r="H138" s="36" t="str">
        <f t="shared" si="12"/>
        <v/>
      </c>
      <c r="I138" s="36" t="str">
        <f t="shared" si="13"/>
        <v/>
      </c>
      <c r="J138" s="36" t="str">
        <f>IF($E$2&lt;&gt;"",IF(F138&lt;&gt;"",VLOOKUP(F138,'Miscellaneous Payments'!$B$3:$O$492,VLOOKUP($E$4,'Payment Reciept By County'!$N$5:$O$11,2,0),0),""),"")</f>
        <v/>
      </c>
      <c r="L138">
        <f t="shared" si="14"/>
        <v>0</v>
      </c>
      <c r="M138" s="6">
        <f t="shared" si="11"/>
        <v>0</v>
      </c>
    </row>
    <row r="139" spans="5:13" x14ac:dyDescent="0.25">
      <c r="E139" s="28"/>
      <c r="F139" s="59" t="str">
        <f>IF($E$2&lt;&gt;"",IF(VLOOKUP($E$2,LOOKUPS!$B$409:$AR$507,34,0)=0,"",VLOOKUP($E$2,LOOKUPS!$B$409:$AR$507,34,0)),"")</f>
        <v/>
      </c>
      <c r="G139" s="59" t="str">
        <f>IF($E$2&lt;&gt;"",IF(F139="","",VLOOKUP(F139,'Miscellaneous Payments'!$B$3:$O$492,2,0)),"")</f>
        <v/>
      </c>
      <c r="H139" s="36" t="str">
        <f t="shared" si="12"/>
        <v/>
      </c>
      <c r="I139" s="36" t="str">
        <f t="shared" si="13"/>
        <v/>
      </c>
      <c r="J139" s="36" t="str">
        <f>IF($E$2&lt;&gt;"",IF(F139&lt;&gt;"",VLOOKUP(F139,'Miscellaneous Payments'!$B$3:$O$492,VLOOKUP($E$4,'Payment Reciept By County'!$N$5:$O$11,2,0),0),""),"")</f>
        <v/>
      </c>
      <c r="L139">
        <f t="shared" si="14"/>
        <v>0</v>
      </c>
      <c r="M139" s="6">
        <f t="shared" si="11"/>
        <v>0</v>
      </c>
    </row>
    <row r="140" spans="5:13" x14ac:dyDescent="0.25">
      <c r="E140" s="28"/>
      <c r="F140" s="59" t="str">
        <f>IF($E$2&lt;&gt;"",IF(VLOOKUP($E$2,LOOKUPS!$B$409:$AR$507,35,0)=0,"",VLOOKUP($E$2,LOOKUPS!$B$409:$AR$507,35,0)),"")</f>
        <v/>
      </c>
      <c r="G140" s="59" t="str">
        <f>IF($E$2&lt;&gt;"",IF(F140="","",VLOOKUP(F140,'Miscellaneous Payments'!$B$3:$O$492,2,0)),"")</f>
        <v/>
      </c>
      <c r="H140" s="36" t="str">
        <f t="shared" si="12"/>
        <v/>
      </c>
      <c r="I140" s="36" t="str">
        <f t="shared" si="13"/>
        <v/>
      </c>
      <c r="J140" s="36" t="str">
        <f>IF($E$2&lt;&gt;"",IF(F140&lt;&gt;"",VLOOKUP(F140,'Miscellaneous Payments'!$B$3:$O$492,VLOOKUP($E$4,'Payment Reciept By County'!$N$5:$O$11,2,0),0),""),"")</f>
        <v/>
      </c>
      <c r="L140">
        <f t="shared" si="14"/>
        <v>0</v>
      </c>
      <c r="M140" s="6">
        <f t="shared" si="11"/>
        <v>0</v>
      </c>
    </row>
    <row r="141" spans="5:13" x14ac:dyDescent="0.25">
      <c r="E141" s="28"/>
      <c r="F141" s="59" t="str">
        <f>IF($E$2&lt;&gt;"",IF(VLOOKUP($E$2,LOOKUPS!$B$409:$AR$507,36,0)=0,"",VLOOKUP($E$2,LOOKUPS!$B$409:$AR$507,36,0)),"")</f>
        <v/>
      </c>
      <c r="G141" s="59" t="str">
        <f>IF($E$2&lt;&gt;"",IF(F141="","",VLOOKUP(F141,'Miscellaneous Payments'!$B$3:$O$492,2,0)),"")</f>
        <v/>
      </c>
      <c r="H141" s="36" t="str">
        <f t="shared" si="12"/>
        <v/>
      </c>
      <c r="I141" s="36" t="str">
        <f t="shared" si="13"/>
        <v/>
      </c>
      <c r="J141" s="36" t="str">
        <f>IF($E$2&lt;&gt;"",IF(F141&lt;&gt;"",VLOOKUP(F141,'Miscellaneous Payments'!$B$3:$O$492,VLOOKUP($E$4,'Payment Reciept By County'!$N$5:$O$11,2,0),0),""),"")</f>
        <v/>
      </c>
      <c r="L141">
        <f t="shared" si="14"/>
        <v>0</v>
      </c>
      <c r="M141" s="6">
        <f t="shared" si="11"/>
        <v>0</v>
      </c>
    </row>
    <row r="142" spans="5:13" x14ac:dyDescent="0.25">
      <c r="E142" s="28"/>
      <c r="F142" s="59" t="str">
        <f>IF($E$2&lt;&gt;"",IF(VLOOKUP($E$2,LOOKUPS!$B$409:$AR$507,37,0)=0,"",VLOOKUP($E$2,LOOKUPS!$B$409:$AR$507,37,0)),"")</f>
        <v/>
      </c>
      <c r="G142" s="59" t="str">
        <f>IF($E$2&lt;&gt;"",IF(F142="","",VLOOKUP(F142,'Miscellaneous Payments'!$B$3:$O$492,2,0)),"")</f>
        <v/>
      </c>
      <c r="H142" s="36" t="str">
        <f t="shared" si="12"/>
        <v/>
      </c>
      <c r="I142" s="36" t="str">
        <f t="shared" si="13"/>
        <v/>
      </c>
      <c r="J142" s="36" t="str">
        <f>IF($E$2&lt;&gt;"",IF(F142&lt;&gt;"",VLOOKUP(F142,'Miscellaneous Payments'!$B$3:$O$492,VLOOKUP($E$4,'Payment Reciept By County'!$N$5:$O$11,2,0),0),""),"")</f>
        <v/>
      </c>
      <c r="L142">
        <f t="shared" si="14"/>
        <v>0</v>
      </c>
      <c r="M142" s="6">
        <f t="shared" si="11"/>
        <v>0</v>
      </c>
    </row>
    <row r="143" spans="5:13" x14ac:dyDescent="0.25">
      <c r="E143" s="28"/>
      <c r="F143" s="59" t="str">
        <f>IF($E$2&lt;&gt;"",IF(VLOOKUP($E$2,LOOKUPS!$B$409:$AR$507,38,0)=0,"",VLOOKUP($E$2,LOOKUPS!$B$409:$AR$507,38,0)),"")</f>
        <v/>
      </c>
      <c r="G143" s="59" t="str">
        <f>IF($E$2&lt;&gt;"",IF(F143="","",VLOOKUP(F143,'Miscellaneous Payments'!$B$3:$O$492,2,0)),"")</f>
        <v/>
      </c>
      <c r="H143" s="36" t="str">
        <f t="shared" si="12"/>
        <v/>
      </c>
      <c r="I143" s="36" t="str">
        <f t="shared" si="13"/>
        <v/>
      </c>
      <c r="J143" s="36" t="str">
        <f>IF($E$2&lt;&gt;"",IF(F143&lt;&gt;"",VLOOKUP(F143,'Miscellaneous Payments'!$B$3:$O$492,VLOOKUP($E$4,'Payment Reciept By County'!$N$5:$O$11,2,0),0),""),"")</f>
        <v/>
      </c>
      <c r="L143">
        <f t="shared" si="14"/>
        <v>0</v>
      </c>
      <c r="M143" s="6">
        <f t="shared" si="11"/>
        <v>0</v>
      </c>
    </row>
    <row r="144" spans="5:13" x14ac:dyDescent="0.25">
      <c r="E144" s="28"/>
      <c r="F144" s="59" t="str">
        <f>IF($E$2&lt;&gt;"",IF(VLOOKUP($E$2,LOOKUPS!$B$409:$AR$507,39,0)=0,"",VLOOKUP($E$2,LOOKUPS!$B$409:$AR$507,39,0)),"")</f>
        <v/>
      </c>
      <c r="G144" s="59" t="str">
        <f>IF($E$2&lt;&gt;"",IF(F144="","",VLOOKUP(F144,'Miscellaneous Payments'!$B$3:$O$492,2,0)),"")</f>
        <v/>
      </c>
      <c r="H144" s="36" t="str">
        <f t="shared" si="12"/>
        <v/>
      </c>
      <c r="I144" s="36" t="str">
        <f t="shared" si="13"/>
        <v/>
      </c>
      <c r="J144" s="36" t="str">
        <f>IF($E$2&lt;&gt;"",IF(F144&lt;&gt;"",VLOOKUP(F144,'Miscellaneous Payments'!$B$3:$O$492,VLOOKUP($E$4,'Payment Reciept By County'!$N$5:$O$11,2,0),0),""),"")</f>
        <v/>
      </c>
      <c r="L144">
        <f t="shared" si="14"/>
        <v>0</v>
      </c>
      <c r="M144" s="6">
        <f t="shared" si="11"/>
        <v>0</v>
      </c>
    </row>
    <row r="145" spans="5:13" x14ac:dyDescent="0.25">
      <c r="E145" s="28"/>
      <c r="F145" s="59" t="str">
        <f>IF($E$2&lt;&gt;"",IF(VLOOKUP($E$2,LOOKUPS!$B$409:$AR$507,40,0)=0,"",VLOOKUP($E$2,LOOKUPS!$B$409:$AR$507,40,0)),"")</f>
        <v/>
      </c>
      <c r="G145" s="59" t="str">
        <f>IF($E$2&lt;&gt;"",IF(F145="","",VLOOKUP(F145,'Miscellaneous Payments'!$B$3:$O$492,2,0)),"")</f>
        <v/>
      </c>
      <c r="H145" s="36" t="str">
        <f t="shared" si="12"/>
        <v/>
      </c>
      <c r="I145" s="36" t="str">
        <f t="shared" si="13"/>
        <v/>
      </c>
      <c r="J145" s="36" t="str">
        <f>IF($E$2&lt;&gt;"",IF(F145&lt;&gt;"",VLOOKUP(F145,'Miscellaneous Payments'!$B$3:$O$492,VLOOKUP($E$4,'Payment Reciept By County'!$N$5:$O$11,2,0),0),""),"")</f>
        <v/>
      </c>
      <c r="L145">
        <f t="shared" si="14"/>
        <v>0</v>
      </c>
      <c r="M145" s="6">
        <f t="shared" si="11"/>
        <v>0</v>
      </c>
    </row>
    <row r="146" spans="5:13" x14ac:dyDescent="0.25">
      <c r="E146" s="28"/>
      <c r="F146" s="59" t="str">
        <f>IF($E$2&lt;&gt;"",IF(VLOOKUP($E$2,LOOKUPS!$B$409:$AR$507,41,0)=0,"",VLOOKUP($E$2,LOOKUPS!$B$409:$AR$507,41,0)),"")</f>
        <v/>
      </c>
      <c r="G146" s="59" t="str">
        <f>IF($E$2&lt;&gt;"",IF(F146="","",VLOOKUP(F146,'Miscellaneous Payments'!$B$3:$O$492,2,0)),"")</f>
        <v/>
      </c>
      <c r="H146" s="36" t="str">
        <f t="shared" si="12"/>
        <v/>
      </c>
      <c r="I146" s="36" t="str">
        <f t="shared" si="13"/>
        <v/>
      </c>
      <c r="J146" s="36" t="str">
        <f>IF($E$2&lt;&gt;"",IF(F146&lt;&gt;"",VLOOKUP(F146,'Miscellaneous Payments'!$B$3:$O$492,VLOOKUP($E$4,'Payment Reciept By County'!$N$5:$O$11,2,0),0),""),"")</f>
        <v/>
      </c>
      <c r="L146">
        <f t="shared" si="14"/>
        <v>0</v>
      </c>
      <c r="M146" s="6">
        <f t="shared" si="11"/>
        <v>0</v>
      </c>
    </row>
    <row r="147" spans="5:13" x14ac:dyDescent="0.25">
      <c r="E147" s="29"/>
      <c r="F147" s="59" t="str">
        <f>IF($E$2&lt;&gt;"",IF(VLOOKUP($E$2,LOOKUPS!$B$409:$AR$507,42,0)=0,"",VLOOKUP($E$2,LOOKUPS!$B$409:$AR$507,42,0)),"")</f>
        <v/>
      </c>
      <c r="G147" s="59" t="str">
        <f>IF($E$2&lt;&gt;"",IF(F147="","",VLOOKUP(F147,'Miscellaneous Payments'!$B$3:$O$492,2,0)),"")</f>
        <v/>
      </c>
      <c r="H147" s="36" t="str">
        <f t="shared" si="12"/>
        <v/>
      </c>
      <c r="I147" s="36" t="str">
        <f t="shared" si="13"/>
        <v/>
      </c>
      <c r="J147" s="36" t="str">
        <f>IF($E$2&lt;&gt;"",IF(F147&lt;&gt;"",VLOOKUP(F147,'Miscellaneous Payments'!$B$3:$O$492,VLOOKUP($E$4,'Payment Reciept By County'!$N$5:$O$11,2,0),0),""),"")</f>
        <v/>
      </c>
      <c r="L147">
        <f t="shared" si="14"/>
        <v>0</v>
      </c>
      <c r="M147" s="6">
        <f t="shared" si="11"/>
        <v>0</v>
      </c>
    </row>
    <row r="148" spans="5:13" x14ac:dyDescent="0.25">
      <c r="E148" s="29"/>
      <c r="F148" s="59" t="str">
        <f>IF($E$2&lt;&gt;"",IF(VLOOKUP($E$2,LOOKUPS!$B$409:$AR$507,43,0)=0,"",VLOOKUP($E$2,LOOKUPS!$B$409:$AR$507,43,0)),"")</f>
        <v/>
      </c>
      <c r="G148" s="59" t="str">
        <f>IF($E$2&lt;&gt;"",IF(F148="","",VLOOKUP(F148,'Miscellaneous Payments'!$B$3:$O$492,2,0)),"")</f>
        <v/>
      </c>
      <c r="H148" s="36" t="str">
        <f t="shared" si="12"/>
        <v/>
      </c>
      <c r="I148" s="36" t="str">
        <f t="shared" si="13"/>
        <v/>
      </c>
      <c r="J148" s="36" t="str">
        <f>IF($E$2&lt;&gt;"",IF(F148&lt;&gt;"",VLOOKUP(F148,'Miscellaneous Payments'!$B$3:$O$492,VLOOKUP($E$4,'Payment Reciept By County'!$N$5:$O$11,2,0),0),""),"")</f>
        <v/>
      </c>
      <c r="L148">
        <f t="shared" si="14"/>
        <v>0</v>
      </c>
      <c r="M148" s="6">
        <f t="shared" si="11"/>
        <v>0</v>
      </c>
    </row>
    <row r="149" spans="5:13" x14ac:dyDescent="0.25">
      <c r="E149" s="29"/>
      <c r="F149" s="61"/>
      <c r="G149" s="61"/>
      <c r="H149" s="38"/>
      <c r="I149" s="38"/>
      <c r="J149" s="38"/>
      <c r="M149" s="6"/>
    </row>
    <row r="150" spans="5:13" hidden="1" x14ac:dyDescent="0.25"/>
    <row r="151" spans="5:13" hidden="1" x14ac:dyDescent="0.25"/>
    <row r="152" spans="5:13" hidden="1" x14ac:dyDescent="0.25"/>
  </sheetData>
  <sheetProtection password="C21F" sheet="1" objects="1" scenarios="1"/>
  <mergeCells count="5">
    <mergeCell ref="G2:H3"/>
    <mergeCell ref="E2:F2"/>
    <mergeCell ref="E1:F1"/>
    <mergeCell ref="E3:F3"/>
    <mergeCell ref="E4:F4"/>
  </mergeCells>
  <printOptions horizontalCentered="1"/>
  <pageMargins left="0.25" right="0.25" top="0.75" bottom="0.75" header="0.3" footer="0.3"/>
  <pageSetup scale="72" fitToHeight="3" orientation="portrait" horizontalDpi="1200" verticalDpi="1200" r:id="rId1"/>
  <rowBreaks count="2" manualBreakCount="2">
    <brk id="55" min="4" max="9" man="1"/>
    <brk id="107" min="4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833766-6FF3-4AED-817F-F78280603780}">
          <x14:formula1>
            <xm:f>'County Payments'!$C$3:$C$101</xm:f>
          </x14:formula1>
          <xm:sqref>E2:F2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0DB-8F85-4378-A245-E27FA190AB9E}">
  <dimension ref="A3:BB507"/>
  <sheetViews>
    <sheetView topLeftCell="D1" workbookViewId="0">
      <pane ySplit="3" topLeftCell="A342" activePane="bottomLeft" state="frozen"/>
      <selection activeCell="D2" sqref="D2"/>
      <selection pane="bottomLeft" activeCell="D2" sqref="D2"/>
    </sheetView>
  </sheetViews>
  <sheetFormatPr defaultRowHeight="15" x14ac:dyDescent="0.25"/>
  <cols>
    <col min="2" max="2" width="16.7109375" bestFit="1" customWidth="1"/>
    <col min="3" max="3" width="13.7109375" bestFit="1" customWidth="1"/>
    <col min="4" max="4" width="15.7109375" bestFit="1" customWidth="1"/>
    <col min="5" max="5" width="16.85546875" bestFit="1" customWidth="1"/>
    <col min="6" max="7" width="16.85546875" customWidth="1"/>
    <col min="8" max="8" width="17.28515625" bestFit="1" customWidth="1"/>
    <col min="9" max="9" width="16.140625" bestFit="1" customWidth="1"/>
    <col min="10" max="10" width="13.5703125" bestFit="1" customWidth="1"/>
    <col min="11" max="57" width="16.140625" bestFit="1" customWidth="1"/>
  </cols>
  <sheetData>
    <row r="3" spans="1:8" x14ac:dyDescent="0.25">
      <c r="A3" t="s">
        <v>6389</v>
      </c>
      <c r="B3" t="s">
        <v>6389</v>
      </c>
      <c r="C3" t="s">
        <v>2694</v>
      </c>
      <c r="D3" t="s">
        <v>6516</v>
      </c>
      <c r="E3" t="s">
        <v>6517</v>
      </c>
      <c r="F3" t="s">
        <v>6392</v>
      </c>
      <c r="G3" t="s">
        <v>6392</v>
      </c>
      <c r="H3" t="s">
        <v>6518</v>
      </c>
    </row>
    <row r="4" spans="1:8" x14ac:dyDescent="0.25">
      <c r="B4" t="s">
        <v>3</v>
      </c>
      <c r="C4">
        <v>1</v>
      </c>
      <c r="D4" t="str">
        <f>_xlfn.CONCAT("0",C4,"D001")</f>
        <v>01D001</v>
      </c>
      <c r="F4" t="str">
        <f>_xlfn.CONCAT("0",C4,"C001")</f>
        <v>01C001</v>
      </c>
    </row>
    <row r="5" spans="1:8" x14ac:dyDescent="0.25">
      <c r="B5" t="s">
        <v>1574</v>
      </c>
      <c r="C5">
        <v>2</v>
      </c>
      <c r="D5" t="str">
        <f t="shared" ref="D5:D12" si="0">_xlfn.CONCAT("0",C5,"D001")</f>
        <v>02D001</v>
      </c>
      <c r="F5" t="str">
        <f t="shared" ref="F5:F12" si="1">_xlfn.CONCAT("0",C5,"C001")</f>
        <v>02C001</v>
      </c>
    </row>
    <row r="6" spans="1:8" x14ac:dyDescent="0.25">
      <c r="B6" t="s">
        <v>44</v>
      </c>
      <c r="C6">
        <v>3</v>
      </c>
      <c r="D6" t="str">
        <f t="shared" si="0"/>
        <v>03D001</v>
      </c>
      <c r="F6" t="str">
        <f t="shared" si="1"/>
        <v>03C001</v>
      </c>
    </row>
    <row r="7" spans="1:8" x14ac:dyDescent="0.25">
      <c r="B7" t="s">
        <v>2671</v>
      </c>
      <c r="C7">
        <v>4</v>
      </c>
      <c r="D7" t="str">
        <f t="shared" si="0"/>
        <v>04D001</v>
      </c>
      <c r="F7" t="str">
        <f t="shared" si="1"/>
        <v>04C001</v>
      </c>
    </row>
    <row r="8" spans="1:8" x14ac:dyDescent="0.25">
      <c r="B8" t="s">
        <v>108</v>
      </c>
      <c r="C8">
        <v>5</v>
      </c>
      <c r="D8" t="str">
        <f t="shared" si="0"/>
        <v>05D001</v>
      </c>
      <c r="F8" t="str">
        <f t="shared" si="1"/>
        <v>05C001</v>
      </c>
    </row>
    <row r="9" spans="1:8" x14ac:dyDescent="0.25">
      <c r="B9" t="s">
        <v>125</v>
      </c>
      <c r="C9">
        <v>6</v>
      </c>
      <c r="D9" t="str">
        <f t="shared" si="0"/>
        <v>06D001</v>
      </c>
      <c r="F9" t="str">
        <f t="shared" si="1"/>
        <v>06C001</v>
      </c>
    </row>
    <row r="10" spans="1:8" x14ac:dyDescent="0.25">
      <c r="B10" t="s">
        <v>193</v>
      </c>
      <c r="C10">
        <v>7</v>
      </c>
      <c r="D10" t="str">
        <f t="shared" si="0"/>
        <v>07D001</v>
      </c>
      <c r="F10" t="str">
        <f t="shared" si="1"/>
        <v>07C001</v>
      </c>
      <c r="H10" t="s">
        <v>3725</v>
      </c>
    </row>
    <row r="11" spans="1:8" x14ac:dyDescent="0.25">
      <c r="B11" t="s">
        <v>202</v>
      </c>
      <c r="C11">
        <v>8</v>
      </c>
      <c r="D11" t="str">
        <f t="shared" si="0"/>
        <v>08D001</v>
      </c>
      <c r="F11" t="str">
        <f t="shared" si="1"/>
        <v>08C001</v>
      </c>
    </row>
    <row r="12" spans="1:8" x14ac:dyDescent="0.25">
      <c r="B12" t="s">
        <v>2672</v>
      </c>
      <c r="C12">
        <v>9</v>
      </c>
      <c r="D12" t="str">
        <f t="shared" si="0"/>
        <v>09D001</v>
      </c>
      <c r="F12" t="str">
        <f t="shared" si="1"/>
        <v>09C001</v>
      </c>
    </row>
    <row r="13" spans="1:8" x14ac:dyDescent="0.25">
      <c r="B13" t="s">
        <v>1500</v>
      </c>
      <c r="C13">
        <v>10</v>
      </c>
      <c r="D13" t="str">
        <f>_xlfn.CONCAT(C13,"D001")</f>
        <v>10D001</v>
      </c>
      <c r="F13" t="str">
        <f>_xlfn.CONCAT(C13,"C001")</f>
        <v>10C001</v>
      </c>
    </row>
    <row r="14" spans="1:8" x14ac:dyDescent="0.25">
      <c r="B14" t="s">
        <v>595</v>
      </c>
      <c r="C14">
        <v>11</v>
      </c>
      <c r="D14" t="str">
        <f t="shared" ref="D14:D77" si="2">_xlfn.CONCAT(C14,"D001")</f>
        <v>11D001</v>
      </c>
      <c r="F14" t="str">
        <f t="shared" ref="F14:F77" si="3">_xlfn.CONCAT(C14,"C001")</f>
        <v>11C001</v>
      </c>
    </row>
    <row r="15" spans="1:8" x14ac:dyDescent="0.25">
      <c r="B15" t="s">
        <v>344</v>
      </c>
      <c r="C15">
        <v>12</v>
      </c>
      <c r="D15" t="str">
        <f t="shared" si="2"/>
        <v>12D001</v>
      </c>
      <c r="F15" t="str">
        <f t="shared" si="3"/>
        <v>12C001</v>
      </c>
    </row>
    <row r="16" spans="1:8" x14ac:dyDescent="0.25">
      <c r="B16" t="s">
        <v>366</v>
      </c>
      <c r="C16">
        <v>13</v>
      </c>
      <c r="D16" t="str">
        <f t="shared" si="2"/>
        <v>13D001</v>
      </c>
      <c r="F16" t="str">
        <f t="shared" si="3"/>
        <v>13C001</v>
      </c>
    </row>
    <row r="17" spans="2:8" x14ac:dyDescent="0.25">
      <c r="B17" t="s">
        <v>375</v>
      </c>
      <c r="C17">
        <v>14</v>
      </c>
      <c r="D17" t="str">
        <f t="shared" si="2"/>
        <v>14D001</v>
      </c>
      <c r="F17" t="str">
        <f t="shared" si="3"/>
        <v>14C001</v>
      </c>
    </row>
    <row r="18" spans="2:8" x14ac:dyDescent="0.25">
      <c r="B18" t="s">
        <v>215</v>
      </c>
      <c r="C18">
        <v>15</v>
      </c>
      <c r="D18" t="str">
        <f t="shared" si="2"/>
        <v>15D001</v>
      </c>
      <c r="F18" t="str">
        <f t="shared" si="3"/>
        <v>15C001</v>
      </c>
    </row>
    <row r="19" spans="2:8" x14ac:dyDescent="0.25">
      <c r="B19" t="s">
        <v>147</v>
      </c>
      <c r="C19">
        <v>16</v>
      </c>
      <c r="D19" t="str">
        <f t="shared" si="2"/>
        <v>16D001</v>
      </c>
      <c r="F19" t="str">
        <f t="shared" si="3"/>
        <v>16C001</v>
      </c>
    </row>
    <row r="20" spans="2:8" x14ac:dyDescent="0.25">
      <c r="B20" t="s">
        <v>2673</v>
      </c>
      <c r="C20">
        <v>17</v>
      </c>
      <c r="D20" t="str">
        <f t="shared" si="2"/>
        <v>17D001</v>
      </c>
      <c r="E20" s="20" t="s">
        <v>6190</v>
      </c>
      <c r="F20" t="str">
        <f t="shared" si="3"/>
        <v>17C001</v>
      </c>
      <c r="H20" t="s">
        <v>3739</v>
      </c>
    </row>
    <row r="21" spans="2:8" x14ac:dyDescent="0.25">
      <c r="B21" t="s">
        <v>475</v>
      </c>
      <c r="C21">
        <v>18</v>
      </c>
      <c r="D21" t="str">
        <f t="shared" si="2"/>
        <v>18D001</v>
      </c>
      <c r="F21" t="str">
        <f t="shared" si="3"/>
        <v>18C001</v>
      </c>
    </row>
    <row r="22" spans="2:8" x14ac:dyDescent="0.25">
      <c r="B22" t="s">
        <v>518</v>
      </c>
      <c r="C22">
        <v>19</v>
      </c>
      <c r="D22" t="str">
        <f t="shared" si="2"/>
        <v>19D001</v>
      </c>
      <c r="F22" t="str">
        <f t="shared" si="3"/>
        <v>19C001</v>
      </c>
    </row>
    <row r="23" spans="2:8" x14ac:dyDescent="0.25">
      <c r="B23" t="s">
        <v>528</v>
      </c>
      <c r="C23">
        <v>20</v>
      </c>
      <c r="D23" t="str">
        <f t="shared" si="2"/>
        <v>20D001</v>
      </c>
      <c r="F23" t="str">
        <f t="shared" si="3"/>
        <v>20C001</v>
      </c>
    </row>
    <row r="24" spans="2:8" x14ac:dyDescent="0.25">
      <c r="B24" t="s">
        <v>555</v>
      </c>
      <c r="C24">
        <v>21</v>
      </c>
      <c r="D24" t="str">
        <f t="shared" si="2"/>
        <v>21D001</v>
      </c>
      <c r="F24" t="str">
        <f t="shared" si="3"/>
        <v>21C001</v>
      </c>
    </row>
    <row r="25" spans="2:8" x14ac:dyDescent="0.25">
      <c r="B25" t="s">
        <v>577</v>
      </c>
      <c r="C25">
        <v>22</v>
      </c>
      <c r="D25" t="str">
        <f t="shared" si="2"/>
        <v>22D001</v>
      </c>
      <c r="F25" t="str">
        <f t="shared" si="3"/>
        <v>22C001</v>
      </c>
    </row>
    <row r="26" spans="2:8" x14ac:dyDescent="0.25">
      <c r="B26" t="s">
        <v>617</v>
      </c>
      <c r="C26">
        <v>23</v>
      </c>
      <c r="D26" t="str">
        <f t="shared" si="2"/>
        <v>23D001</v>
      </c>
      <c r="F26" t="str">
        <f t="shared" si="3"/>
        <v>23C001</v>
      </c>
    </row>
    <row r="27" spans="2:8" x14ac:dyDescent="0.25">
      <c r="B27" t="s">
        <v>2674</v>
      </c>
      <c r="C27">
        <v>24</v>
      </c>
      <c r="D27" t="str">
        <f t="shared" si="2"/>
        <v>24D001</v>
      </c>
      <c r="F27" t="str">
        <f t="shared" si="3"/>
        <v>24C001</v>
      </c>
    </row>
    <row r="28" spans="2:8" x14ac:dyDescent="0.25">
      <c r="B28" t="s">
        <v>701</v>
      </c>
      <c r="C28">
        <v>25</v>
      </c>
      <c r="D28" t="str">
        <f t="shared" si="2"/>
        <v>25D001</v>
      </c>
      <c r="F28" t="str">
        <f t="shared" si="3"/>
        <v>25C001</v>
      </c>
    </row>
    <row r="29" spans="2:8" x14ac:dyDescent="0.25">
      <c r="B29" t="s">
        <v>2675</v>
      </c>
      <c r="C29">
        <v>26</v>
      </c>
      <c r="D29" t="str">
        <f t="shared" si="2"/>
        <v>26D001</v>
      </c>
      <c r="F29" t="str">
        <f t="shared" si="3"/>
        <v>26C001</v>
      </c>
    </row>
    <row r="30" spans="2:8" x14ac:dyDescent="0.25">
      <c r="B30" t="s">
        <v>742</v>
      </c>
      <c r="C30">
        <v>27</v>
      </c>
      <c r="D30" t="str">
        <f t="shared" si="2"/>
        <v>27D001</v>
      </c>
      <c r="F30" t="str">
        <f t="shared" si="3"/>
        <v>27C001</v>
      </c>
    </row>
    <row r="31" spans="2:8" x14ac:dyDescent="0.25">
      <c r="B31" t="s">
        <v>765</v>
      </c>
      <c r="C31">
        <v>28</v>
      </c>
      <c r="D31" t="str">
        <f t="shared" si="2"/>
        <v>28D001</v>
      </c>
      <c r="F31" t="str">
        <f t="shared" si="3"/>
        <v>28C001</v>
      </c>
    </row>
    <row r="32" spans="2:8" x14ac:dyDescent="0.25">
      <c r="B32" t="s">
        <v>218</v>
      </c>
      <c r="C32">
        <v>29</v>
      </c>
      <c r="D32" t="str">
        <f t="shared" si="2"/>
        <v>29D001</v>
      </c>
      <c r="F32" t="str">
        <f t="shared" si="3"/>
        <v>29C001</v>
      </c>
      <c r="H32" t="s">
        <v>3745</v>
      </c>
    </row>
    <row r="33" spans="2:6" x14ac:dyDescent="0.25">
      <c r="B33" t="s">
        <v>2676</v>
      </c>
      <c r="C33">
        <v>30</v>
      </c>
      <c r="D33" t="str">
        <f t="shared" si="2"/>
        <v>30D001</v>
      </c>
      <c r="F33" t="str">
        <f t="shared" si="3"/>
        <v>30C001</v>
      </c>
    </row>
    <row r="34" spans="2:6" x14ac:dyDescent="0.25">
      <c r="B34" t="s">
        <v>869</v>
      </c>
      <c r="C34">
        <v>31</v>
      </c>
      <c r="D34" t="str">
        <f t="shared" si="2"/>
        <v>31D001</v>
      </c>
      <c r="E34" s="20" t="s">
        <v>6031</v>
      </c>
      <c r="F34" t="str">
        <f t="shared" si="3"/>
        <v>31C001</v>
      </c>
    </row>
    <row r="35" spans="2:6" x14ac:dyDescent="0.25">
      <c r="B35" t="s">
        <v>950</v>
      </c>
      <c r="C35">
        <v>32</v>
      </c>
      <c r="D35" t="str">
        <f t="shared" si="2"/>
        <v>32D001</v>
      </c>
      <c r="F35" t="str">
        <f t="shared" si="3"/>
        <v>32C001</v>
      </c>
    </row>
    <row r="36" spans="2:6" x14ac:dyDescent="0.25">
      <c r="B36" t="s">
        <v>751</v>
      </c>
      <c r="C36">
        <v>33</v>
      </c>
      <c r="D36" t="str">
        <f t="shared" si="2"/>
        <v>33D001</v>
      </c>
      <c r="F36" t="str">
        <f t="shared" si="3"/>
        <v>33C001</v>
      </c>
    </row>
    <row r="37" spans="2:6" x14ac:dyDescent="0.25">
      <c r="B37" t="s">
        <v>995</v>
      </c>
      <c r="C37">
        <v>34</v>
      </c>
      <c r="D37" t="str">
        <f t="shared" si="2"/>
        <v>34D001</v>
      </c>
      <c r="F37" t="str">
        <f t="shared" si="3"/>
        <v>34C001</v>
      </c>
    </row>
    <row r="38" spans="2:6" x14ac:dyDescent="0.25">
      <c r="B38" t="s">
        <v>414</v>
      </c>
      <c r="C38">
        <v>35</v>
      </c>
      <c r="D38" t="str">
        <f t="shared" si="2"/>
        <v>35D001</v>
      </c>
      <c r="F38" t="str">
        <f t="shared" si="3"/>
        <v>35C001</v>
      </c>
    </row>
    <row r="39" spans="2:6" x14ac:dyDescent="0.25">
      <c r="B39" t="s">
        <v>155</v>
      </c>
      <c r="C39">
        <v>36</v>
      </c>
      <c r="D39" t="str">
        <f t="shared" si="2"/>
        <v>36D001</v>
      </c>
      <c r="F39" t="str">
        <f t="shared" si="3"/>
        <v>36C001</v>
      </c>
    </row>
    <row r="40" spans="2:6" x14ac:dyDescent="0.25">
      <c r="B40" t="s">
        <v>338</v>
      </c>
      <c r="C40">
        <v>37</v>
      </c>
      <c r="D40" t="str">
        <f t="shared" si="2"/>
        <v>37D001</v>
      </c>
      <c r="F40" t="str">
        <f t="shared" si="3"/>
        <v>37C001</v>
      </c>
    </row>
    <row r="41" spans="2:6" x14ac:dyDescent="0.25">
      <c r="B41" t="s">
        <v>2677</v>
      </c>
      <c r="C41">
        <v>38</v>
      </c>
      <c r="D41" t="str">
        <f t="shared" si="2"/>
        <v>38D001</v>
      </c>
      <c r="F41" t="str">
        <f t="shared" si="3"/>
        <v>38C001</v>
      </c>
    </row>
    <row r="42" spans="2:6" x14ac:dyDescent="0.25">
      <c r="B42" t="s">
        <v>2678</v>
      </c>
      <c r="C42">
        <v>39</v>
      </c>
      <c r="D42" t="str">
        <f t="shared" si="2"/>
        <v>39D001</v>
      </c>
      <c r="F42" t="str">
        <f t="shared" si="3"/>
        <v>39C001</v>
      </c>
    </row>
    <row r="43" spans="2:6" x14ac:dyDescent="0.25">
      <c r="B43" t="s">
        <v>752</v>
      </c>
      <c r="C43">
        <v>40</v>
      </c>
      <c r="D43" t="str">
        <f t="shared" si="2"/>
        <v>40D001</v>
      </c>
      <c r="F43" t="str">
        <f t="shared" si="3"/>
        <v>40C001</v>
      </c>
    </row>
    <row r="44" spans="2:6" x14ac:dyDescent="0.25">
      <c r="B44" t="s">
        <v>2096</v>
      </c>
      <c r="C44">
        <v>41</v>
      </c>
      <c r="D44" t="str">
        <f t="shared" si="2"/>
        <v>41D001</v>
      </c>
      <c r="F44" t="str">
        <f t="shared" si="3"/>
        <v>41C001</v>
      </c>
    </row>
    <row r="45" spans="2:6" x14ac:dyDescent="0.25">
      <c r="B45" t="s">
        <v>1073</v>
      </c>
      <c r="C45">
        <v>42</v>
      </c>
      <c r="D45" t="str">
        <f t="shared" si="2"/>
        <v>42D001</v>
      </c>
      <c r="F45" t="str">
        <f t="shared" si="3"/>
        <v>42C001</v>
      </c>
    </row>
    <row r="46" spans="2:6" x14ac:dyDescent="0.25">
      <c r="B46" t="s">
        <v>222</v>
      </c>
      <c r="C46">
        <v>43</v>
      </c>
      <c r="D46" t="str">
        <f t="shared" si="2"/>
        <v>43D001</v>
      </c>
      <c r="F46" t="str">
        <f t="shared" si="3"/>
        <v>43C001</v>
      </c>
    </row>
    <row r="47" spans="2:6" x14ac:dyDescent="0.25">
      <c r="B47" t="s">
        <v>2446</v>
      </c>
      <c r="C47">
        <v>44</v>
      </c>
      <c r="D47" t="str">
        <f t="shared" si="2"/>
        <v>44D001</v>
      </c>
      <c r="F47" t="str">
        <f t="shared" si="3"/>
        <v>44C001</v>
      </c>
    </row>
    <row r="48" spans="2:6" x14ac:dyDescent="0.25">
      <c r="B48" t="s">
        <v>1301</v>
      </c>
      <c r="C48">
        <v>45</v>
      </c>
      <c r="D48" t="str">
        <f t="shared" si="2"/>
        <v>45D001</v>
      </c>
      <c r="F48" t="str">
        <f t="shared" si="3"/>
        <v>45C001</v>
      </c>
    </row>
    <row r="49" spans="2:8" x14ac:dyDescent="0.25">
      <c r="B49" t="s">
        <v>1311</v>
      </c>
      <c r="C49">
        <v>46</v>
      </c>
      <c r="D49" t="str">
        <f t="shared" si="2"/>
        <v>46D001</v>
      </c>
      <c r="F49" t="str">
        <f t="shared" si="3"/>
        <v>46C001</v>
      </c>
    </row>
    <row r="50" spans="2:8" x14ac:dyDescent="0.25">
      <c r="B50" t="s">
        <v>2679</v>
      </c>
      <c r="C50">
        <v>47</v>
      </c>
      <c r="D50" t="str">
        <f t="shared" si="2"/>
        <v>47D001</v>
      </c>
      <c r="F50" t="str">
        <f t="shared" si="3"/>
        <v>47C001</v>
      </c>
    </row>
    <row r="51" spans="2:8" x14ac:dyDescent="0.25">
      <c r="B51" t="s">
        <v>63</v>
      </c>
      <c r="C51">
        <v>48</v>
      </c>
      <c r="D51" t="str">
        <f t="shared" si="2"/>
        <v>48D001</v>
      </c>
      <c r="F51" t="str">
        <f t="shared" si="3"/>
        <v>48C001</v>
      </c>
    </row>
    <row r="52" spans="2:8" x14ac:dyDescent="0.25">
      <c r="B52" t="s">
        <v>13</v>
      </c>
      <c r="C52">
        <v>49</v>
      </c>
      <c r="D52" t="str">
        <f t="shared" si="2"/>
        <v>49D001</v>
      </c>
      <c r="F52" t="str">
        <f t="shared" si="3"/>
        <v>49C001</v>
      </c>
    </row>
    <row r="53" spans="2:8" x14ac:dyDescent="0.25">
      <c r="B53" t="s">
        <v>40</v>
      </c>
      <c r="C53">
        <v>50</v>
      </c>
      <c r="D53" t="str">
        <f t="shared" si="2"/>
        <v>50D001</v>
      </c>
      <c r="F53" t="str">
        <f t="shared" si="3"/>
        <v>50C001</v>
      </c>
    </row>
    <row r="54" spans="2:8" x14ac:dyDescent="0.25">
      <c r="B54" t="s">
        <v>14</v>
      </c>
      <c r="C54">
        <v>51</v>
      </c>
      <c r="D54" t="str">
        <f t="shared" si="2"/>
        <v>51D001</v>
      </c>
      <c r="F54" t="str">
        <f t="shared" si="3"/>
        <v>51C001</v>
      </c>
    </row>
    <row r="55" spans="2:8" x14ac:dyDescent="0.25">
      <c r="B55" t="s">
        <v>2101</v>
      </c>
      <c r="C55">
        <v>52</v>
      </c>
      <c r="D55" t="str">
        <f t="shared" si="2"/>
        <v>52D001</v>
      </c>
      <c r="E55" s="20" t="s">
        <v>6118</v>
      </c>
      <c r="F55" t="str">
        <f t="shared" si="3"/>
        <v>52C001</v>
      </c>
    </row>
    <row r="56" spans="2:8" x14ac:dyDescent="0.25">
      <c r="B56" t="s">
        <v>2680</v>
      </c>
      <c r="C56">
        <v>53</v>
      </c>
      <c r="D56" t="str">
        <f t="shared" si="2"/>
        <v>53D001</v>
      </c>
      <c r="F56" t="str">
        <f t="shared" si="3"/>
        <v>53C001</v>
      </c>
    </row>
    <row r="57" spans="2:8" x14ac:dyDescent="0.25">
      <c r="B57" t="s">
        <v>1636</v>
      </c>
      <c r="C57">
        <v>54</v>
      </c>
      <c r="D57" t="str">
        <f t="shared" si="2"/>
        <v>54D001</v>
      </c>
      <c r="F57" t="str">
        <f t="shared" si="3"/>
        <v>54C001</v>
      </c>
    </row>
    <row r="58" spans="2:8" x14ac:dyDescent="0.25">
      <c r="B58" t="s">
        <v>2681</v>
      </c>
      <c r="C58">
        <v>55</v>
      </c>
      <c r="D58" t="str">
        <f t="shared" si="2"/>
        <v>55D001</v>
      </c>
      <c r="F58" t="str">
        <f t="shared" si="3"/>
        <v>55C001</v>
      </c>
    </row>
    <row r="59" spans="2:8" x14ac:dyDescent="0.25">
      <c r="B59" t="s">
        <v>15</v>
      </c>
      <c r="C59">
        <v>56</v>
      </c>
      <c r="D59" t="str">
        <f t="shared" si="2"/>
        <v>56D001</v>
      </c>
      <c r="F59" t="str">
        <f t="shared" si="3"/>
        <v>56C001</v>
      </c>
    </row>
    <row r="60" spans="2:8" x14ac:dyDescent="0.25">
      <c r="B60" t="s">
        <v>437</v>
      </c>
      <c r="C60">
        <v>57</v>
      </c>
      <c r="D60" t="str">
        <f t="shared" si="2"/>
        <v>57D001</v>
      </c>
      <c r="E60" s="20" t="s">
        <v>5945</v>
      </c>
      <c r="F60" t="str">
        <f t="shared" si="3"/>
        <v>57C001</v>
      </c>
      <c r="H60" t="s">
        <v>3737</v>
      </c>
    </row>
    <row r="61" spans="2:8" x14ac:dyDescent="0.25">
      <c r="B61" t="s">
        <v>2682</v>
      </c>
      <c r="C61">
        <v>58</v>
      </c>
      <c r="D61" t="str">
        <f t="shared" si="2"/>
        <v>58D001</v>
      </c>
      <c r="F61" t="str">
        <f t="shared" si="3"/>
        <v>58C001</v>
      </c>
    </row>
    <row r="62" spans="2:8" x14ac:dyDescent="0.25">
      <c r="B62" t="s">
        <v>1723</v>
      </c>
      <c r="C62">
        <v>59</v>
      </c>
      <c r="D62" t="str">
        <f t="shared" si="2"/>
        <v>59D001</v>
      </c>
      <c r="F62" t="str">
        <f t="shared" si="3"/>
        <v>59C001</v>
      </c>
    </row>
    <row r="63" spans="2:8" x14ac:dyDescent="0.25">
      <c r="B63" t="s">
        <v>1180</v>
      </c>
      <c r="C63">
        <v>60</v>
      </c>
      <c r="D63" t="str">
        <f t="shared" si="2"/>
        <v>60D001</v>
      </c>
      <c r="F63" t="str">
        <f t="shared" si="3"/>
        <v>60C001</v>
      </c>
    </row>
    <row r="64" spans="2:8" x14ac:dyDescent="0.25">
      <c r="B64" t="s">
        <v>287</v>
      </c>
      <c r="C64">
        <v>61</v>
      </c>
      <c r="D64" t="str">
        <f t="shared" si="2"/>
        <v>61D001</v>
      </c>
      <c r="F64" t="str">
        <f t="shared" si="3"/>
        <v>61C001</v>
      </c>
    </row>
    <row r="65" spans="2:8" x14ac:dyDescent="0.25">
      <c r="B65" t="s">
        <v>2683</v>
      </c>
      <c r="C65">
        <v>62</v>
      </c>
      <c r="D65" t="str">
        <f t="shared" si="2"/>
        <v>62D001</v>
      </c>
      <c r="F65" t="str">
        <f t="shared" si="3"/>
        <v>62C001</v>
      </c>
    </row>
    <row r="66" spans="2:8" x14ac:dyDescent="0.25">
      <c r="B66" t="s">
        <v>602</v>
      </c>
      <c r="C66">
        <v>63</v>
      </c>
      <c r="D66" t="str">
        <f t="shared" si="2"/>
        <v>63D001</v>
      </c>
      <c r="F66" t="str">
        <f t="shared" si="3"/>
        <v>63C001</v>
      </c>
    </row>
    <row r="67" spans="2:8" x14ac:dyDescent="0.25">
      <c r="B67" t="s">
        <v>1708</v>
      </c>
      <c r="C67">
        <v>64</v>
      </c>
      <c r="D67" t="str">
        <f t="shared" si="2"/>
        <v>64D001</v>
      </c>
      <c r="F67" t="str">
        <f t="shared" si="3"/>
        <v>64C001</v>
      </c>
      <c r="H67" t="s">
        <v>3733</v>
      </c>
    </row>
    <row r="68" spans="2:8" x14ac:dyDescent="0.25">
      <c r="B68" t="s">
        <v>2684</v>
      </c>
      <c r="C68">
        <v>65</v>
      </c>
      <c r="D68" t="str">
        <f t="shared" si="2"/>
        <v>65D001</v>
      </c>
      <c r="F68" t="str">
        <f t="shared" si="3"/>
        <v>65C001</v>
      </c>
    </row>
    <row r="69" spans="2:8" x14ac:dyDescent="0.25">
      <c r="B69" t="s">
        <v>1918</v>
      </c>
      <c r="C69">
        <v>66</v>
      </c>
      <c r="D69" t="str">
        <f t="shared" si="2"/>
        <v>66D001</v>
      </c>
      <c r="F69" t="str">
        <f t="shared" si="3"/>
        <v>66C001</v>
      </c>
    </row>
    <row r="70" spans="2:8" x14ac:dyDescent="0.25">
      <c r="B70" t="s">
        <v>588</v>
      </c>
      <c r="C70">
        <v>67</v>
      </c>
      <c r="D70" t="str">
        <f t="shared" si="2"/>
        <v>67D001</v>
      </c>
      <c r="F70" t="str">
        <f t="shared" si="3"/>
        <v>67C001</v>
      </c>
    </row>
    <row r="71" spans="2:8" x14ac:dyDescent="0.25">
      <c r="B71" t="s">
        <v>347</v>
      </c>
      <c r="C71">
        <v>68</v>
      </c>
      <c r="D71" t="str">
        <f t="shared" si="2"/>
        <v>68D001</v>
      </c>
      <c r="F71" t="str">
        <f t="shared" si="3"/>
        <v>68C001</v>
      </c>
    </row>
    <row r="72" spans="2:8" x14ac:dyDescent="0.25">
      <c r="B72" t="s">
        <v>2685</v>
      </c>
      <c r="C72">
        <v>69</v>
      </c>
      <c r="D72" t="str">
        <f t="shared" si="2"/>
        <v>69D001</v>
      </c>
      <c r="F72" t="str">
        <f t="shared" si="3"/>
        <v>69C001</v>
      </c>
    </row>
    <row r="73" spans="2:8" x14ac:dyDescent="0.25">
      <c r="B73" t="s">
        <v>1968</v>
      </c>
      <c r="C73">
        <v>70</v>
      </c>
      <c r="D73" t="str">
        <f t="shared" si="2"/>
        <v>70D001</v>
      </c>
      <c r="F73" t="str">
        <f t="shared" si="3"/>
        <v>70C001</v>
      </c>
    </row>
    <row r="74" spans="2:8" x14ac:dyDescent="0.25">
      <c r="B74" t="s">
        <v>2686</v>
      </c>
      <c r="C74">
        <v>71</v>
      </c>
      <c r="D74" t="str">
        <f t="shared" si="2"/>
        <v>71D001</v>
      </c>
      <c r="F74" t="str">
        <f t="shared" si="3"/>
        <v>71C001</v>
      </c>
      <c r="H74" t="s">
        <v>3743</v>
      </c>
    </row>
    <row r="75" spans="2:8" x14ac:dyDescent="0.25">
      <c r="B75" t="s">
        <v>532</v>
      </c>
      <c r="C75">
        <v>72</v>
      </c>
      <c r="D75" t="str">
        <f t="shared" si="2"/>
        <v>72D001</v>
      </c>
      <c r="F75" t="str">
        <f t="shared" si="3"/>
        <v>72C001</v>
      </c>
    </row>
    <row r="76" spans="2:8" x14ac:dyDescent="0.25">
      <c r="B76" t="s">
        <v>2687</v>
      </c>
      <c r="C76">
        <v>73</v>
      </c>
      <c r="D76" t="str">
        <f t="shared" si="2"/>
        <v>73D001</v>
      </c>
      <c r="F76" t="str">
        <f t="shared" si="3"/>
        <v>73C001</v>
      </c>
    </row>
    <row r="77" spans="2:8" x14ac:dyDescent="0.25">
      <c r="B77" t="s">
        <v>1473</v>
      </c>
      <c r="C77">
        <v>74</v>
      </c>
      <c r="D77" t="str">
        <f t="shared" si="2"/>
        <v>74D001</v>
      </c>
      <c r="F77" t="str">
        <f t="shared" si="3"/>
        <v>74C001</v>
      </c>
      <c r="H77" t="s">
        <v>3731</v>
      </c>
    </row>
    <row r="78" spans="2:8" x14ac:dyDescent="0.25">
      <c r="B78" t="s">
        <v>454</v>
      </c>
      <c r="C78">
        <v>75</v>
      </c>
      <c r="D78" t="str">
        <f t="shared" ref="D78:D102" si="4">_xlfn.CONCAT(C78,"D001")</f>
        <v>75D001</v>
      </c>
      <c r="F78" t="str">
        <f t="shared" ref="F78:F102" si="5">_xlfn.CONCAT(C78,"C001")</f>
        <v>75C001</v>
      </c>
    </row>
    <row r="79" spans="2:8" x14ac:dyDescent="0.25">
      <c r="B79" t="s">
        <v>2111</v>
      </c>
      <c r="C79">
        <v>76</v>
      </c>
      <c r="D79" t="str">
        <f t="shared" si="4"/>
        <v>76D001</v>
      </c>
      <c r="F79" t="str">
        <f t="shared" si="5"/>
        <v>76C001</v>
      </c>
    </row>
    <row r="80" spans="2:8" x14ac:dyDescent="0.25">
      <c r="B80" t="s">
        <v>170</v>
      </c>
      <c r="C80">
        <v>77</v>
      </c>
      <c r="D80" t="str">
        <f t="shared" si="4"/>
        <v>77D001</v>
      </c>
      <c r="F80" t="str">
        <f t="shared" si="5"/>
        <v>77C001</v>
      </c>
      <c r="H80" t="s">
        <v>3721</v>
      </c>
    </row>
    <row r="81" spans="2:8" x14ac:dyDescent="0.25">
      <c r="B81" t="s">
        <v>2688</v>
      </c>
      <c r="C81">
        <v>78</v>
      </c>
      <c r="D81" t="str">
        <f t="shared" si="4"/>
        <v>78D001</v>
      </c>
      <c r="F81" t="str">
        <f t="shared" si="5"/>
        <v>78C001</v>
      </c>
      <c r="G81" t="s">
        <v>6270</v>
      </c>
      <c r="H81" t="s">
        <v>3735</v>
      </c>
    </row>
    <row r="82" spans="2:8" x14ac:dyDescent="0.25">
      <c r="B82" t="s">
        <v>2689</v>
      </c>
      <c r="C82">
        <v>79</v>
      </c>
      <c r="D82" t="str">
        <f t="shared" si="4"/>
        <v>79D001</v>
      </c>
      <c r="F82" t="str">
        <f t="shared" si="5"/>
        <v>79C001</v>
      </c>
    </row>
    <row r="83" spans="2:8" x14ac:dyDescent="0.25">
      <c r="B83" t="s">
        <v>2690</v>
      </c>
      <c r="C83">
        <v>80</v>
      </c>
      <c r="D83" t="str">
        <f t="shared" si="4"/>
        <v>80D001</v>
      </c>
      <c r="F83" t="str">
        <f t="shared" si="5"/>
        <v>80C001</v>
      </c>
    </row>
    <row r="84" spans="2:8" x14ac:dyDescent="0.25">
      <c r="B84" t="s">
        <v>2266</v>
      </c>
      <c r="C84">
        <v>81</v>
      </c>
      <c r="D84" t="str">
        <f t="shared" si="4"/>
        <v>81D001</v>
      </c>
      <c r="F84" t="str">
        <f t="shared" si="5"/>
        <v>81C001</v>
      </c>
    </row>
    <row r="85" spans="2:8" x14ac:dyDescent="0.25">
      <c r="B85" t="s">
        <v>322</v>
      </c>
      <c r="C85">
        <v>82</v>
      </c>
      <c r="D85" t="str">
        <f t="shared" si="4"/>
        <v>82D001</v>
      </c>
      <c r="E85" s="20" t="s">
        <v>5985</v>
      </c>
      <c r="F85" t="str">
        <f t="shared" si="5"/>
        <v>82C001</v>
      </c>
      <c r="H85" t="s">
        <v>3723</v>
      </c>
    </row>
    <row r="86" spans="2:8" x14ac:dyDescent="0.25">
      <c r="B86" t="s">
        <v>2328</v>
      </c>
      <c r="C86">
        <v>83</v>
      </c>
      <c r="D86" t="str">
        <f t="shared" si="4"/>
        <v>83D001</v>
      </c>
      <c r="F86" t="str">
        <f t="shared" si="5"/>
        <v>83C001</v>
      </c>
    </row>
    <row r="87" spans="2:8" x14ac:dyDescent="0.25">
      <c r="B87" t="s">
        <v>565</v>
      </c>
      <c r="C87">
        <v>84</v>
      </c>
      <c r="D87" t="str">
        <f t="shared" si="4"/>
        <v>84D001</v>
      </c>
      <c r="F87" t="str">
        <f t="shared" si="5"/>
        <v>84C001</v>
      </c>
    </row>
    <row r="88" spans="2:8" x14ac:dyDescent="0.25">
      <c r="B88" t="s">
        <v>2691</v>
      </c>
      <c r="C88">
        <v>85</v>
      </c>
      <c r="D88" t="str">
        <f t="shared" si="4"/>
        <v>85D001</v>
      </c>
      <c r="E88" s="20" t="s">
        <v>5889</v>
      </c>
      <c r="F88" t="str">
        <f t="shared" si="5"/>
        <v>85C001</v>
      </c>
    </row>
    <row r="89" spans="2:8" x14ac:dyDescent="0.25">
      <c r="B89" t="s">
        <v>834</v>
      </c>
      <c r="C89">
        <v>86</v>
      </c>
      <c r="D89" t="str">
        <f t="shared" si="4"/>
        <v>86D001</v>
      </c>
      <c r="F89" t="str">
        <f t="shared" si="5"/>
        <v>86C001</v>
      </c>
    </row>
    <row r="90" spans="2:8" x14ac:dyDescent="0.25">
      <c r="B90" t="s">
        <v>72</v>
      </c>
      <c r="C90">
        <v>87</v>
      </c>
      <c r="D90" t="str">
        <f t="shared" si="4"/>
        <v>87D001</v>
      </c>
      <c r="F90" t="str">
        <f t="shared" si="5"/>
        <v>87C001</v>
      </c>
    </row>
    <row r="91" spans="2:8" x14ac:dyDescent="0.25">
      <c r="B91" t="s">
        <v>24</v>
      </c>
      <c r="C91">
        <v>88</v>
      </c>
      <c r="D91" t="str">
        <f t="shared" si="4"/>
        <v>88D001</v>
      </c>
      <c r="F91" t="str">
        <f t="shared" si="5"/>
        <v>88C001</v>
      </c>
      <c r="H91" t="s">
        <v>3747</v>
      </c>
    </row>
    <row r="92" spans="2:8" x14ac:dyDescent="0.25">
      <c r="B92" t="s">
        <v>1419</v>
      </c>
      <c r="C92">
        <v>89</v>
      </c>
      <c r="D92" t="str">
        <f t="shared" si="4"/>
        <v>89D001</v>
      </c>
      <c r="F92" t="str">
        <f t="shared" si="5"/>
        <v>89C001</v>
      </c>
    </row>
    <row r="93" spans="2:8" x14ac:dyDescent="0.25">
      <c r="B93" t="s">
        <v>1693</v>
      </c>
      <c r="C93">
        <v>90</v>
      </c>
      <c r="D93" t="str">
        <f t="shared" si="4"/>
        <v>90D001</v>
      </c>
      <c r="F93" t="str">
        <f t="shared" si="5"/>
        <v>90C001</v>
      </c>
      <c r="H93" t="s">
        <v>3727</v>
      </c>
    </row>
    <row r="94" spans="2:8" x14ac:dyDescent="0.25">
      <c r="B94" t="s">
        <v>1586</v>
      </c>
      <c r="C94">
        <v>91</v>
      </c>
      <c r="D94" t="str">
        <f t="shared" si="4"/>
        <v>91D001</v>
      </c>
      <c r="F94" t="str">
        <f t="shared" si="5"/>
        <v>91C001</v>
      </c>
    </row>
    <row r="95" spans="2:8" x14ac:dyDescent="0.25">
      <c r="B95" t="s">
        <v>26</v>
      </c>
      <c r="C95">
        <v>92</v>
      </c>
      <c r="D95" t="str">
        <f t="shared" si="4"/>
        <v>92D001</v>
      </c>
      <c r="F95" t="str">
        <f t="shared" si="5"/>
        <v>92C001</v>
      </c>
    </row>
    <row r="96" spans="2:8" x14ac:dyDescent="0.25">
      <c r="B96" t="s">
        <v>1287</v>
      </c>
      <c r="C96">
        <v>93</v>
      </c>
      <c r="D96" t="str">
        <f t="shared" si="4"/>
        <v>93D001</v>
      </c>
      <c r="F96" t="str">
        <f t="shared" si="5"/>
        <v>93C001</v>
      </c>
    </row>
    <row r="97" spans="1:15" x14ac:dyDescent="0.25">
      <c r="B97" t="s">
        <v>1572</v>
      </c>
      <c r="C97">
        <v>94</v>
      </c>
      <c r="D97" t="str">
        <f t="shared" si="4"/>
        <v>94D001</v>
      </c>
      <c r="F97" t="str">
        <f t="shared" si="5"/>
        <v>94C001</v>
      </c>
      <c r="H97" t="s">
        <v>3729</v>
      </c>
    </row>
    <row r="98" spans="1:15" x14ac:dyDescent="0.25">
      <c r="B98" t="s">
        <v>2692</v>
      </c>
      <c r="C98">
        <v>95</v>
      </c>
      <c r="D98" t="str">
        <f t="shared" si="4"/>
        <v>95D001</v>
      </c>
      <c r="F98" t="str">
        <f t="shared" si="5"/>
        <v>95C001</v>
      </c>
    </row>
    <row r="99" spans="1:15" x14ac:dyDescent="0.25">
      <c r="B99" t="s">
        <v>2693</v>
      </c>
      <c r="C99">
        <v>96</v>
      </c>
      <c r="D99" t="str">
        <f t="shared" si="4"/>
        <v>96D001</v>
      </c>
      <c r="F99" t="str">
        <f t="shared" si="5"/>
        <v>96C001</v>
      </c>
      <c r="H99" t="s">
        <v>3741</v>
      </c>
    </row>
    <row r="100" spans="1:15" x14ac:dyDescent="0.25">
      <c r="B100" t="s">
        <v>2641</v>
      </c>
      <c r="C100">
        <v>97</v>
      </c>
      <c r="D100" t="str">
        <f t="shared" si="4"/>
        <v>97D001</v>
      </c>
      <c r="E100" s="20" t="s">
        <v>6305</v>
      </c>
      <c r="F100" t="str">
        <f t="shared" si="5"/>
        <v>97C001</v>
      </c>
      <c r="H100" t="s">
        <v>3749</v>
      </c>
    </row>
    <row r="101" spans="1:15" x14ac:dyDescent="0.25">
      <c r="B101" t="s">
        <v>226</v>
      </c>
      <c r="C101">
        <v>98</v>
      </c>
      <c r="D101" t="str">
        <f t="shared" si="4"/>
        <v>98D001</v>
      </c>
      <c r="F101" t="str">
        <f t="shared" si="5"/>
        <v>98C001</v>
      </c>
    </row>
    <row r="102" spans="1:15" x14ac:dyDescent="0.25">
      <c r="B102" t="s">
        <v>2213</v>
      </c>
      <c r="C102">
        <v>99</v>
      </c>
      <c r="D102" t="str">
        <f t="shared" si="4"/>
        <v>99D001</v>
      </c>
      <c r="F102" t="str">
        <f t="shared" si="5"/>
        <v>99C001</v>
      </c>
    </row>
    <row r="104" spans="1:15" x14ac:dyDescent="0.25">
      <c r="A104" t="s">
        <v>6394</v>
      </c>
      <c r="B104" t="s">
        <v>6389</v>
      </c>
      <c r="C104" t="s">
        <v>2694</v>
      </c>
      <c r="D104" t="s">
        <v>6515</v>
      </c>
      <c r="E104" t="s">
        <v>6515</v>
      </c>
      <c r="F104" t="s">
        <v>6515</v>
      </c>
      <c r="G104" t="s">
        <v>6515</v>
      </c>
      <c r="H104" t="s">
        <v>6515</v>
      </c>
      <c r="I104" t="s">
        <v>6515</v>
      </c>
      <c r="J104" t="s">
        <v>6515</v>
      </c>
      <c r="K104" t="s">
        <v>6515</v>
      </c>
      <c r="L104" t="s">
        <v>6515</v>
      </c>
      <c r="M104" t="s">
        <v>6515</v>
      </c>
      <c r="N104" t="s">
        <v>6515</v>
      </c>
      <c r="O104" t="s">
        <v>6515</v>
      </c>
    </row>
    <row r="105" spans="1:15" x14ac:dyDescent="0.25">
      <c r="B105" t="s">
        <v>3</v>
      </c>
      <c r="C105">
        <v>1</v>
      </c>
      <c r="D105">
        <v>10792</v>
      </c>
      <c r="E105">
        <v>12673</v>
      </c>
      <c r="F105">
        <v>14978</v>
      </c>
    </row>
    <row r="106" spans="1:15" x14ac:dyDescent="0.25">
      <c r="B106" t="s">
        <v>1574</v>
      </c>
      <c r="C106">
        <v>2</v>
      </c>
      <c r="D106">
        <v>21431</v>
      </c>
      <c r="E106">
        <v>25328</v>
      </c>
    </row>
    <row r="107" spans="1:15" x14ac:dyDescent="0.25">
      <c r="B107" t="s">
        <v>44</v>
      </c>
      <c r="C107">
        <v>3</v>
      </c>
      <c r="D107">
        <v>30135</v>
      </c>
      <c r="E107">
        <v>31972</v>
      </c>
      <c r="F107">
        <v>35310</v>
      </c>
    </row>
    <row r="108" spans="1:15" x14ac:dyDescent="0.25">
      <c r="B108" t="s">
        <v>2671</v>
      </c>
      <c r="C108">
        <v>4</v>
      </c>
      <c r="D108">
        <v>41071</v>
      </c>
      <c r="E108">
        <v>44491</v>
      </c>
      <c r="F108">
        <v>44518</v>
      </c>
    </row>
    <row r="109" spans="1:15" x14ac:dyDescent="0.25">
      <c r="B109" t="s">
        <v>108</v>
      </c>
      <c r="C109">
        <v>5</v>
      </c>
      <c r="D109">
        <v>50414</v>
      </c>
      <c r="E109">
        <v>52151</v>
      </c>
    </row>
    <row r="110" spans="1:15" x14ac:dyDescent="0.25">
      <c r="B110" t="s">
        <v>125</v>
      </c>
      <c r="C110">
        <v>6</v>
      </c>
      <c r="D110">
        <v>60576</v>
      </c>
      <c r="E110">
        <v>60609</v>
      </c>
      <c r="F110">
        <v>66660</v>
      </c>
    </row>
    <row r="111" spans="1:15" x14ac:dyDescent="0.25">
      <c r="B111" t="s">
        <v>193</v>
      </c>
      <c r="C111">
        <v>7</v>
      </c>
      <c r="D111">
        <v>71044</v>
      </c>
      <c r="E111">
        <v>71908</v>
      </c>
      <c r="F111">
        <v>73042</v>
      </c>
      <c r="G111">
        <v>76795</v>
      </c>
    </row>
    <row r="112" spans="1:15" x14ac:dyDescent="0.25">
      <c r="B112" t="s">
        <v>202</v>
      </c>
      <c r="C112">
        <v>8</v>
      </c>
      <c r="D112">
        <v>80729</v>
      </c>
      <c r="E112">
        <v>83942</v>
      </c>
      <c r="F112">
        <v>84878</v>
      </c>
      <c r="G112">
        <v>86561</v>
      </c>
    </row>
    <row r="113" spans="2:9" x14ac:dyDescent="0.25">
      <c r="B113" t="s">
        <v>2672</v>
      </c>
      <c r="C113">
        <v>9</v>
      </c>
      <c r="D113">
        <v>91719</v>
      </c>
      <c r="E113">
        <v>93186</v>
      </c>
      <c r="F113">
        <v>96273</v>
      </c>
      <c r="G113">
        <v>96471</v>
      </c>
      <c r="H113">
        <v>96762</v>
      </c>
      <c r="I113">
        <v>96840</v>
      </c>
    </row>
    <row r="114" spans="2:9" x14ac:dyDescent="0.25">
      <c r="B114" t="s">
        <v>1500</v>
      </c>
      <c r="C114">
        <v>10</v>
      </c>
      <c r="D114">
        <v>101963</v>
      </c>
      <c r="E114">
        <v>103105</v>
      </c>
      <c r="F114">
        <v>103204</v>
      </c>
    </row>
    <row r="115" spans="2:9" x14ac:dyDescent="0.25">
      <c r="B115" t="s">
        <v>595</v>
      </c>
      <c r="C115">
        <v>11</v>
      </c>
      <c r="D115">
        <v>110072</v>
      </c>
      <c r="E115">
        <v>110171</v>
      </c>
      <c r="F115">
        <v>114644</v>
      </c>
      <c r="G115">
        <v>116048</v>
      </c>
      <c r="H115">
        <v>116219</v>
      </c>
    </row>
    <row r="116" spans="2:9" x14ac:dyDescent="0.25">
      <c r="B116" t="s">
        <v>344</v>
      </c>
      <c r="C116">
        <v>12</v>
      </c>
      <c r="D116">
        <v>120153</v>
      </c>
      <c r="E116">
        <v>120279</v>
      </c>
      <c r="F116">
        <v>121215</v>
      </c>
    </row>
    <row r="117" spans="2:9" x14ac:dyDescent="0.25">
      <c r="B117" t="s">
        <v>366</v>
      </c>
      <c r="C117">
        <v>13</v>
      </c>
      <c r="D117">
        <v>134023</v>
      </c>
      <c r="E117">
        <v>135301</v>
      </c>
      <c r="F117">
        <v>136091</v>
      </c>
    </row>
    <row r="118" spans="2:9" x14ac:dyDescent="0.25">
      <c r="B118" t="s">
        <v>375</v>
      </c>
      <c r="C118">
        <v>14</v>
      </c>
      <c r="D118">
        <v>140999</v>
      </c>
      <c r="E118">
        <v>141413</v>
      </c>
      <c r="F118">
        <v>142520</v>
      </c>
    </row>
    <row r="119" spans="2:9" x14ac:dyDescent="0.25">
      <c r="B119" t="s">
        <v>215</v>
      </c>
      <c r="C119">
        <v>15</v>
      </c>
      <c r="D119">
        <v>150387</v>
      </c>
      <c r="E119">
        <v>150914</v>
      </c>
      <c r="F119">
        <v>152718</v>
      </c>
    </row>
    <row r="120" spans="2:9" x14ac:dyDescent="0.25">
      <c r="B120" t="s">
        <v>147</v>
      </c>
      <c r="C120">
        <v>16</v>
      </c>
      <c r="D120">
        <v>160603</v>
      </c>
      <c r="E120">
        <v>161926</v>
      </c>
      <c r="F120">
        <v>163691</v>
      </c>
      <c r="G120">
        <v>166408</v>
      </c>
      <c r="H120">
        <v>166930</v>
      </c>
    </row>
    <row r="121" spans="2:9" x14ac:dyDescent="0.25">
      <c r="B121" t="s">
        <v>2673</v>
      </c>
      <c r="C121">
        <v>17</v>
      </c>
      <c r="D121">
        <v>171233</v>
      </c>
      <c r="E121">
        <v>174131</v>
      </c>
      <c r="F121">
        <v>176633</v>
      </c>
    </row>
    <row r="122" spans="2:9" x14ac:dyDescent="0.25">
      <c r="B122" t="s">
        <v>475</v>
      </c>
      <c r="C122">
        <v>18</v>
      </c>
      <c r="D122">
        <v>181152</v>
      </c>
      <c r="E122">
        <v>184068</v>
      </c>
    </row>
    <row r="123" spans="2:9" x14ac:dyDescent="0.25">
      <c r="B123" t="s">
        <v>518</v>
      </c>
      <c r="C123">
        <v>19</v>
      </c>
      <c r="D123">
        <v>194599</v>
      </c>
      <c r="E123">
        <v>194662</v>
      </c>
    </row>
    <row r="124" spans="2:9" x14ac:dyDescent="0.25">
      <c r="B124" t="s">
        <v>528</v>
      </c>
      <c r="C124">
        <v>20</v>
      </c>
      <c r="D124">
        <v>201211</v>
      </c>
      <c r="E124">
        <v>204572</v>
      </c>
    </row>
    <row r="125" spans="2:9" x14ac:dyDescent="0.25">
      <c r="B125" t="s">
        <v>555</v>
      </c>
      <c r="C125">
        <v>21</v>
      </c>
      <c r="D125">
        <v>211218</v>
      </c>
      <c r="E125">
        <v>216102</v>
      </c>
    </row>
    <row r="126" spans="2:9" x14ac:dyDescent="0.25">
      <c r="B126" t="s">
        <v>577</v>
      </c>
      <c r="C126">
        <v>22</v>
      </c>
      <c r="D126">
        <v>221080</v>
      </c>
      <c r="E126">
        <v>222763</v>
      </c>
      <c r="F126">
        <v>224419</v>
      </c>
      <c r="G126">
        <v>226175</v>
      </c>
    </row>
    <row r="127" spans="2:9" x14ac:dyDescent="0.25">
      <c r="B127" t="s">
        <v>617</v>
      </c>
      <c r="C127">
        <v>23</v>
      </c>
      <c r="D127">
        <v>230918</v>
      </c>
      <c r="E127">
        <v>230936</v>
      </c>
      <c r="F127">
        <v>231082</v>
      </c>
      <c r="G127">
        <v>231278</v>
      </c>
      <c r="H127">
        <v>231675</v>
      </c>
      <c r="I127">
        <v>234773</v>
      </c>
    </row>
    <row r="128" spans="2:9" x14ac:dyDescent="0.25">
      <c r="B128" t="s">
        <v>2674</v>
      </c>
      <c r="C128">
        <v>24</v>
      </c>
      <c r="D128">
        <v>240355</v>
      </c>
      <c r="E128">
        <v>241134</v>
      </c>
      <c r="F128">
        <v>241701</v>
      </c>
      <c r="G128">
        <v>245832</v>
      </c>
    </row>
    <row r="129" spans="2:10" x14ac:dyDescent="0.25">
      <c r="B129" t="s">
        <v>701</v>
      </c>
      <c r="C129">
        <v>25</v>
      </c>
      <c r="D129">
        <v>250027</v>
      </c>
      <c r="E129">
        <v>251576</v>
      </c>
      <c r="F129">
        <v>255184</v>
      </c>
      <c r="G129">
        <v>256264</v>
      </c>
      <c r="H129">
        <v>256615</v>
      </c>
      <c r="I129">
        <v>256822</v>
      </c>
      <c r="J129">
        <v>257110</v>
      </c>
    </row>
    <row r="130" spans="2:10" x14ac:dyDescent="0.25">
      <c r="B130" t="s">
        <v>2675</v>
      </c>
      <c r="C130">
        <v>26</v>
      </c>
      <c r="D130">
        <v>261619</v>
      </c>
    </row>
    <row r="131" spans="2:10" x14ac:dyDescent="0.25">
      <c r="B131" t="s">
        <v>742</v>
      </c>
      <c r="C131">
        <v>27</v>
      </c>
      <c r="D131">
        <v>271093</v>
      </c>
      <c r="E131">
        <v>273465</v>
      </c>
    </row>
    <row r="132" spans="2:10" x14ac:dyDescent="0.25">
      <c r="B132" t="s">
        <v>765</v>
      </c>
      <c r="C132">
        <v>28</v>
      </c>
      <c r="D132">
        <v>281989</v>
      </c>
      <c r="E132">
        <v>284043</v>
      </c>
      <c r="F132">
        <v>286950</v>
      </c>
    </row>
    <row r="133" spans="2:10" x14ac:dyDescent="0.25">
      <c r="B133" t="s">
        <v>218</v>
      </c>
      <c r="C133">
        <v>29</v>
      </c>
      <c r="D133">
        <v>290882</v>
      </c>
      <c r="E133">
        <v>291602</v>
      </c>
      <c r="F133">
        <v>294203</v>
      </c>
      <c r="G133">
        <v>296937</v>
      </c>
    </row>
    <row r="134" spans="2:10" x14ac:dyDescent="0.25">
      <c r="B134" t="s">
        <v>2676</v>
      </c>
      <c r="C134">
        <v>30</v>
      </c>
      <c r="D134">
        <v>302846</v>
      </c>
      <c r="E134">
        <v>304890</v>
      </c>
      <c r="F134">
        <v>306120</v>
      </c>
    </row>
    <row r="135" spans="2:10" x14ac:dyDescent="0.25">
      <c r="B135" t="s">
        <v>869</v>
      </c>
      <c r="C135">
        <v>31</v>
      </c>
      <c r="D135">
        <v>311863</v>
      </c>
      <c r="E135">
        <v>316961</v>
      </c>
    </row>
    <row r="136" spans="2:10" x14ac:dyDescent="0.25">
      <c r="B136" t="s">
        <v>950</v>
      </c>
      <c r="C136">
        <v>32</v>
      </c>
      <c r="D136">
        <v>320333</v>
      </c>
      <c r="E136">
        <v>322124</v>
      </c>
    </row>
    <row r="137" spans="2:10" x14ac:dyDescent="0.25">
      <c r="B137" t="s">
        <v>751</v>
      </c>
      <c r="C137">
        <v>33</v>
      </c>
      <c r="D137">
        <v>334774</v>
      </c>
      <c r="E137">
        <v>334869</v>
      </c>
      <c r="F137">
        <v>336509</v>
      </c>
      <c r="G137">
        <v>336943</v>
      </c>
    </row>
    <row r="138" spans="2:10" x14ac:dyDescent="0.25">
      <c r="B138" t="s">
        <v>995</v>
      </c>
      <c r="C138">
        <v>34</v>
      </c>
      <c r="D138">
        <v>341116</v>
      </c>
      <c r="E138">
        <v>344761</v>
      </c>
      <c r="F138">
        <v>345697</v>
      </c>
    </row>
    <row r="139" spans="2:10" x14ac:dyDescent="0.25">
      <c r="B139" t="s">
        <v>414</v>
      </c>
      <c r="C139">
        <v>35</v>
      </c>
      <c r="D139">
        <v>350916</v>
      </c>
      <c r="E139">
        <v>352781</v>
      </c>
      <c r="F139">
        <v>355922</v>
      </c>
    </row>
    <row r="140" spans="2:10" x14ac:dyDescent="0.25">
      <c r="B140" t="s">
        <v>155</v>
      </c>
      <c r="C140">
        <v>36</v>
      </c>
      <c r="D140">
        <v>362205</v>
      </c>
      <c r="E140">
        <v>362369</v>
      </c>
      <c r="F140">
        <v>362772</v>
      </c>
      <c r="G140">
        <v>366003</v>
      </c>
    </row>
    <row r="141" spans="2:10" x14ac:dyDescent="0.25">
      <c r="B141" t="s">
        <v>338</v>
      </c>
      <c r="C141">
        <v>37</v>
      </c>
      <c r="D141">
        <v>371967</v>
      </c>
      <c r="E141">
        <v>373195</v>
      </c>
      <c r="F141">
        <v>375139</v>
      </c>
    </row>
    <row r="142" spans="2:10" x14ac:dyDescent="0.25">
      <c r="B142" t="s">
        <v>2677</v>
      </c>
      <c r="C142">
        <v>38</v>
      </c>
      <c r="D142">
        <v>380009</v>
      </c>
      <c r="E142">
        <v>380540</v>
      </c>
      <c r="F142">
        <v>381791</v>
      </c>
      <c r="G142">
        <v>382727</v>
      </c>
    </row>
    <row r="143" spans="2:10" x14ac:dyDescent="0.25">
      <c r="B143" t="s">
        <v>2678</v>
      </c>
      <c r="C143">
        <v>39</v>
      </c>
      <c r="D143">
        <v>390018</v>
      </c>
      <c r="E143">
        <v>392754</v>
      </c>
      <c r="F143">
        <v>395121</v>
      </c>
    </row>
    <row r="144" spans="2:10" x14ac:dyDescent="0.25">
      <c r="B144" t="s">
        <v>752</v>
      </c>
      <c r="C144">
        <v>40</v>
      </c>
      <c r="D144">
        <v>404775</v>
      </c>
      <c r="E144">
        <v>406095</v>
      </c>
      <c r="F144">
        <v>406246</v>
      </c>
      <c r="G144">
        <v>406867</v>
      </c>
    </row>
    <row r="145" spans="2:10" x14ac:dyDescent="0.25">
      <c r="B145" t="s">
        <v>2096</v>
      </c>
      <c r="C145">
        <v>41</v>
      </c>
      <c r="D145">
        <v>410819</v>
      </c>
      <c r="E145">
        <v>411449</v>
      </c>
      <c r="F145">
        <v>412403</v>
      </c>
      <c r="G145">
        <v>417930</v>
      </c>
      <c r="H145">
        <v>417931</v>
      </c>
      <c r="I145">
        <v>417932</v>
      </c>
      <c r="J145">
        <v>417933</v>
      </c>
    </row>
    <row r="146" spans="2:10" x14ac:dyDescent="0.25">
      <c r="B146" t="s">
        <v>1073</v>
      </c>
      <c r="C146">
        <v>42</v>
      </c>
      <c r="D146">
        <v>420108</v>
      </c>
      <c r="E146">
        <v>422007</v>
      </c>
      <c r="F146">
        <v>423033</v>
      </c>
      <c r="G146">
        <v>423150</v>
      </c>
    </row>
    <row r="147" spans="2:10" x14ac:dyDescent="0.25">
      <c r="B147" t="s">
        <v>222</v>
      </c>
      <c r="C147">
        <v>43</v>
      </c>
      <c r="D147">
        <v>431917</v>
      </c>
      <c r="E147">
        <v>433798</v>
      </c>
      <c r="F147">
        <v>434356</v>
      </c>
      <c r="G147">
        <v>436969</v>
      </c>
      <c r="H147">
        <v>437092</v>
      </c>
    </row>
    <row r="148" spans="2:10" x14ac:dyDescent="0.25">
      <c r="B148" t="s">
        <v>2446</v>
      </c>
      <c r="C148">
        <v>44</v>
      </c>
      <c r="D148">
        <v>444536</v>
      </c>
      <c r="E148">
        <v>444689</v>
      </c>
      <c r="F148">
        <v>446700</v>
      </c>
      <c r="G148">
        <v>447047</v>
      </c>
    </row>
    <row r="149" spans="2:10" x14ac:dyDescent="0.25">
      <c r="B149" t="s">
        <v>1301</v>
      </c>
      <c r="C149">
        <v>45</v>
      </c>
      <c r="D149">
        <v>453029</v>
      </c>
      <c r="E149">
        <v>455508</v>
      </c>
    </row>
    <row r="150" spans="2:10" x14ac:dyDescent="0.25">
      <c r="B150" t="s">
        <v>1311</v>
      </c>
      <c r="C150">
        <v>46</v>
      </c>
      <c r="D150">
        <v>462493</v>
      </c>
      <c r="E150">
        <v>463060</v>
      </c>
      <c r="F150">
        <v>466516</v>
      </c>
    </row>
    <row r="151" spans="2:10" x14ac:dyDescent="0.25">
      <c r="B151" t="s">
        <v>2679</v>
      </c>
      <c r="C151">
        <v>47</v>
      </c>
      <c r="D151">
        <v>472376</v>
      </c>
    </row>
    <row r="152" spans="2:10" x14ac:dyDescent="0.25">
      <c r="B152" t="s">
        <v>63</v>
      </c>
      <c r="C152">
        <v>48</v>
      </c>
      <c r="D152">
        <v>480216</v>
      </c>
      <c r="E152">
        <v>481647</v>
      </c>
      <c r="F152">
        <v>482097</v>
      </c>
      <c r="G152">
        <v>482766</v>
      </c>
      <c r="H152">
        <v>483154</v>
      </c>
      <c r="I152">
        <v>487029</v>
      </c>
    </row>
    <row r="153" spans="2:10" x14ac:dyDescent="0.25">
      <c r="B153" t="s">
        <v>13</v>
      </c>
      <c r="C153">
        <v>49</v>
      </c>
      <c r="D153">
        <v>490243</v>
      </c>
      <c r="E153">
        <v>490585</v>
      </c>
      <c r="F153">
        <v>491965</v>
      </c>
      <c r="G153">
        <v>494041</v>
      </c>
    </row>
    <row r="154" spans="2:10" x14ac:dyDescent="0.25">
      <c r="B154" t="s">
        <v>40</v>
      </c>
      <c r="C154">
        <v>50</v>
      </c>
      <c r="D154">
        <v>500513</v>
      </c>
      <c r="E154">
        <v>501332</v>
      </c>
      <c r="F154">
        <v>503906</v>
      </c>
      <c r="G154">
        <v>504725</v>
      </c>
      <c r="H154">
        <v>505319</v>
      </c>
    </row>
    <row r="155" spans="2:10" x14ac:dyDescent="0.25">
      <c r="B155" t="s">
        <v>14</v>
      </c>
      <c r="C155">
        <v>51</v>
      </c>
      <c r="D155">
        <v>512169</v>
      </c>
    </row>
    <row r="156" spans="2:10" x14ac:dyDescent="0.25">
      <c r="B156" t="s">
        <v>2101</v>
      </c>
      <c r="C156">
        <v>52</v>
      </c>
      <c r="D156">
        <v>521221</v>
      </c>
      <c r="E156">
        <v>523141</v>
      </c>
      <c r="F156">
        <v>523816</v>
      </c>
      <c r="G156">
        <v>526093</v>
      </c>
    </row>
    <row r="157" spans="2:10" x14ac:dyDescent="0.25">
      <c r="B157" t="s">
        <v>2680</v>
      </c>
      <c r="C157">
        <v>53</v>
      </c>
      <c r="D157">
        <v>530234</v>
      </c>
      <c r="E157">
        <v>534269</v>
      </c>
      <c r="F157">
        <v>534446</v>
      </c>
      <c r="G157">
        <v>534905</v>
      </c>
    </row>
    <row r="158" spans="2:10" x14ac:dyDescent="0.25">
      <c r="B158" t="s">
        <v>1636</v>
      </c>
      <c r="C158">
        <v>54</v>
      </c>
      <c r="D158">
        <v>543330</v>
      </c>
      <c r="E158">
        <v>545163</v>
      </c>
      <c r="F158">
        <v>546012</v>
      </c>
      <c r="G158">
        <v>546462</v>
      </c>
    </row>
    <row r="159" spans="2:10" x14ac:dyDescent="0.25">
      <c r="B159" t="s">
        <v>2681</v>
      </c>
      <c r="C159">
        <v>55</v>
      </c>
      <c r="D159">
        <v>550126</v>
      </c>
      <c r="E159">
        <v>553897</v>
      </c>
      <c r="F159">
        <v>554778</v>
      </c>
      <c r="G159">
        <v>555868</v>
      </c>
      <c r="H159">
        <v>556417</v>
      </c>
    </row>
    <row r="160" spans="2:10" x14ac:dyDescent="0.25">
      <c r="B160" t="s">
        <v>15</v>
      </c>
      <c r="C160">
        <v>56</v>
      </c>
      <c r="D160">
        <v>561079</v>
      </c>
      <c r="E160">
        <v>562322</v>
      </c>
      <c r="F160">
        <v>563312</v>
      </c>
    </row>
    <row r="161" spans="2:14" x14ac:dyDescent="0.25">
      <c r="B161" t="s">
        <v>437</v>
      </c>
      <c r="C161">
        <v>57</v>
      </c>
      <c r="D161">
        <v>570099</v>
      </c>
      <c r="E161">
        <v>571053</v>
      </c>
      <c r="F161">
        <v>571062</v>
      </c>
      <c r="G161">
        <v>571089</v>
      </c>
      <c r="H161">
        <v>571337</v>
      </c>
      <c r="I161">
        <v>573715</v>
      </c>
      <c r="J161">
        <v>573744</v>
      </c>
      <c r="K161">
        <v>574086</v>
      </c>
      <c r="L161">
        <v>574554</v>
      </c>
      <c r="M161">
        <v>574777</v>
      </c>
      <c r="N161">
        <v>576138</v>
      </c>
    </row>
    <row r="162" spans="2:14" x14ac:dyDescent="0.25">
      <c r="B162" t="s">
        <v>2682</v>
      </c>
      <c r="C162">
        <v>58</v>
      </c>
      <c r="D162">
        <v>581368</v>
      </c>
      <c r="E162">
        <v>583841</v>
      </c>
      <c r="F162">
        <v>584509</v>
      </c>
      <c r="G162">
        <v>586759</v>
      </c>
    </row>
    <row r="163" spans="2:14" x14ac:dyDescent="0.25">
      <c r="B163" t="s">
        <v>1723</v>
      </c>
      <c r="C163">
        <v>59</v>
      </c>
      <c r="D163">
        <v>591107</v>
      </c>
    </row>
    <row r="164" spans="2:14" x14ac:dyDescent="0.25">
      <c r="B164" t="s">
        <v>1180</v>
      </c>
      <c r="C164">
        <v>60</v>
      </c>
      <c r="D164">
        <v>601095</v>
      </c>
      <c r="E164">
        <v>602457</v>
      </c>
      <c r="F164">
        <v>606983</v>
      </c>
    </row>
    <row r="165" spans="2:14" x14ac:dyDescent="0.25">
      <c r="B165" t="s">
        <v>287</v>
      </c>
      <c r="C165">
        <v>61</v>
      </c>
      <c r="D165">
        <v>611953</v>
      </c>
      <c r="E165">
        <v>613119</v>
      </c>
      <c r="F165">
        <v>617056</v>
      </c>
    </row>
    <row r="166" spans="2:14" x14ac:dyDescent="0.25">
      <c r="B166" t="s">
        <v>2683</v>
      </c>
      <c r="C166">
        <v>62</v>
      </c>
      <c r="D166">
        <v>622367</v>
      </c>
      <c r="E166">
        <v>624776</v>
      </c>
      <c r="F166">
        <v>625013</v>
      </c>
    </row>
    <row r="167" spans="2:14" x14ac:dyDescent="0.25">
      <c r="B167" t="s">
        <v>602</v>
      </c>
      <c r="C167">
        <v>63</v>
      </c>
      <c r="D167">
        <v>633375</v>
      </c>
      <c r="E167">
        <v>634212</v>
      </c>
      <c r="F167">
        <v>635166</v>
      </c>
      <c r="G167">
        <v>635256</v>
      </c>
      <c r="H167">
        <v>636512</v>
      </c>
    </row>
    <row r="168" spans="2:14" x14ac:dyDescent="0.25">
      <c r="B168" t="s">
        <v>1708</v>
      </c>
      <c r="C168">
        <v>64</v>
      </c>
      <c r="D168">
        <v>642682</v>
      </c>
      <c r="E168">
        <v>643582</v>
      </c>
      <c r="F168">
        <v>644104</v>
      </c>
      <c r="G168">
        <v>646985</v>
      </c>
    </row>
    <row r="169" spans="2:14" x14ac:dyDescent="0.25">
      <c r="B169" t="s">
        <v>2684</v>
      </c>
      <c r="C169">
        <v>65</v>
      </c>
      <c r="D169">
        <v>652511</v>
      </c>
      <c r="E169">
        <v>653978</v>
      </c>
    </row>
    <row r="170" spans="2:14" x14ac:dyDescent="0.25">
      <c r="B170" t="s">
        <v>1918</v>
      </c>
      <c r="C170">
        <v>66</v>
      </c>
      <c r="D170">
        <v>664995</v>
      </c>
      <c r="E170">
        <v>665751</v>
      </c>
    </row>
    <row r="171" spans="2:14" x14ac:dyDescent="0.25">
      <c r="B171" t="s">
        <v>588</v>
      </c>
      <c r="C171">
        <v>67</v>
      </c>
      <c r="D171">
        <v>674033</v>
      </c>
      <c r="E171">
        <v>676987</v>
      </c>
      <c r="F171">
        <v>677002</v>
      </c>
    </row>
    <row r="172" spans="2:14" x14ac:dyDescent="0.25">
      <c r="B172" t="s">
        <v>347</v>
      </c>
      <c r="C172">
        <v>68</v>
      </c>
      <c r="D172">
        <v>680081</v>
      </c>
    </row>
    <row r="173" spans="2:14" x14ac:dyDescent="0.25">
      <c r="B173" t="s">
        <v>2685</v>
      </c>
      <c r="C173">
        <v>69</v>
      </c>
      <c r="D173">
        <v>695463</v>
      </c>
      <c r="E173">
        <v>696165</v>
      </c>
      <c r="F173">
        <v>696651</v>
      </c>
    </row>
    <row r="174" spans="2:14" x14ac:dyDescent="0.25">
      <c r="B174" t="s">
        <v>1968</v>
      </c>
      <c r="C174">
        <v>70</v>
      </c>
      <c r="D174">
        <v>704581</v>
      </c>
      <c r="E174">
        <v>706975</v>
      </c>
      <c r="F174">
        <v>707038</v>
      </c>
    </row>
    <row r="175" spans="2:14" x14ac:dyDescent="0.25">
      <c r="B175" t="s">
        <v>2686</v>
      </c>
      <c r="C175">
        <v>71</v>
      </c>
      <c r="D175">
        <v>712862</v>
      </c>
      <c r="E175">
        <v>715157</v>
      </c>
      <c r="F175">
        <v>715949</v>
      </c>
    </row>
    <row r="176" spans="2:14" x14ac:dyDescent="0.25">
      <c r="B176" t="s">
        <v>532</v>
      </c>
      <c r="C176">
        <v>72</v>
      </c>
      <c r="D176">
        <v>725994</v>
      </c>
    </row>
    <row r="177" spans="2:12" x14ac:dyDescent="0.25">
      <c r="B177" t="s">
        <v>2687</v>
      </c>
      <c r="C177">
        <v>73</v>
      </c>
      <c r="D177">
        <v>731197</v>
      </c>
      <c r="E177">
        <v>732113</v>
      </c>
      <c r="F177">
        <v>735976</v>
      </c>
      <c r="G177">
        <v>736097</v>
      </c>
    </row>
    <row r="178" spans="2:12" x14ac:dyDescent="0.25">
      <c r="B178" t="s">
        <v>1473</v>
      </c>
      <c r="C178">
        <v>74</v>
      </c>
      <c r="D178">
        <v>742088</v>
      </c>
      <c r="E178">
        <v>742556</v>
      </c>
      <c r="F178">
        <v>745724</v>
      </c>
      <c r="G178">
        <v>746921</v>
      </c>
    </row>
    <row r="179" spans="2:12" x14ac:dyDescent="0.25">
      <c r="B179" t="s">
        <v>454</v>
      </c>
      <c r="C179">
        <v>75</v>
      </c>
      <c r="D179">
        <v>750063</v>
      </c>
      <c r="E179">
        <v>752988</v>
      </c>
      <c r="F179">
        <v>753348</v>
      </c>
      <c r="G179">
        <v>753600</v>
      </c>
      <c r="H179">
        <v>755486</v>
      </c>
    </row>
    <row r="180" spans="2:12" x14ac:dyDescent="0.25">
      <c r="B180" t="s">
        <v>2111</v>
      </c>
      <c r="C180">
        <v>76</v>
      </c>
      <c r="D180">
        <v>763537</v>
      </c>
      <c r="E180">
        <v>765283</v>
      </c>
    </row>
    <row r="181" spans="2:12" x14ac:dyDescent="0.25">
      <c r="B181" t="s">
        <v>170</v>
      </c>
      <c r="C181">
        <v>77</v>
      </c>
      <c r="D181">
        <v>770261</v>
      </c>
      <c r="E181">
        <v>770720</v>
      </c>
      <c r="F181">
        <v>771737</v>
      </c>
      <c r="G181">
        <v>773231</v>
      </c>
      <c r="H181">
        <v>774779</v>
      </c>
      <c r="I181">
        <v>775805</v>
      </c>
      <c r="J181">
        <v>776101</v>
      </c>
      <c r="K181">
        <v>776579</v>
      </c>
      <c r="L181">
        <v>776957</v>
      </c>
    </row>
    <row r="182" spans="2:12" x14ac:dyDescent="0.25">
      <c r="B182" t="s">
        <v>2688</v>
      </c>
      <c r="C182">
        <v>78</v>
      </c>
      <c r="D182">
        <v>780441</v>
      </c>
      <c r="E182">
        <v>781476</v>
      </c>
      <c r="F182">
        <v>783645</v>
      </c>
      <c r="G182">
        <v>784824</v>
      </c>
      <c r="H182">
        <v>786453</v>
      </c>
      <c r="I182">
        <v>786460</v>
      </c>
      <c r="J182">
        <v>786534</v>
      </c>
    </row>
    <row r="183" spans="2:12" x14ac:dyDescent="0.25">
      <c r="B183" t="s">
        <v>2689</v>
      </c>
      <c r="C183">
        <v>79</v>
      </c>
      <c r="D183">
        <v>790846</v>
      </c>
      <c r="E183">
        <v>792709</v>
      </c>
      <c r="F183">
        <v>794437</v>
      </c>
    </row>
    <row r="184" spans="2:12" x14ac:dyDescent="0.25">
      <c r="B184" t="s">
        <v>2690</v>
      </c>
      <c r="C184">
        <v>80</v>
      </c>
      <c r="D184">
        <v>801782</v>
      </c>
      <c r="E184">
        <v>804527</v>
      </c>
    </row>
    <row r="185" spans="2:12" x14ac:dyDescent="0.25">
      <c r="B185" t="s">
        <v>2266</v>
      </c>
      <c r="C185">
        <v>81</v>
      </c>
      <c r="D185">
        <v>814860</v>
      </c>
      <c r="E185">
        <v>815823</v>
      </c>
      <c r="F185">
        <v>816741</v>
      </c>
    </row>
    <row r="186" spans="2:12" x14ac:dyDescent="0.25">
      <c r="B186" t="s">
        <v>322</v>
      </c>
      <c r="C186">
        <v>82</v>
      </c>
      <c r="D186">
        <v>820621</v>
      </c>
      <c r="E186">
        <v>821611</v>
      </c>
      <c r="F186">
        <v>824784</v>
      </c>
      <c r="G186">
        <v>825250</v>
      </c>
    </row>
    <row r="187" spans="2:12" x14ac:dyDescent="0.25">
      <c r="B187" t="s">
        <v>2328</v>
      </c>
      <c r="C187">
        <v>83</v>
      </c>
      <c r="D187">
        <v>832826</v>
      </c>
      <c r="E187">
        <v>833168</v>
      </c>
    </row>
    <row r="188" spans="2:12" x14ac:dyDescent="0.25">
      <c r="B188" t="s">
        <v>565</v>
      </c>
      <c r="C188">
        <v>84</v>
      </c>
      <c r="D188">
        <v>840747</v>
      </c>
      <c r="E188">
        <v>844149</v>
      </c>
      <c r="F188">
        <v>845607</v>
      </c>
      <c r="G188">
        <v>846030</v>
      </c>
      <c r="H188">
        <v>846990</v>
      </c>
    </row>
    <row r="189" spans="2:12" x14ac:dyDescent="0.25">
      <c r="B189" t="s">
        <v>2691</v>
      </c>
      <c r="C189">
        <v>85</v>
      </c>
      <c r="D189">
        <v>850225</v>
      </c>
      <c r="E189">
        <v>850472</v>
      </c>
      <c r="F189">
        <v>851350</v>
      </c>
      <c r="G189">
        <v>851359</v>
      </c>
      <c r="H189">
        <v>852466</v>
      </c>
      <c r="I189">
        <v>854617</v>
      </c>
      <c r="J189">
        <v>855643</v>
      </c>
    </row>
    <row r="190" spans="2:12" x14ac:dyDescent="0.25">
      <c r="B190" t="s">
        <v>834</v>
      </c>
      <c r="C190">
        <v>86</v>
      </c>
      <c r="D190">
        <v>861935</v>
      </c>
      <c r="E190">
        <v>862502</v>
      </c>
      <c r="F190">
        <v>864785</v>
      </c>
      <c r="G190">
        <v>866098</v>
      </c>
    </row>
    <row r="191" spans="2:12" x14ac:dyDescent="0.25">
      <c r="B191" t="s">
        <v>72</v>
      </c>
      <c r="C191">
        <v>87</v>
      </c>
      <c r="D191">
        <v>870549</v>
      </c>
      <c r="E191">
        <v>873609</v>
      </c>
      <c r="F191">
        <v>877926</v>
      </c>
      <c r="G191">
        <v>877927</v>
      </c>
      <c r="H191">
        <v>877928</v>
      </c>
      <c r="I191">
        <v>877929</v>
      </c>
    </row>
    <row r="192" spans="2:12" x14ac:dyDescent="0.25">
      <c r="B192" t="s">
        <v>24</v>
      </c>
      <c r="C192">
        <v>88</v>
      </c>
      <c r="D192">
        <v>881503</v>
      </c>
      <c r="E192">
        <v>881970</v>
      </c>
    </row>
    <row r="193" spans="1:28" x14ac:dyDescent="0.25">
      <c r="B193" t="s">
        <v>1419</v>
      </c>
      <c r="C193">
        <v>89</v>
      </c>
      <c r="D193">
        <v>892327</v>
      </c>
      <c r="E193">
        <v>896592</v>
      </c>
    </row>
    <row r="194" spans="1:28" x14ac:dyDescent="0.25">
      <c r="B194" t="s">
        <v>1693</v>
      </c>
      <c r="C194">
        <v>90</v>
      </c>
      <c r="D194">
        <v>900657</v>
      </c>
      <c r="E194">
        <v>900977</v>
      </c>
      <c r="F194">
        <v>905049</v>
      </c>
    </row>
    <row r="195" spans="1:28" x14ac:dyDescent="0.25">
      <c r="B195" t="s">
        <v>1586</v>
      </c>
      <c r="C195">
        <v>91</v>
      </c>
      <c r="D195">
        <v>910981</v>
      </c>
      <c r="E195">
        <v>913114</v>
      </c>
      <c r="F195">
        <v>914122</v>
      </c>
      <c r="G195">
        <v>914797</v>
      </c>
      <c r="H195">
        <v>916094</v>
      </c>
    </row>
    <row r="196" spans="1:28" x14ac:dyDescent="0.25">
      <c r="B196" t="s">
        <v>26</v>
      </c>
      <c r="C196">
        <v>92</v>
      </c>
      <c r="D196">
        <v>922977</v>
      </c>
      <c r="E196">
        <v>924271</v>
      </c>
      <c r="F196">
        <v>926768</v>
      </c>
    </row>
    <row r="197" spans="1:28" x14ac:dyDescent="0.25">
      <c r="B197" t="s">
        <v>1287</v>
      </c>
      <c r="C197">
        <v>93</v>
      </c>
      <c r="D197">
        <v>934505</v>
      </c>
      <c r="E197">
        <v>935895</v>
      </c>
      <c r="F197">
        <v>936854</v>
      </c>
    </row>
    <row r="198" spans="1:28" x14ac:dyDescent="0.25">
      <c r="B198" t="s">
        <v>1572</v>
      </c>
      <c r="C198">
        <v>94</v>
      </c>
      <c r="D198">
        <v>942313</v>
      </c>
      <c r="E198">
        <v>945323</v>
      </c>
      <c r="F198">
        <v>946096</v>
      </c>
      <c r="G198">
        <v>949004</v>
      </c>
    </row>
    <row r="199" spans="1:28" x14ac:dyDescent="0.25">
      <c r="B199" t="s">
        <v>2692</v>
      </c>
      <c r="C199">
        <v>95</v>
      </c>
      <c r="D199">
        <v>950873</v>
      </c>
      <c r="E199">
        <v>952295</v>
      </c>
      <c r="F199">
        <v>953420</v>
      </c>
    </row>
    <row r="200" spans="1:28" x14ac:dyDescent="0.25">
      <c r="B200" t="s">
        <v>2693</v>
      </c>
      <c r="C200">
        <v>96</v>
      </c>
      <c r="D200">
        <v>961638</v>
      </c>
      <c r="E200">
        <v>966100</v>
      </c>
    </row>
    <row r="201" spans="1:28" x14ac:dyDescent="0.25">
      <c r="B201" t="s">
        <v>2641</v>
      </c>
      <c r="C201">
        <v>97</v>
      </c>
      <c r="D201">
        <v>971975</v>
      </c>
      <c r="E201">
        <v>973555</v>
      </c>
      <c r="F201">
        <v>975877</v>
      </c>
      <c r="G201">
        <v>976039</v>
      </c>
      <c r="H201">
        <v>976992</v>
      </c>
      <c r="I201">
        <v>977098</v>
      </c>
    </row>
    <row r="202" spans="1:28" x14ac:dyDescent="0.25">
      <c r="B202" t="s">
        <v>226</v>
      </c>
      <c r="C202">
        <v>98</v>
      </c>
      <c r="D202">
        <v>984772</v>
      </c>
      <c r="E202">
        <v>984788</v>
      </c>
    </row>
    <row r="203" spans="1:28" x14ac:dyDescent="0.25">
      <c r="B203" t="s">
        <v>2213</v>
      </c>
      <c r="C203">
        <v>99</v>
      </c>
      <c r="D203">
        <v>990594</v>
      </c>
      <c r="E203">
        <v>991206</v>
      </c>
      <c r="F203">
        <v>991854</v>
      </c>
      <c r="G203">
        <v>991944</v>
      </c>
    </row>
    <row r="205" spans="1:28" x14ac:dyDescent="0.25">
      <c r="A205" t="s">
        <v>6395</v>
      </c>
      <c r="B205" t="s">
        <v>6389</v>
      </c>
      <c r="C205" t="s">
        <v>2694</v>
      </c>
      <c r="D205" t="s">
        <v>6519</v>
      </c>
      <c r="E205" t="s">
        <v>6519</v>
      </c>
      <c r="F205" t="s">
        <v>6519</v>
      </c>
      <c r="G205" t="s">
        <v>6519</v>
      </c>
      <c r="H205" t="s">
        <v>6519</v>
      </c>
      <c r="I205" t="s">
        <v>6519</v>
      </c>
      <c r="J205" t="s">
        <v>6519</v>
      </c>
      <c r="K205" t="s">
        <v>6519</v>
      </c>
      <c r="L205" t="s">
        <v>6519</v>
      </c>
      <c r="M205" t="s">
        <v>6519</v>
      </c>
      <c r="N205" t="s">
        <v>6519</v>
      </c>
      <c r="O205" t="s">
        <v>6519</v>
      </c>
      <c r="P205" t="s">
        <v>6519</v>
      </c>
      <c r="Q205" t="s">
        <v>6519</v>
      </c>
      <c r="R205" t="s">
        <v>6519</v>
      </c>
      <c r="S205" t="s">
        <v>6519</v>
      </c>
      <c r="T205" t="s">
        <v>6519</v>
      </c>
      <c r="U205" t="s">
        <v>6519</v>
      </c>
      <c r="V205" t="s">
        <v>6519</v>
      </c>
      <c r="W205" t="s">
        <v>6519</v>
      </c>
      <c r="X205" t="s">
        <v>6519</v>
      </c>
      <c r="Y205" t="s">
        <v>6519</v>
      </c>
      <c r="Z205" t="s">
        <v>6519</v>
      </c>
      <c r="AA205" t="s">
        <v>6519</v>
      </c>
      <c r="AB205" t="s">
        <v>6519</v>
      </c>
    </row>
    <row r="206" spans="1:28" x14ac:dyDescent="0.25">
      <c r="B206" t="s">
        <v>3</v>
      </c>
      <c r="C206">
        <v>1</v>
      </c>
      <c r="D206" t="s">
        <v>2715</v>
      </c>
      <c r="E206" t="s">
        <v>2814</v>
      </c>
      <c r="F206" t="s">
        <v>3012</v>
      </c>
      <c r="G206" t="s">
        <v>3062</v>
      </c>
      <c r="H206" t="s">
        <v>3358</v>
      </c>
    </row>
    <row r="207" spans="1:28" x14ac:dyDescent="0.25">
      <c r="B207" t="s">
        <v>1574</v>
      </c>
      <c r="C207">
        <v>2</v>
      </c>
      <c r="D207" t="s">
        <v>2835</v>
      </c>
      <c r="E207" t="s">
        <v>2896</v>
      </c>
      <c r="F207" t="s">
        <v>3332</v>
      </c>
      <c r="G207" t="s">
        <v>3410</v>
      </c>
    </row>
    <row r="208" spans="1:28" x14ac:dyDescent="0.25">
      <c r="B208" t="s">
        <v>44</v>
      </c>
      <c r="C208">
        <v>3</v>
      </c>
      <c r="D208" t="s">
        <v>3083</v>
      </c>
      <c r="E208" t="s">
        <v>3171</v>
      </c>
      <c r="F208" t="s">
        <v>3318</v>
      </c>
      <c r="G208" t="s">
        <v>3407</v>
      </c>
      <c r="H208" t="s">
        <v>3607</v>
      </c>
      <c r="I208" t="s">
        <v>3610</v>
      </c>
    </row>
    <row r="209" spans="2:17" x14ac:dyDescent="0.25">
      <c r="B209" t="s">
        <v>2671</v>
      </c>
      <c r="C209">
        <v>4</v>
      </c>
      <c r="D209" t="s">
        <v>2850</v>
      </c>
      <c r="E209" t="s">
        <v>2863</v>
      </c>
      <c r="F209" t="s">
        <v>2996</v>
      </c>
      <c r="G209" t="s">
        <v>3299</v>
      </c>
      <c r="H209" t="s">
        <v>3303</v>
      </c>
      <c r="I209" t="s">
        <v>3313</v>
      </c>
      <c r="J209" t="s">
        <v>3342</v>
      </c>
      <c r="K209" t="s">
        <v>3395</v>
      </c>
      <c r="L209" t="s">
        <v>3425</v>
      </c>
      <c r="M209" t="s">
        <v>3573</v>
      </c>
      <c r="N209" t="s">
        <v>3576</v>
      </c>
    </row>
    <row r="210" spans="2:17" x14ac:dyDescent="0.25">
      <c r="B210" t="s">
        <v>108</v>
      </c>
      <c r="C210">
        <v>5</v>
      </c>
      <c r="D210" t="s">
        <v>2760</v>
      </c>
      <c r="E210" t="s">
        <v>2812</v>
      </c>
      <c r="F210" t="s">
        <v>2995</v>
      </c>
      <c r="G210" t="s">
        <v>3059</v>
      </c>
      <c r="H210" t="s">
        <v>3148</v>
      </c>
    </row>
    <row r="211" spans="2:17" x14ac:dyDescent="0.25">
      <c r="B211" t="s">
        <v>125</v>
      </c>
      <c r="C211">
        <v>6</v>
      </c>
      <c r="D211" t="s">
        <v>2757</v>
      </c>
      <c r="E211" t="s">
        <v>2783</v>
      </c>
      <c r="F211" t="s">
        <v>2795</v>
      </c>
      <c r="G211" t="s">
        <v>3031</v>
      </c>
      <c r="H211" t="s">
        <v>3147</v>
      </c>
      <c r="I211" t="s">
        <v>3220</v>
      </c>
      <c r="J211" t="s">
        <v>3304</v>
      </c>
      <c r="K211" t="s">
        <v>3329</v>
      </c>
      <c r="L211" t="s">
        <v>3341</v>
      </c>
      <c r="M211" t="s">
        <v>3495</v>
      </c>
      <c r="N211" t="s">
        <v>3579</v>
      </c>
      <c r="O211" t="s">
        <v>3584</v>
      </c>
      <c r="P211" t="s">
        <v>3593</v>
      </c>
      <c r="Q211" t="s">
        <v>3598</v>
      </c>
    </row>
    <row r="212" spans="2:17" x14ac:dyDescent="0.25">
      <c r="B212" t="s">
        <v>193</v>
      </c>
      <c r="C212">
        <v>7</v>
      </c>
      <c r="D212" t="s">
        <v>2845</v>
      </c>
      <c r="E212" t="s">
        <v>2959</v>
      </c>
      <c r="F212" t="s">
        <v>2979</v>
      </c>
      <c r="G212" t="s">
        <v>2993</v>
      </c>
      <c r="H212" t="s">
        <v>3037</v>
      </c>
      <c r="I212" t="s">
        <v>3111</v>
      </c>
      <c r="J212" t="s">
        <v>3158</v>
      </c>
      <c r="K212" t="s">
        <v>3426</v>
      </c>
      <c r="L212" t="s">
        <v>3606</v>
      </c>
    </row>
    <row r="213" spans="2:17" x14ac:dyDescent="0.25">
      <c r="B213" t="s">
        <v>202</v>
      </c>
      <c r="C213">
        <v>8</v>
      </c>
      <c r="D213" t="s">
        <v>2781</v>
      </c>
      <c r="E213" t="s">
        <v>2788</v>
      </c>
      <c r="F213" t="s">
        <v>2805</v>
      </c>
      <c r="G213" t="s">
        <v>2807</v>
      </c>
      <c r="H213" t="s">
        <v>3019</v>
      </c>
      <c r="I213" t="s">
        <v>3217</v>
      </c>
      <c r="J213" t="s">
        <v>3225</v>
      </c>
      <c r="K213" t="s">
        <v>3349</v>
      </c>
      <c r="L213" t="s">
        <v>3391</v>
      </c>
    </row>
    <row r="214" spans="2:17" x14ac:dyDescent="0.25">
      <c r="B214" t="s">
        <v>2672</v>
      </c>
      <c r="C214">
        <v>9</v>
      </c>
      <c r="D214" t="s">
        <v>2939</v>
      </c>
      <c r="E214" t="s">
        <v>3021</v>
      </c>
      <c r="F214" t="s">
        <v>3128</v>
      </c>
      <c r="G214" t="s">
        <v>3394</v>
      </c>
      <c r="H214" t="s">
        <v>3427</v>
      </c>
      <c r="I214" t="s">
        <v>3543</v>
      </c>
      <c r="J214" t="s">
        <v>3569</v>
      </c>
      <c r="K214" t="s">
        <v>3611</v>
      </c>
    </row>
    <row r="215" spans="2:17" x14ac:dyDescent="0.25">
      <c r="B215" t="s">
        <v>1500</v>
      </c>
      <c r="C215">
        <v>10</v>
      </c>
      <c r="D215" t="s">
        <v>2762</v>
      </c>
      <c r="E215" t="s">
        <v>2811</v>
      </c>
      <c r="F215" t="s">
        <v>2997</v>
      </c>
      <c r="G215" t="s">
        <v>3095</v>
      </c>
      <c r="H215" t="s">
        <v>3118</v>
      </c>
      <c r="I215" t="s">
        <v>3130</v>
      </c>
      <c r="J215" t="s">
        <v>3169</v>
      </c>
      <c r="K215" t="s">
        <v>3417</v>
      </c>
      <c r="L215" t="s">
        <v>3463</v>
      </c>
      <c r="M215" t="s">
        <v>3528</v>
      </c>
      <c r="N215" t="s">
        <v>3648</v>
      </c>
    </row>
    <row r="216" spans="2:17" x14ac:dyDescent="0.25">
      <c r="B216" t="s">
        <v>595</v>
      </c>
      <c r="C216">
        <v>11</v>
      </c>
      <c r="D216" t="s">
        <v>2721</v>
      </c>
      <c r="E216" t="s">
        <v>2731</v>
      </c>
      <c r="F216" t="s">
        <v>3165</v>
      </c>
      <c r="G216" t="s">
        <v>3198</v>
      </c>
      <c r="H216" t="s">
        <v>3239</v>
      </c>
      <c r="I216" t="s">
        <v>3328</v>
      </c>
      <c r="J216" t="s">
        <v>3433</v>
      </c>
      <c r="K216" t="s">
        <v>3505</v>
      </c>
      <c r="L216" t="s">
        <v>3535</v>
      </c>
      <c r="M216" t="s">
        <v>3570</v>
      </c>
    </row>
    <row r="217" spans="2:17" x14ac:dyDescent="0.25">
      <c r="B217" t="s">
        <v>344</v>
      </c>
      <c r="C217">
        <v>12</v>
      </c>
      <c r="D217" t="s">
        <v>2730</v>
      </c>
      <c r="E217" t="s">
        <v>2743</v>
      </c>
      <c r="F217" t="s">
        <v>2746</v>
      </c>
      <c r="G217" t="s">
        <v>2816</v>
      </c>
      <c r="H217" t="s">
        <v>2868</v>
      </c>
      <c r="I217" t="s">
        <v>2956</v>
      </c>
      <c r="J217" t="s">
        <v>3061</v>
      </c>
      <c r="K217" t="s">
        <v>3320</v>
      </c>
      <c r="L217" t="s">
        <v>3380</v>
      </c>
      <c r="M217" t="s">
        <v>3494</v>
      </c>
    </row>
    <row r="218" spans="2:17" x14ac:dyDescent="0.25">
      <c r="B218" t="s">
        <v>366</v>
      </c>
      <c r="C218">
        <v>13</v>
      </c>
      <c r="D218" t="s">
        <v>3003</v>
      </c>
      <c r="E218" t="s">
        <v>3134</v>
      </c>
      <c r="F218" t="s">
        <v>3155</v>
      </c>
      <c r="G218" t="s">
        <v>3161</v>
      </c>
      <c r="H218" t="s">
        <v>3206</v>
      </c>
      <c r="I218" t="s">
        <v>3236</v>
      </c>
      <c r="J218" t="s">
        <v>3404</v>
      </c>
      <c r="K218" t="s">
        <v>3442</v>
      </c>
      <c r="L218" t="s">
        <v>3454</v>
      </c>
      <c r="M218" t="s">
        <v>3511</v>
      </c>
      <c r="N218" t="s">
        <v>3658</v>
      </c>
    </row>
    <row r="219" spans="2:17" x14ac:dyDescent="0.25">
      <c r="B219" t="s">
        <v>375</v>
      </c>
      <c r="C219">
        <v>14</v>
      </c>
      <c r="D219" t="s">
        <v>2744</v>
      </c>
      <c r="E219" t="s">
        <v>2813</v>
      </c>
      <c r="F219" t="s">
        <v>2838</v>
      </c>
      <c r="G219" t="s">
        <v>2893</v>
      </c>
      <c r="H219" t="s">
        <v>2928</v>
      </c>
      <c r="I219" t="s">
        <v>3043</v>
      </c>
      <c r="J219" t="s">
        <v>3072</v>
      </c>
      <c r="K219" t="s">
        <v>3170</v>
      </c>
      <c r="L219" t="s">
        <v>3193</v>
      </c>
      <c r="M219" t="s">
        <v>3235</v>
      </c>
      <c r="N219" t="s">
        <v>3421</v>
      </c>
      <c r="O219" t="s">
        <v>3552</v>
      </c>
      <c r="P219" t="s">
        <v>3640</v>
      </c>
    </row>
    <row r="220" spans="2:17" x14ac:dyDescent="0.25">
      <c r="B220" t="s">
        <v>215</v>
      </c>
      <c r="C220">
        <v>15</v>
      </c>
      <c r="D220" t="s">
        <v>2740</v>
      </c>
      <c r="E220" t="s">
        <v>2758</v>
      </c>
      <c r="F220" t="s">
        <v>2910</v>
      </c>
      <c r="G220" t="s">
        <v>3066</v>
      </c>
      <c r="H220" t="s">
        <v>3191</v>
      </c>
      <c r="I220" t="s">
        <v>3244</v>
      </c>
      <c r="J220" t="s">
        <v>3253</v>
      </c>
      <c r="K220" t="s">
        <v>3649</v>
      </c>
    </row>
    <row r="221" spans="2:17" x14ac:dyDescent="0.25">
      <c r="B221" t="s">
        <v>147</v>
      </c>
      <c r="C221">
        <v>16</v>
      </c>
      <c r="D221" t="s">
        <v>2786</v>
      </c>
      <c r="E221" t="s">
        <v>2865</v>
      </c>
      <c r="F221" t="s">
        <v>2962</v>
      </c>
      <c r="G221" t="s">
        <v>3214</v>
      </c>
      <c r="H221" t="s">
        <v>3264</v>
      </c>
      <c r="I221" t="s">
        <v>3530</v>
      </c>
      <c r="J221" t="s">
        <v>3563</v>
      </c>
      <c r="K221" t="s">
        <v>3622</v>
      </c>
    </row>
    <row r="222" spans="2:17" x14ac:dyDescent="0.25">
      <c r="B222" t="s">
        <v>2673</v>
      </c>
      <c r="C222">
        <v>17</v>
      </c>
      <c r="D222" t="s">
        <v>2870</v>
      </c>
      <c r="E222" t="s">
        <v>2951</v>
      </c>
      <c r="F222" t="s">
        <v>3251</v>
      </c>
      <c r="G222" t="s">
        <v>3273</v>
      </c>
      <c r="H222" t="s">
        <v>3401</v>
      </c>
      <c r="I222" t="s">
        <v>3449</v>
      </c>
      <c r="J222" t="s">
        <v>3453</v>
      </c>
      <c r="K222" t="s">
        <v>3546</v>
      </c>
      <c r="L222" t="s">
        <v>3559</v>
      </c>
      <c r="M222" t="s">
        <v>3588</v>
      </c>
    </row>
    <row r="223" spans="2:17" x14ac:dyDescent="0.25">
      <c r="B223" t="s">
        <v>475</v>
      </c>
      <c r="C223">
        <v>18</v>
      </c>
      <c r="D223" t="s">
        <v>2761</v>
      </c>
      <c r="E223" t="s">
        <v>2859</v>
      </c>
      <c r="F223" t="s">
        <v>2872</v>
      </c>
      <c r="G223" t="s">
        <v>3173</v>
      </c>
      <c r="H223" t="s">
        <v>3241</v>
      </c>
      <c r="I223" t="s">
        <v>3271</v>
      </c>
      <c r="J223" t="s">
        <v>3418</v>
      </c>
      <c r="K223" t="s">
        <v>3605</v>
      </c>
    </row>
    <row r="224" spans="2:17" x14ac:dyDescent="0.25">
      <c r="B224" t="s">
        <v>518</v>
      </c>
      <c r="C224">
        <v>19</v>
      </c>
      <c r="D224" t="s">
        <v>2732</v>
      </c>
      <c r="E224" t="s">
        <v>2773</v>
      </c>
      <c r="F224" t="s">
        <v>3020</v>
      </c>
      <c r="G224" t="s">
        <v>3121</v>
      </c>
      <c r="H224" t="s">
        <v>3177</v>
      </c>
      <c r="I224" t="s">
        <v>3314</v>
      </c>
      <c r="J224" t="s">
        <v>3319</v>
      </c>
      <c r="K224" t="s">
        <v>3337</v>
      </c>
    </row>
    <row r="225" spans="2:24" x14ac:dyDescent="0.25">
      <c r="B225" t="s">
        <v>528</v>
      </c>
      <c r="C225">
        <v>20</v>
      </c>
      <c r="D225" t="s">
        <v>3311</v>
      </c>
      <c r="E225" t="s">
        <v>3361</v>
      </c>
      <c r="F225" t="s">
        <v>3652</v>
      </c>
    </row>
    <row r="226" spans="2:24" x14ac:dyDescent="0.25">
      <c r="B226" t="s">
        <v>555</v>
      </c>
      <c r="C226">
        <v>21</v>
      </c>
      <c r="D226" t="s">
        <v>2944</v>
      </c>
      <c r="E226" t="s">
        <v>2994</v>
      </c>
      <c r="F226" t="s">
        <v>3017</v>
      </c>
      <c r="G226" t="s">
        <v>3038</v>
      </c>
      <c r="H226" t="s">
        <v>3063</v>
      </c>
      <c r="I226" t="s">
        <v>3389</v>
      </c>
      <c r="J226" t="s">
        <v>3461</v>
      </c>
      <c r="K226" t="s">
        <v>3464</v>
      </c>
      <c r="L226" t="s">
        <v>3513</v>
      </c>
      <c r="M226" t="s">
        <v>3613</v>
      </c>
    </row>
    <row r="227" spans="2:24" x14ac:dyDescent="0.25">
      <c r="B227" t="s">
        <v>577</v>
      </c>
      <c r="C227">
        <v>22</v>
      </c>
      <c r="D227" t="s">
        <v>2869</v>
      </c>
      <c r="E227" t="s">
        <v>2980</v>
      </c>
      <c r="F227" t="s">
        <v>2982</v>
      </c>
      <c r="G227" t="s">
        <v>3001</v>
      </c>
      <c r="H227" t="s">
        <v>3027</v>
      </c>
      <c r="I227" t="s">
        <v>3029</v>
      </c>
      <c r="J227" t="s">
        <v>3071</v>
      </c>
      <c r="K227" t="s">
        <v>3215</v>
      </c>
      <c r="L227" t="s">
        <v>3262</v>
      </c>
      <c r="M227" t="s">
        <v>3245</v>
      </c>
      <c r="N227" t="s">
        <v>3279</v>
      </c>
      <c r="O227" t="s">
        <v>3291</v>
      </c>
      <c r="P227" t="s">
        <v>3334</v>
      </c>
      <c r="Q227" t="s">
        <v>3364</v>
      </c>
      <c r="R227" t="s">
        <v>3524</v>
      </c>
      <c r="S227" t="s">
        <v>3539</v>
      </c>
      <c r="T227" t="s">
        <v>3594</v>
      </c>
    </row>
    <row r="228" spans="2:24" x14ac:dyDescent="0.25">
      <c r="B228" t="s">
        <v>617</v>
      </c>
      <c r="C228">
        <v>23</v>
      </c>
      <c r="D228" t="s">
        <v>2738</v>
      </c>
      <c r="E228" t="s">
        <v>2828</v>
      </c>
      <c r="F228" t="s">
        <v>2832</v>
      </c>
      <c r="G228" t="s">
        <v>2855</v>
      </c>
      <c r="H228" t="s">
        <v>2875</v>
      </c>
      <c r="I228" t="s">
        <v>2933</v>
      </c>
      <c r="J228" t="s">
        <v>2925</v>
      </c>
      <c r="K228" t="s">
        <v>3046</v>
      </c>
      <c r="L228" t="s">
        <v>3052</v>
      </c>
      <c r="M228" t="s">
        <v>3211</v>
      </c>
      <c r="N228" t="s">
        <v>3213</v>
      </c>
      <c r="O228" t="s">
        <v>3566</v>
      </c>
      <c r="P228" t="s">
        <v>3619</v>
      </c>
      <c r="Q228" t="s">
        <v>3636</v>
      </c>
    </row>
    <row r="229" spans="2:24" x14ac:dyDescent="0.25">
      <c r="B229" t="s">
        <v>2674</v>
      </c>
      <c r="C229">
        <v>24</v>
      </c>
      <c r="D229" t="s">
        <v>2747</v>
      </c>
      <c r="E229" t="s">
        <v>2755</v>
      </c>
      <c r="F229" t="s">
        <v>2821</v>
      </c>
      <c r="G229" t="s">
        <v>2856</v>
      </c>
      <c r="H229" t="s">
        <v>2934</v>
      </c>
      <c r="I229" t="s">
        <v>2938</v>
      </c>
      <c r="J229" t="s">
        <v>2952</v>
      </c>
      <c r="K229" t="s">
        <v>3153</v>
      </c>
      <c r="L229" t="s">
        <v>3233</v>
      </c>
      <c r="M229" t="s">
        <v>3440</v>
      </c>
      <c r="N229" t="s">
        <v>3482</v>
      </c>
      <c r="O229" t="s">
        <v>3582</v>
      </c>
      <c r="P229" t="s">
        <v>3633</v>
      </c>
    </row>
    <row r="230" spans="2:24" x14ac:dyDescent="0.25">
      <c r="B230" t="s">
        <v>701</v>
      </c>
      <c r="C230">
        <v>25</v>
      </c>
      <c r="D230" t="s">
        <v>2716</v>
      </c>
      <c r="E230" t="s">
        <v>2806</v>
      </c>
      <c r="F230" t="s">
        <v>2916</v>
      </c>
      <c r="G230" t="s">
        <v>2922</v>
      </c>
      <c r="H230" t="s">
        <v>2924</v>
      </c>
      <c r="I230" t="s">
        <v>2942</v>
      </c>
      <c r="J230" t="s">
        <v>3055</v>
      </c>
      <c r="K230" t="s">
        <v>3196</v>
      </c>
      <c r="L230" t="s">
        <v>3282</v>
      </c>
      <c r="M230" t="s">
        <v>3387</v>
      </c>
      <c r="N230" t="s">
        <v>3431</v>
      </c>
      <c r="O230" t="s">
        <v>3585</v>
      </c>
      <c r="P230" t="s">
        <v>3609</v>
      </c>
      <c r="Q230" t="s">
        <v>3653</v>
      </c>
    </row>
    <row r="231" spans="2:24" x14ac:dyDescent="0.25">
      <c r="B231" t="s">
        <v>2675</v>
      </c>
      <c r="C231">
        <v>26</v>
      </c>
      <c r="D231" t="s">
        <v>2800</v>
      </c>
      <c r="E231" t="s">
        <v>2954</v>
      </c>
      <c r="F231" t="s">
        <v>3009</v>
      </c>
      <c r="G231" t="s">
        <v>3416</v>
      </c>
    </row>
    <row r="232" spans="2:24" x14ac:dyDescent="0.25">
      <c r="B232" t="s">
        <v>742</v>
      </c>
      <c r="C232">
        <v>27</v>
      </c>
      <c r="D232" t="s">
        <v>2921</v>
      </c>
      <c r="E232" t="s">
        <v>2926</v>
      </c>
      <c r="F232" t="s">
        <v>3028</v>
      </c>
      <c r="G232" t="s">
        <v>3053</v>
      </c>
      <c r="H232" t="s">
        <v>3168</v>
      </c>
      <c r="I232" t="s">
        <v>3188</v>
      </c>
      <c r="J232" t="s">
        <v>3181</v>
      </c>
      <c r="K232" t="s">
        <v>3398</v>
      </c>
      <c r="L232" t="s">
        <v>3586</v>
      </c>
      <c r="M232" t="s">
        <v>3616</v>
      </c>
    </row>
    <row r="233" spans="2:24" x14ac:dyDescent="0.25">
      <c r="B233" t="s">
        <v>765</v>
      </c>
      <c r="C233">
        <v>28</v>
      </c>
      <c r="D233" t="s">
        <v>2972</v>
      </c>
      <c r="E233" t="s">
        <v>2882</v>
      </c>
      <c r="F233" t="s">
        <v>2931</v>
      </c>
      <c r="G233" t="s">
        <v>2932</v>
      </c>
      <c r="H233" t="s">
        <v>2958</v>
      </c>
      <c r="I233" t="s">
        <v>2968</v>
      </c>
      <c r="J233" t="s">
        <v>3060</v>
      </c>
      <c r="K233" t="s">
        <v>3106</v>
      </c>
      <c r="L233" t="s">
        <v>3232</v>
      </c>
      <c r="M233" t="s">
        <v>3252</v>
      </c>
      <c r="N233" t="s">
        <v>3470</v>
      </c>
    </row>
    <row r="234" spans="2:24" x14ac:dyDescent="0.25">
      <c r="B234" t="s">
        <v>218</v>
      </c>
      <c r="C234">
        <v>29</v>
      </c>
      <c r="D234" t="s">
        <v>2825</v>
      </c>
      <c r="E234" t="s">
        <v>2919</v>
      </c>
      <c r="F234" t="s">
        <v>3265</v>
      </c>
      <c r="G234" t="s">
        <v>3274</v>
      </c>
      <c r="H234" t="s">
        <v>3623</v>
      </c>
    </row>
    <row r="235" spans="2:24" x14ac:dyDescent="0.25">
      <c r="B235" t="s">
        <v>2676</v>
      </c>
      <c r="C235">
        <v>30</v>
      </c>
      <c r="D235" t="s">
        <v>2751</v>
      </c>
      <c r="E235" t="s">
        <v>3163</v>
      </c>
      <c r="F235" t="s">
        <v>3276</v>
      </c>
      <c r="G235" t="s">
        <v>3350</v>
      </c>
      <c r="H235" t="s">
        <v>3359</v>
      </c>
      <c r="I235" t="s">
        <v>3515</v>
      </c>
      <c r="J235" t="s">
        <v>3544</v>
      </c>
      <c r="K235" t="s">
        <v>3554</v>
      </c>
      <c r="L235" t="s">
        <v>3596</v>
      </c>
      <c r="M235" t="s">
        <v>3627</v>
      </c>
    </row>
    <row r="236" spans="2:24" x14ac:dyDescent="0.25">
      <c r="B236" t="s">
        <v>869</v>
      </c>
      <c r="C236">
        <v>31</v>
      </c>
      <c r="D236" t="s">
        <v>2753</v>
      </c>
      <c r="E236" t="s">
        <v>2768</v>
      </c>
      <c r="F236" t="s">
        <v>2770</v>
      </c>
      <c r="G236" t="s">
        <v>2789</v>
      </c>
      <c r="H236" t="s">
        <v>2841</v>
      </c>
      <c r="I236" t="s">
        <v>2852</v>
      </c>
      <c r="J236" t="s">
        <v>2955</v>
      </c>
      <c r="K236" t="s">
        <v>2961</v>
      </c>
      <c r="L236" t="s">
        <v>2963</v>
      </c>
      <c r="M236" t="s">
        <v>2990</v>
      </c>
      <c r="N236" t="s">
        <v>3000</v>
      </c>
      <c r="O236" t="s">
        <v>3049</v>
      </c>
      <c r="P236" t="s">
        <v>3105</v>
      </c>
      <c r="Q236" t="s">
        <v>3219</v>
      </c>
      <c r="R236" t="s">
        <v>3326</v>
      </c>
      <c r="S236" t="s">
        <v>3386</v>
      </c>
      <c r="T236" t="s">
        <v>3439</v>
      </c>
      <c r="U236" t="s">
        <v>3473</v>
      </c>
      <c r="V236" t="s">
        <v>3497</v>
      </c>
      <c r="W236" t="s">
        <v>3655</v>
      </c>
      <c r="X236" t="s">
        <v>3661</v>
      </c>
    </row>
    <row r="237" spans="2:24" x14ac:dyDescent="0.25">
      <c r="B237" t="s">
        <v>950</v>
      </c>
      <c r="C237">
        <v>32</v>
      </c>
      <c r="D237" t="s">
        <v>2750</v>
      </c>
      <c r="E237" t="s">
        <v>2947</v>
      </c>
      <c r="F237" t="s">
        <v>2992</v>
      </c>
      <c r="G237" t="s">
        <v>3068</v>
      </c>
      <c r="H237" t="s">
        <v>3443</v>
      </c>
      <c r="I237" t="s">
        <v>3601</v>
      </c>
    </row>
    <row r="238" spans="2:24" x14ac:dyDescent="0.25">
      <c r="B238" t="s">
        <v>751</v>
      </c>
      <c r="C238">
        <v>33</v>
      </c>
      <c r="D238" t="s">
        <v>2749</v>
      </c>
      <c r="E238" t="s">
        <v>2874</v>
      </c>
      <c r="F238" t="s">
        <v>2977</v>
      </c>
      <c r="G238" t="s">
        <v>3005</v>
      </c>
      <c r="H238" t="s">
        <v>3093</v>
      </c>
      <c r="I238" t="s">
        <v>3257</v>
      </c>
      <c r="J238" t="s">
        <v>3348</v>
      </c>
      <c r="K238" t="s">
        <v>3422</v>
      </c>
      <c r="L238" t="s">
        <v>3522</v>
      </c>
      <c r="M238" t="s">
        <v>3595</v>
      </c>
      <c r="N238" t="s">
        <v>3608</v>
      </c>
      <c r="O238" t="s">
        <v>3631</v>
      </c>
      <c r="P238" t="s">
        <v>3629</v>
      </c>
    </row>
    <row r="239" spans="2:24" x14ac:dyDescent="0.25">
      <c r="B239" t="s">
        <v>995</v>
      </c>
      <c r="C239">
        <v>34</v>
      </c>
      <c r="D239" t="s">
        <v>2854</v>
      </c>
      <c r="E239" t="s">
        <v>2889</v>
      </c>
      <c r="F239" t="s">
        <v>3010</v>
      </c>
      <c r="G239" t="s">
        <v>3240</v>
      </c>
      <c r="H239" t="s">
        <v>3333</v>
      </c>
      <c r="I239" t="s">
        <v>3452</v>
      </c>
      <c r="J239" t="s">
        <v>3465</v>
      </c>
    </row>
    <row r="240" spans="2:24" x14ac:dyDescent="0.25">
      <c r="B240" t="s">
        <v>414</v>
      </c>
      <c r="C240">
        <v>35</v>
      </c>
      <c r="D240" t="s">
        <v>2726</v>
      </c>
      <c r="E240" t="s">
        <v>2901</v>
      </c>
      <c r="F240" t="s">
        <v>3033</v>
      </c>
      <c r="G240" t="s">
        <v>3075</v>
      </c>
      <c r="H240" t="s">
        <v>3078</v>
      </c>
      <c r="I240" t="s">
        <v>3174</v>
      </c>
      <c r="J240" t="s">
        <v>3405</v>
      </c>
      <c r="K240" t="s">
        <v>3490</v>
      </c>
    </row>
    <row r="241" spans="2:16" x14ac:dyDescent="0.25">
      <c r="B241" t="s">
        <v>155</v>
      </c>
      <c r="C241">
        <v>36</v>
      </c>
      <c r="D241" t="s">
        <v>3004</v>
      </c>
      <c r="E241" t="s">
        <v>3073</v>
      </c>
      <c r="F241" t="s">
        <v>3117</v>
      </c>
      <c r="G241" t="s">
        <v>3424</v>
      </c>
      <c r="H241" t="s">
        <v>3447</v>
      </c>
      <c r="I241" t="s">
        <v>3500</v>
      </c>
      <c r="J241" t="s">
        <v>3550</v>
      </c>
      <c r="K241" t="s">
        <v>3560</v>
      </c>
    </row>
    <row r="242" spans="2:16" x14ac:dyDescent="0.25">
      <c r="B242" t="s">
        <v>338</v>
      </c>
      <c r="C242">
        <v>37</v>
      </c>
      <c r="D242" t="s">
        <v>2862</v>
      </c>
      <c r="E242" t="s">
        <v>2917</v>
      </c>
      <c r="F242" t="s">
        <v>3051</v>
      </c>
      <c r="G242" t="s">
        <v>3129</v>
      </c>
      <c r="H242" t="s">
        <v>3382</v>
      </c>
      <c r="I242" t="s">
        <v>3444</v>
      </c>
      <c r="J242" t="s">
        <v>3483</v>
      </c>
    </row>
    <row r="243" spans="2:16" x14ac:dyDescent="0.25">
      <c r="B243" t="s">
        <v>2677</v>
      </c>
      <c r="C243">
        <v>38</v>
      </c>
      <c r="D243" t="s">
        <v>2780</v>
      </c>
      <c r="E243" t="s">
        <v>2891</v>
      </c>
      <c r="F243" t="s">
        <v>2945</v>
      </c>
      <c r="G243" t="s">
        <v>3067</v>
      </c>
      <c r="H243" t="s">
        <v>3103</v>
      </c>
      <c r="I243" t="s">
        <v>3302</v>
      </c>
      <c r="J243" t="s">
        <v>3432</v>
      </c>
      <c r="K243" t="s">
        <v>3537</v>
      </c>
      <c r="L243" t="s">
        <v>3618</v>
      </c>
    </row>
    <row r="244" spans="2:16" x14ac:dyDescent="0.25">
      <c r="B244" t="s">
        <v>2678</v>
      </c>
      <c r="C244">
        <v>39</v>
      </c>
      <c r="D244" t="s">
        <v>2766</v>
      </c>
      <c r="E244" t="s">
        <v>2777</v>
      </c>
      <c r="F244" t="s">
        <v>2842</v>
      </c>
      <c r="G244" t="s">
        <v>3070</v>
      </c>
      <c r="H244" t="s">
        <v>3127</v>
      </c>
      <c r="I244" t="s">
        <v>3270</v>
      </c>
      <c r="J244" t="s">
        <v>3378</v>
      </c>
      <c r="K244" t="s">
        <v>3541</v>
      </c>
      <c r="L244" t="s">
        <v>3657</v>
      </c>
    </row>
    <row r="245" spans="2:16" x14ac:dyDescent="0.25">
      <c r="B245" t="s">
        <v>752</v>
      </c>
      <c r="C245">
        <v>40</v>
      </c>
      <c r="D245" t="s">
        <v>2794</v>
      </c>
      <c r="E245" t="s">
        <v>2985</v>
      </c>
      <c r="F245" t="s">
        <v>3131</v>
      </c>
      <c r="G245" t="s">
        <v>3136</v>
      </c>
      <c r="H245" t="s">
        <v>3423</v>
      </c>
      <c r="I245" t="s">
        <v>3527</v>
      </c>
      <c r="J245" t="s">
        <v>3538</v>
      </c>
      <c r="K245" t="s">
        <v>3615</v>
      </c>
      <c r="L245" t="s">
        <v>3641</v>
      </c>
    </row>
    <row r="246" spans="2:16" x14ac:dyDescent="0.25">
      <c r="B246" t="s">
        <v>2096</v>
      </c>
      <c r="C246">
        <v>41</v>
      </c>
      <c r="D246" t="s">
        <v>2817</v>
      </c>
      <c r="E246" t="s">
        <v>2898</v>
      </c>
      <c r="F246" t="s">
        <v>2909</v>
      </c>
      <c r="G246" t="s">
        <v>3030</v>
      </c>
      <c r="H246" t="s">
        <v>3045</v>
      </c>
      <c r="I246" t="s">
        <v>3137</v>
      </c>
      <c r="J246" t="s">
        <v>3154</v>
      </c>
      <c r="K246" t="s">
        <v>3650</v>
      </c>
    </row>
    <row r="247" spans="2:16" x14ac:dyDescent="0.25">
      <c r="B247" t="s">
        <v>1073</v>
      </c>
      <c r="C247">
        <v>42</v>
      </c>
      <c r="D247" t="s">
        <v>2713</v>
      </c>
      <c r="E247" t="s">
        <v>2725</v>
      </c>
      <c r="F247" t="s">
        <v>2822</v>
      </c>
      <c r="G247" t="s">
        <v>2975</v>
      </c>
      <c r="H247" t="s">
        <v>3110</v>
      </c>
      <c r="I247" t="s">
        <v>3123</v>
      </c>
      <c r="J247" t="s">
        <v>3324</v>
      </c>
      <c r="K247" t="s">
        <v>3369</v>
      </c>
      <c r="L247" t="s">
        <v>3419</v>
      </c>
      <c r="M247" t="s">
        <v>3532</v>
      </c>
      <c r="N247" t="s">
        <v>3575</v>
      </c>
      <c r="O247" t="s">
        <v>3639</v>
      </c>
    </row>
    <row r="248" spans="2:16" x14ac:dyDescent="0.25">
      <c r="B248" t="s">
        <v>222</v>
      </c>
      <c r="C248">
        <v>43</v>
      </c>
      <c r="D248" t="s">
        <v>2960</v>
      </c>
      <c r="E248" t="s">
        <v>3202</v>
      </c>
      <c r="F248" t="s">
        <v>3205</v>
      </c>
      <c r="G248" t="s">
        <v>3226</v>
      </c>
      <c r="H248" t="s">
        <v>3285</v>
      </c>
      <c r="I248" t="s">
        <v>3288</v>
      </c>
      <c r="J248" t="s">
        <v>3289</v>
      </c>
      <c r="K248" t="s">
        <v>3388</v>
      </c>
      <c r="L248" t="s">
        <v>3393</v>
      </c>
      <c r="M248" t="s">
        <v>3651</v>
      </c>
    </row>
    <row r="249" spans="2:16" x14ac:dyDescent="0.25">
      <c r="B249" t="s">
        <v>2446</v>
      </c>
      <c r="C249">
        <v>44</v>
      </c>
      <c r="D249" t="s">
        <v>2894</v>
      </c>
      <c r="E249" t="s">
        <v>3101</v>
      </c>
      <c r="F249" t="s">
        <v>3306</v>
      </c>
      <c r="G249" t="s">
        <v>3322</v>
      </c>
      <c r="H249" t="s">
        <v>3351</v>
      </c>
      <c r="I249" t="s">
        <v>3459</v>
      </c>
      <c r="J249" t="s">
        <v>3476</v>
      </c>
      <c r="K249" t="s">
        <v>3612</v>
      </c>
      <c r="L249" t="s">
        <v>3646</v>
      </c>
      <c r="M249" t="s">
        <v>3634</v>
      </c>
    </row>
    <row r="250" spans="2:16" x14ac:dyDescent="0.25">
      <c r="B250" t="s">
        <v>1301</v>
      </c>
      <c r="C250">
        <v>45</v>
      </c>
      <c r="D250" t="s">
        <v>2860</v>
      </c>
      <c r="E250" t="s">
        <v>2906</v>
      </c>
      <c r="F250" t="s">
        <v>2986</v>
      </c>
      <c r="G250" t="s">
        <v>3194</v>
      </c>
      <c r="H250" t="s">
        <v>3415</v>
      </c>
    </row>
    <row r="251" spans="2:16" x14ac:dyDescent="0.25">
      <c r="B251" t="s">
        <v>1311</v>
      </c>
      <c r="C251">
        <v>46</v>
      </c>
      <c r="D251" t="s">
        <v>2802</v>
      </c>
      <c r="E251" t="s">
        <v>2810</v>
      </c>
      <c r="F251" t="s">
        <v>2915</v>
      </c>
      <c r="G251" t="s">
        <v>3080</v>
      </c>
      <c r="H251" t="s">
        <v>3113</v>
      </c>
      <c r="I251" t="s">
        <v>3203</v>
      </c>
      <c r="J251" t="s">
        <v>3367</v>
      </c>
      <c r="K251" t="s">
        <v>3435</v>
      </c>
      <c r="L251" t="s">
        <v>3469</v>
      </c>
      <c r="M251" t="s">
        <v>3557</v>
      </c>
      <c r="N251" t="s">
        <v>3040</v>
      </c>
    </row>
    <row r="252" spans="2:16" x14ac:dyDescent="0.25">
      <c r="B252" t="s">
        <v>2679</v>
      </c>
      <c r="C252">
        <v>47</v>
      </c>
      <c r="D252" t="s">
        <v>2752</v>
      </c>
      <c r="E252" t="s">
        <v>2775</v>
      </c>
      <c r="F252" t="s">
        <v>3026</v>
      </c>
      <c r="G252" t="s">
        <v>3104</v>
      </c>
      <c r="H252" t="s">
        <v>3116</v>
      </c>
    </row>
    <row r="253" spans="2:16" x14ac:dyDescent="0.25">
      <c r="B253" t="s">
        <v>63</v>
      </c>
      <c r="C253">
        <v>48</v>
      </c>
      <c r="D253" t="s">
        <v>3160</v>
      </c>
      <c r="E253" t="s">
        <v>3242</v>
      </c>
      <c r="F253" t="s">
        <v>3277</v>
      </c>
      <c r="G253" t="s">
        <v>3335</v>
      </c>
      <c r="H253" t="s">
        <v>3381</v>
      </c>
      <c r="I253" t="s">
        <v>3589</v>
      </c>
      <c r="J253" t="s">
        <v>3642</v>
      </c>
    </row>
    <row r="254" spans="2:16" x14ac:dyDescent="0.25">
      <c r="B254" t="s">
        <v>13</v>
      </c>
      <c r="C254">
        <v>49</v>
      </c>
      <c r="D254" t="s">
        <v>2739</v>
      </c>
      <c r="E254" t="s">
        <v>2767</v>
      </c>
      <c r="F254" t="s">
        <v>2784</v>
      </c>
      <c r="G254" t="s">
        <v>3157</v>
      </c>
      <c r="H254" t="s">
        <v>3238</v>
      </c>
      <c r="I254" t="s">
        <v>3275</v>
      </c>
      <c r="J254" t="s">
        <v>3290</v>
      </c>
      <c r="K254" t="s">
        <v>3411</v>
      </c>
      <c r="L254" t="s">
        <v>3471</v>
      </c>
      <c r="M254" t="s">
        <v>3521</v>
      </c>
      <c r="N254" t="s">
        <v>3516</v>
      </c>
      <c r="O254" t="s">
        <v>3518</v>
      </c>
    </row>
    <row r="255" spans="2:16" x14ac:dyDescent="0.25">
      <c r="B255" t="s">
        <v>40</v>
      </c>
      <c r="C255">
        <v>50</v>
      </c>
      <c r="D255" t="s">
        <v>2776</v>
      </c>
      <c r="E255" t="s">
        <v>2883</v>
      </c>
      <c r="F255" t="s">
        <v>3140</v>
      </c>
      <c r="G255" t="s">
        <v>3167</v>
      </c>
      <c r="H255" t="s">
        <v>3221</v>
      </c>
      <c r="I255" t="s">
        <v>3284</v>
      </c>
      <c r="J255" t="s">
        <v>3292</v>
      </c>
      <c r="K255" t="s">
        <v>3330</v>
      </c>
      <c r="L255" t="s">
        <v>3344</v>
      </c>
      <c r="M255" t="s">
        <v>3408</v>
      </c>
      <c r="N255" t="s">
        <v>3428</v>
      </c>
      <c r="O255" t="s">
        <v>3542</v>
      </c>
      <c r="P255" t="s">
        <v>3583</v>
      </c>
    </row>
    <row r="256" spans="2:16" x14ac:dyDescent="0.25">
      <c r="B256" t="s">
        <v>14</v>
      </c>
      <c r="C256">
        <v>51</v>
      </c>
      <c r="D256" t="s">
        <v>2774</v>
      </c>
      <c r="E256" t="s">
        <v>2999</v>
      </c>
      <c r="F256" t="s">
        <v>3192</v>
      </c>
      <c r="G256" t="s">
        <v>3204</v>
      </c>
      <c r="H256" t="s">
        <v>3374</v>
      </c>
      <c r="I256" t="s">
        <v>3397</v>
      </c>
      <c r="J256" t="s">
        <v>3227</v>
      </c>
    </row>
    <row r="257" spans="2:20" x14ac:dyDescent="0.25">
      <c r="B257" t="s">
        <v>2101</v>
      </c>
      <c r="C257">
        <v>52</v>
      </c>
      <c r="D257" t="s">
        <v>2895</v>
      </c>
      <c r="E257" t="s">
        <v>3100</v>
      </c>
      <c r="F257" t="s">
        <v>3122</v>
      </c>
      <c r="G257" t="s">
        <v>3208</v>
      </c>
      <c r="H257" t="s">
        <v>3336</v>
      </c>
      <c r="I257" t="s">
        <v>3370</v>
      </c>
      <c r="J257" t="s">
        <v>3498</v>
      </c>
      <c r="K257" t="s">
        <v>3510</v>
      </c>
      <c r="L257" t="s">
        <v>3549</v>
      </c>
      <c r="M257" t="s">
        <v>3561</v>
      </c>
      <c r="N257" t="s">
        <v>3577</v>
      </c>
    </row>
    <row r="258" spans="2:20" x14ac:dyDescent="0.25">
      <c r="B258" t="s">
        <v>2680</v>
      </c>
      <c r="C258">
        <v>53</v>
      </c>
      <c r="D258" t="s">
        <v>2737</v>
      </c>
      <c r="E258" t="s">
        <v>3247</v>
      </c>
      <c r="F258" t="s">
        <v>3294</v>
      </c>
      <c r="G258" t="s">
        <v>3300</v>
      </c>
      <c r="H258" t="s">
        <v>3352</v>
      </c>
      <c r="I258" t="s">
        <v>3355</v>
      </c>
      <c r="J258" t="s">
        <v>3371</v>
      </c>
      <c r="K258" t="s">
        <v>3656</v>
      </c>
    </row>
    <row r="259" spans="2:20" x14ac:dyDescent="0.25">
      <c r="B259" t="s">
        <v>1636</v>
      </c>
      <c r="C259">
        <v>54</v>
      </c>
      <c r="D259" t="s">
        <v>2937</v>
      </c>
      <c r="E259" t="s">
        <v>3035</v>
      </c>
      <c r="F259" t="s">
        <v>3082</v>
      </c>
      <c r="G259" t="s">
        <v>3094</v>
      </c>
      <c r="H259" t="s">
        <v>3096</v>
      </c>
      <c r="I259" t="s">
        <v>3145</v>
      </c>
      <c r="J259" t="s">
        <v>3146</v>
      </c>
      <c r="K259" t="s">
        <v>3150</v>
      </c>
      <c r="L259" t="s">
        <v>3249</v>
      </c>
      <c r="M259" t="s">
        <v>3353</v>
      </c>
      <c r="N259" t="s">
        <v>3438</v>
      </c>
      <c r="O259" t="s">
        <v>3501</v>
      </c>
      <c r="P259" t="s">
        <v>3512</v>
      </c>
      <c r="Q259" t="s">
        <v>3558</v>
      </c>
      <c r="R259" t="s">
        <v>3614</v>
      </c>
      <c r="S259" t="s">
        <v>3635</v>
      </c>
    </row>
    <row r="260" spans="2:20" x14ac:dyDescent="0.25">
      <c r="B260" t="s">
        <v>2681</v>
      </c>
      <c r="C260">
        <v>55</v>
      </c>
      <c r="D260" t="s">
        <v>2727</v>
      </c>
      <c r="E260" t="s">
        <v>2769</v>
      </c>
      <c r="F260" t="s">
        <v>2826</v>
      </c>
      <c r="G260" t="s">
        <v>3006</v>
      </c>
      <c r="H260" t="s">
        <v>3166</v>
      </c>
      <c r="I260" t="s">
        <v>3182</v>
      </c>
      <c r="J260" t="s">
        <v>3207</v>
      </c>
      <c r="K260" t="s">
        <v>3218</v>
      </c>
      <c r="L260" t="s">
        <v>3548</v>
      </c>
      <c r="M260" t="s">
        <v>3564</v>
      </c>
      <c r="N260" t="s">
        <v>3620</v>
      </c>
      <c r="O260" t="s">
        <v>3638</v>
      </c>
    </row>
    <row r="261" spans="2:20" x14ac:dyDescent="0.25">
      <c r="B261" t="s">
        <v>15</v>
      </c>
      <c r="C261">
        <v>56</v>
      </c>
      <c r="D261" t="s">
        <v>2949</v>
      </c>
      <c r="E261" t="s">
        <v>3016</v>
      </c>
      <c r="F261" t="s">
        <v>3018</v>
      </c>
      <c r="G261" t="s">
        <v>3109</v>
      </c>
      <c r="H261" t="s">
        <v>3142</v>
      </c>
      <c r="I261" t="s">
        <v>3296</v>
      </c>
      <c r="J261" t="s">
        <v>3525</v>
      </c>
      <c r="K261" t="s">
        <v>3628</v>
      </c>
    </row>
    <row r="262" spans="2:20" x14ac:dyDescent="0.25">
      <c r="B262" t="s">
        <v>437</v>
      </c>
      <c r="C262">
        <v>57</v>
      </c>
      <c r="D262" t="s">
        <v>2724</v>
      </c>
      <c r="E262" t="s">
        <v>2790</v>
      </c>
      <c r="F262" t="s">
        <v>2846</v>
      </c>
      <c r="G262" t="s">
        <v>2849</v>
      </c>
      <c r="H262" t="s">
        <v>2851</v>
      </c>
      <c r="I262" t="s">
        <v>2880</v>
      </c>
      <c r="J262" t="s">
        <v>2987</v>
      </c>
      <c r="K262" t="s">
        <v>2998</v>
      </c>
      <c r="L262" t="s">
        <v>3099</v>
      </c>
      <c r="M262" t="s">
        <v>3199</v>
      </c>
      <c r="N262" t="s">
        <v>3243</v>
      </c>
      <c r="O262" t="s">
        <v>3309</v>
      </c>
      <c r="P262" t="s">
        <v>3376</v>
      </c>
      <c r="Q262" t="s">
        <v>3409</v>
      </c>
      <c r="R262" t="s">
        <v>3448</v>
      </c>
      <c r="S262" t="s">
        <v>3519</v>
      </c>
      <c r="T262" t="s">
        <v>3599</v>
      </c>
    </row>
    <row r="263" spans="2:20" x14ac:dyDescent="0.25">
      <c r="B263" t="s">
        <v>2682</v>
      </c>
      <c r="C263">
        <v>58</v>
      </c>
      <c r="D263" t="s">
        <v>2887</v>
      </c>
      <c r="E263" t="s">
        <v>2888</v>
      </c>
      <c r="F263" t="s">
        <v>2900</v>
      </c>
      <c r="G263" t="s">
        <v>3022</v>
      </c>
      <c r="H263" t="s">
        <v>3054</v>
      </c>
      <c r="I263" t="s">
        <v>3190</v>
      </c>
      <c r="J263" t="s">
        <v>3301</v>
      </c>
      <c r="K263" t="s">
        <v>3345</v>
      </c>
      <c r="L263" t="s">
        <v>3603</v>
      </c>
    </row>
    <row r="264" spans="2:20" x14ac:dyDescent="0.25">
      <c r="B264" t="s">
        <v>1723</v>
      </c>
      <c r="C264">
        <v>59</v>
      </c>
      <c r="D264" t="s">
        <v>2853</v>
      </c>
      <c r="E264" t="s">
        <v>2940</v>
      </c>
      <c r="F264" t="s">
        <v>3216</v>
      </c>
      <c r="G264" t="s">
        <v>3467</v>
      </c>
      <c r="H264" t="s">
        <v>3643</v>
      </c>
    </row>
    <row r="265" spans="2:20" x14ac:dyDescent="0.25">
      <c r="B265" t="s">
        <v>1180</v>
      </c>
      <c r="C265">
        <v>60</v>
      </c>
      <c r="D265" t="s">
        <v>2735</v>
      </c>
      <c r="E265" t="s">
        <v>2950</v>
      </c>
      <c r="F265" t="s">
        <v>3034</v>
      </c>
      <c r="G265" t="s">
        <v>3120</v>
      </c>
      <c r="H265" t="s">
        <v>3172</v>
      </c>
      <c r="I265" t="s">
        <v>3189</v>
      </c>
      <c r="J265" t="s">
        <v>3201</v>
      </c>
      <c r="K265" t="s">
        <v>3450</v>
      </c>
    </row>
    <row r="266" spans="2:20" x14ac:dyDescent="0.25">
      <c r="B266" t="s">
        <v>287</v>
      </c>
      <c r="C266">
        <v>61</v>
      </c>
      <c r="D266" t="s">
        <v>2792</v>
      </c>
      <c r="E266" t="s">
        <v>2966</v>
      </c>
      <c r="F266" t="s">
        <v>2970</v>
      </c>
      <c r="G266" t="s">
        <v>3224</v>
      </c>
      <c r="H266" t="s">
        <v>3383</v>
      </c>
      <c r="I266" t="s">
        <v>3475</v>
      </c>
      <c r="J266" t="s">
        <v>3571</v>
      </c>
      <c r="K266" t="s">
        <v>3647</v>
      </c>
    </row>
    <row r="267" spans="2:20" x14ac:dyDescent="0.25">
      <c r="B267" t="s">
        <v>2683</v>
      </c>
      <c r="C267">
        <v>62</v>
      </c>
      <c r="D267" t="s">
        <v>2771</v>
      </c>
      <c r="E267" t="s">
        <v>2778</v>
      </c>
      <c r="F267" t="s">
        <v>3023</v>
      </c>
      <c r="G267" t="s">
        <v>3143</v>
      </c>
      <c r="H267" t="s">
        <v>3185</v>
      </c>
      <c r="I267" t="s">
        <v>3325</v>
      </c>
      <c r="J267" t="s">
        <v>3362</v>
      </c>
      <c r="K267" t="s">
        <v>3460</v>
      </c>
      <c r="L267" t="s">
        <v>3578</v>
      </c>
    </row>
    <row r="268" spans="2:20" x14ac:dyDescent="0.25">
      <c r="B268" t="s">
        <v>602</v>
      </c>
      <c r="C268">
        <v>63</v>
      </c>
      <c r="D268" t="s">
        <v>2827</v>
      </c>
      <c r="E268" t="s">
        <v>3074</v>
      </c>
      <c r="F268" t="s">
        <v>3088</v>
      </c>
      <c r="G268" t="s">
        <v>3156</v>
      </c>
      <c r="H268" t="s">
        <v>3250</v>
      </c>
      <c r="I268" t="s">
        <v>3267</v>
      </c>
      <c r="J268" t="s">
        <v>3385</v>
      </c>
      <c r="K268" t="s">
        <v>3399</v>
      </c>
      <c r="L268" t="s">
        <v>3547</v>
      </c>
    </row>
    <row r="269" spans="2:20" x14ac:dyDescent="0.25">
      <c r="B269" t="s">
        <v>1708</v>
      </c>
      <c r="C269">
        <v>64</v>
      </c>
      <c r="D269" t="s">
        <v>2723</v>
      </c>
      <c r="E269" t="s">
        <v>2873</v>
      </c>
      <c r="F269" t="s">
        <v>3007</v>
      </c>
      <c r="G269" t="s">
        <v>3039</v>
      </c>
      <c r="H269" t="s">
        <v>3091</v>
      </c>
      <c r="I269" t="s">
        <v>3175</v>
      </c>
      <c r="J269" t="s">
        <v>3183</v>
      </c>
      <c r="K269" t="s">
        <v>3200</v>
      </c>
      <c r="L269" t="s">
        <v>3246</v>
      </c>
      <c r="M269" t="s">
        <v>3266</v>
      </c>
      <c r="N269" t="s">
        <v>3436</v>
      </c>
      <c r="O269" t="s">
        <v>3474</v>
      </c>
      <c r="P269" t="s">
        <v>3531</v>
      </c>
    </row>
    <row r="270" spans="2:20" x14ac:dyDescent="0.25">
      <c r="B270" t="s">
        <v>2684</v>
      </c>
      <c r="C270">
        <v>65</v>
      </c>
      <c r="D270" t="s">
        <v>2988</v>
      </c>
      <c r="E270" t="s">
        <v>3042</v>
      </c>
      <c r="F270" t="s">
        <v>3089</v>
      </c>
      <c r="G270" t="s">
        <v>3097</v>
      </c>
      <c r="H270" t="s">
        <v>3231</v>
      </c>
      <c r="I270" t="s">
        <v>3373</v>
      </c>
      <c r="J270" t="s">
        <v>3502</v>
      </c>
    </row>
    <row r="271" spans="2:20" x14ac:dyDescent="0.25">
      <c r="B271" t="s">
        <v>1918</v>
      </c>
      <c r="C271">
        <v>66</v>
      </c>
      <c r="D271" t="s">
        <v>2837</v>
      </c>
      <c r="E271" t="s">
        <v>3263</v>
      </c>
      <c r="F271" t="s">
        <v>3286</v>
      </c>
      <c r="G271" t="s">
        <v>3357</v>
      </c>
      <c r="H271" t="s">
        <v>3360</v>
      </c>
      <c r="I271" t="s">
        <v>3437</v>
      </c>
      <c r="J271" t="s">
        <v>3520</v>
      </c>
      <c r="K271" t="s">
        <v>3526</v>
      </c>
    </row>
    <row r="272" spans="2:20" x14ac:dyDescent="0.25">
      <c r="B272" t="s">
        <v>588</v>
      </c>
      <c r="C272">
        <v>67</v>
      </c>
      <c r="D272" t="s">
        <v>2798</v>
      </c>
      <c r="E272" t="s">
        <v>2844</v>
      </c>
      <c r="F272" t="s">
        <v>3237</v>
      </c>
      <c r="G272" t="s">
        <v>3297</v>
      </c>
      <c r="H272" t="s">
        <v>3354</v>
      </c>
      <c r="I272" t="s">
        <v>3456</v>
      </c>
      <c r="J272" t="s">
        <v>3509</v>
      </c>
      <c r="K272" t="s">
        <v>3572</v>
      </c>
      <c r="L272" t="s">
        <v>3581</v>
      </c>
      <c r="M272" t="s">
        <v>3637</v>
      </c>
    </row>
    <row r="273" spans="2:20" x14ac:dyDescent="0.25">
      <c r="B273" t="s">
        <v>347</v>
      </c>
      <c r="C273">
        <v>68</v>
      </c>
      <c r="D273" t="s">
        <v>2722</v>
      </c>
      <c r="E273" t="s">
        <v>3212</v>
      </c>
      <c r="F273" t="s">
        <v>3268</v>
      </c>
    </row>
    <row r="274" spans="2:20" x14ac:dyDescent="0.25">
      <c r="B274" t="s">
        <v>2685</v>
      </c>
      <c r="C274">
        <v>69</v>
      </c>
      <c r="D274" t="s">
        <v>2879</v>
      </c>
      <c r="E274" t="s">
        <v>2983</v>
      </c>
      <c r="F274" t="s">
        <v>3056</v>
      </c>
      <c r="G274" t="s">
        <v>3429</v>
      </c>
      <c r="H274" t="s">
        <v>3529</v>
      </c>
      <c r="I274" t="s">
        <v>3590</v>
      </c>
    </row>
    <row r="275" spans="2:20" x14ac:dyDescent="0.25">
      <c r="B275" t="s">
        <v>1968</v>
      </c>
      <c r="C275">
        <v>70</v>
      </c>
      <c r="D275" t="s">
        <v>2756</v>
      </c>
      <c r="E275" t="s">
        <v>2890</v>
      </c>
      <c r="F275" t="s">
        <v>3024</v>
      </c>
      <c r="G275" t="s">
        <v>3312</v>
      </c>
      <c r="H275" t="s">
        <v>3331</v>
      </c>
      <c r="I275" t="s">
        <v>3534</v>
      </c>
      <c r="J275" t="s">
        <v>3626</v>
      </c>
      <c r="K275" t="s">
        <v>3644</v>
      </c>
    </row>
    <row r="276" spans="2:20" x14ac:dyDescent="0.25">
      <c r="B276" t="s">
        <v>2686</v>
      </c>
      <c r="C276">
        <v>71</v>
      </c>
      <c r="D276" t="s">
        <v>2745</v>
      </c>
      <c r="E276" t="s">
        <v>2831</v>
      </c>
      <c r="F276" t="s">
        <v>3086</v>
      </c>
      <c r="G276" t="s">
        <v>3384</v>
      </c>
      <c r="H276" t="s">
        <v>3412</v>
      </c>
      <c r="I276" t="s">
        <v>3478</v>
      </c>
      <c r="J276" t="s">
        <v>3493</v>
      </c>
      <c r="K276" t="s">
        <v>3545</v>
      </c>
    </row>
    <row r="277" spans="2:20" x14ac:dyDescent="0.25">
      <c r="B277" t="s">
        <v>532</v>
      </c>
      <c r="C277">
        <v>72</v>
      </c>
      <c r="D277" t="s">
        <v>2754</v>
      </c>
      <c r="E277" t="s">
        <v>3084</v>
      </c>
      <c r="F277" t="s">
        <v>3269</v>
      </c>
      <c r="G277" t="s">
        <v>3346</v>
      </c>
      <c r="H277" t="s">
        <v>3499</v>
      </c>
    </row>
    <row r="278" spans="2:20" x14ac:dyDescent="0.25">
      <c r="B278" t="s">
        <v>2687</v>
      </c>
      <c r="C278">
        <v>73</v>
      </c>
      <c r="D278" t="s">
        <v>2797</v>
      </c>
      <c r="E278" t="s">
        <v>2809</v>
      </c>
      <c r="F278" t="s">
        <v>2866</v>
      </c>
      <c r="G278" t="s">
        <v>2881</v>
      </c>
      <c r="H278" t="s">
        <v>2884</v>
      </c>
      <c r="I278" t="s">
        <v>2991</v>
      </c>
      <c r="J278" t="s">
        <v>3098</v>
      </c>
      <c r="K278" t="s">
        <v>3338</v>
      </c>
      <c r="L278" t="s">
        <v>3487</v>
      </c>
      <c r="M278" t="s">
        <v>3496</v>
      </c>
      <c r="N278" t="s">
        <v>3659</v>
      </c>
    </row>
    <row r="279" spans="2:20" x14ac:dyDescent="0.25">
      <c r="B279" t="s">
        <v>1473</v>
      </c>
      <c r="C279">
        <v>74</v>
      </c>
      <c r="D279" t="s">
        <v>2764</v>
      </c>
      <c r="E279" t="s">
        <v>2912</v>
      </c>
      <c r="F279" t="s">
        <v>2914</v>
      </c>
      <c r="G279" t="s">
        <v>2989</v>
      </c>
      <c r="H279" t="s">
        <v>3048</v>
      </c>
      <c r="I279" t="s">
        <v>3229</v>
      </c>
      <c r="J279" t="s">
        <v>3455</v>
      </c>
      <c r="K279" t="s">
        <v>3468</v>
      </c>
      <c r="L279" t="s">
        <v>3621</v>
      </c>
    </row>
    <row r="280" spans="2:20" x14ac:dyDescent="0.25">
      <c r="B280" t="s">
        <v>454</v>
      </c>
      <c r="C280">
        <v>75</v>
      </c>
      <c r="D280" t="s">
        <v>2720</v>
      </c>
      <c r="E280" t="s">
        <v>2820</v>
      </c>
      <c r="F280" t="s">
        <v>2903</v>
      </c>
      <c r="G280" t="s">
        <v>3102</v>
      </c>
      <c r="H280" t="s">
        <v>3149</v>
      </c>
      <c r="I280" t="s">
        <v>3180</v>
      </c>
      <c r="J280" t="s">
        <v>3272</v>
      </c>
      <c r="K280" t="s">
        <v>3372</v>
      </c>
      <c r="L280" t="s">
        <v>3434</v>
      </c>
      <c r="M280" t="s">
        <v>3540</v>
      </c>
      <c r="N280" t="s">
        <v>3630</v>
      </c>
    </row>
    <row r="281" spans="2:20" x14ac:dyDescent="0.25">
      <c r="B281" t="s">
        <v>2111</v>
      </c>
      <c r="C281">
        <v>76</v>
      </c>
      <c r="D281" t="s">
        <v>3011</v>
      </c>
      <c r="E281" t="s">
        <v>3090</v>
      </c>
      <c r="F281" t="s">
        <v>3176</v>
      </c>
      <c r="G281" t="s">
        <v>3375</v>
      </c>
      <c r="H281" t="s">
        <v>3400</v>
      </c>
      <c r="I281" t="s">
        <v>3402</v>
      </c>
      <c r="J281" t="s">
        <v>3458</v>
      </c>
      <c r="K281" t="s">
        <v>3587</v>
      </c>
    </row>
    <row r="282" spans="2:20" x14ac:dyDescent="0.25">
      <c r="B282" t="s">
        <v>170</v>
      </c>
      <c r="C282">
        <v>77</v>
      </c>
      <c r="D282" t="s">
        <v>2728</v>
      </c>
      <c r="E282" t="s">
        <v>2734</v>
      </c>
      <c r="F282" t="s">
        <v>2741</v>
      </c>
      <c r="G282" t="s">
        <v>2804</v>
      </c>
      <c r="H282" t="s">
        <v>2877</v>
      </c>
      <c r="I282" t="s">
        <v>2941</v>
      </c>
      <c r="J282" t="s">
        <v>2981</v>
      </c>
      <c r="K282" t="s">
        <v>3064</v>
      </c>
      <c r="L282" t="s">
        <v>3132</v>
      </c>
      <c r="M282" t="s">
        <v>3287</v>
      </c>
      <c r="N282" t="s">
        <v>3396</v>
      </c>
      <c r="O282" t="s">
        <v>3403</v>
      </c>
      <c r="P282" t="s">
        <v>3466</v>
      </c>
      <c r="Q282" t="s">
        <v>3492</v>
      </c>
      <c r="R282" t="s">
        <v>3580</v>
      </c>
      <c r="S282" t="s">
        <v>3625</v>
      </c>
      <c r="T282" t="s">
        <v>3645</v>
      </c>
    </row>
    <row r="283" spans="2:20" x14ac:dyDescent="0.25">
      <c r="B283" t="s">
        <v>2688</v>
      </c>
      <c r="C283">
        <v>78</v>
      </c>
      <c r="D283" t="s">
        <v>2763</v>
      </c>
      <c r="E283" t="s">
        <v>2839</v>
      </c>
      <c r="F283" t="s">
        <v>2840</v>
      </c>
      <c r="G283" t="s">
        <v>2902</v>
      </c>
      <c r="H283" t="s">
        <v>2905</v>
      </c>
      <c r="I283" t="s">
        <v>3076</v>
      </c>
      <c r="J283" t="s">
        <v>3223</v>
      </c>
      <c r="K283" t="s">
        <v>3261</v>
      </c>
      <c r="L283" t="s">
        <v>3283</v>
      </c>
      <c r="M283" t="s">
        <v>3316</v>
      </c>
      <c r="N283" t="s">
        <v>3343</v>
      </c>
      <c r="O283" t="s">
        <v>3568</v>
      </c>
      <c r="P283" t="s">
        <v>3574</v>
      </c>
      <c r="Q283" t="s">
        <v>3602</v>
      </c>
    </row>
    <row r="284" spans="2:20" x14ac:dyDescent="0.25">
      <c r="B284" t="s">
        <v>2689</v>
      </c>
      <c r="C284">
        <v>79</v>
      </c>
      <c r="D284" t="s">
        <v>2819</v>
      </c>
      <c r="E284" t="s">
        <v>2929</v>
      </c>
      <c r="F284" t="s">
        <v>3065</v>
      </c>
      <c r="G284" t="s">
        <v>3069</v>
      </c>
      <c r="H284" t="s">
        <v>3087</v>
      </c>
      <c r="I284" t="s">
        <v>3228</v>
      </c>
      <c r="J284" t="s">
        <v>3293</v>
      </c>
      <c r="K284" t="s">
        <v>3484</v>
      </c>
    </row>
    <row r="285" spans="2:20" x14ac:dyDescent="0.25">
      <c r="B285" t="s">
        <v>2690</v>
      </c>
      <c r="C285">
        <v>80</v>
      </c>
      <c r="D285" t="s">
        <v>2779</v>
      </c>
      <c r="E285" t="s">
        <v>2787</v>
      </c>
      <c r="F285" t="s">
        <v>2943</v>
      </c>
      <c r="G285" t="s">
        <v>2984</v>
      </c>
      <c r="H285" t="s">
        <v>3138</v>
      </c>
      <c r="I285" t="s">
        <v>3230</v>
      </c>
      <c r="J285" t="s">
        <v>3305</v>
      </c>
      <c r="K285" t="s">
        <v>3430</v>
      </c>
      <c r="L285" t="s">
        <v>3562</v>
      </c>
    </row>
    <row r="286" spans="2:20" x14ac:dyDescent="0.25">
      <c r="B286" t="s">
        <v>2266</v>
      </c>
      <c r="C286">
        <v>81</v>
      </c>
      <c r="D286" t="s">
        <v>2759</v>
      </c>
      <c r="E286" t="s">
        <v>2969</v>
      </c>
      <c r="F286" t="s">
        <v>3164</v>
      </c>
      <c r="G286" t="s">
        <v>3222</v>
      </c>
      <c r="H286" t="s">
        <v>3315</v>
      </c>
      <c r="I286" t="s">
        <v>3347</v>
      </c>
      <c r="J286" t="s">
        <v>3472</v>
      </c>
      <c r="K286" t="s">
        <v>3481</v>
      </c>
      <c r="L286" t="s">
        <v>3600</v>
      </c>
    </row>
    <row r="287" spans="2:20" x14ac:dyDescent="0.25">
      <c r="B287" t="s">
        <v>322</v>
      </c>
      <c r="C287">
        <v>82</v>
      </c>
      <c r="D287" t="s">
        <v>2791</v>
      </c>
      <c r="E287" t="s">
        <v>2801</v>
      </c>
      <c r="F287" t="s">
        <v>2823</v>
      </c>
      <c r="G287" t="s">
        <v>2920</v>
      </c>
      <c r="H287" t="s">
        <v>2946</v>
      </c>
      <c r="I287" t="s">
        <v>2948</v>
      </c>
      <c r="J287" t="s">
        <v>2976</v>
      </c>
      <c r="K287" t="s">
        <v>3179</v>
      </c>
      <c r="L287" t="s">
        <v>3209</v>
      </c>
      <c r="M287" t="s">
        <v>3258</v>
      </c>
      <c r="N287" t="s">
        <v>3260</v>
      </c>
      <c r="O287" t="s">
        <v>3321</v>
      </c>
      <c r="P287" t="s">
        <v>3379</v>
      </c>
      <c r="Q287" t="s">
        <v>3413</v>
      </c>
      <c r="R287" t="s">
        <v>3445</v>
      </c>
      <c r="S287" t="s">
        <v>3597</v>
      </c>
    </row>
    <row r="288" spans="2:20" x14ac:dyDescent="0.25">
      <c r="B288" t="s">
        <v>2328</v>
      </c>
      <c r="C288">
        <v>83</v>
      </c>
      <c r="D288" t="s">
        <v>2930</v>
      </c>
      <c r="E288" t="s">
        <v>2967</v>
      </c>
      <c r="F288" t="s">
        <v>2978</v>
      </c>
      <c r="G288" t="s">
        <v>3081</v>
      </c>
      <c r="H288" t="s">
        <v>3125</v>
      </c>
      <c r="I288" t="s">
        <v>3151</v>
      </c>
      <c r="J288" t="s">
        <v>3377</v>
      </c>
      <c r="K288" t="s">
        <v>3406</v>
      </c>
      <c r="L288" t="s">
        <v>3491</v>
      </c>
      <c r="M288" t="s">
        <v>3553</v>
      </c>
      <c r="N288" t="s">
        <v>3632</v>
      </c>
    </row>
    <row r="289" spans="2:18" x14ac:dyDescent="0.25">
      <c r="B289" t="s">
        <v>565</v>
      </c>
      <c r="C289">
        <v>84</v>
      </c>
      <c r="D289" t="s">
        <v>2733</v>
      </c>
      <c r="E289" t="s">
        <v>2808</v>
      </c>
      <c r="F289" t="s">
        <v>2857</v>
      </c>
      <c r="G289" t="s">
        <v>3057</v>
      </c>
      <c r="H289" t="s">
        <v>3092</v>
      </c>
      <c r="I289" t="s">
        <v>3108</v>
      </c>
      <c r="J289" t="s">
        <v>3112</v>
      </c>
      <c r="K289" t="s">
        <v>3124</v>
      </c>
      <c r="L289" t="s">
        <v>3254</v>
      </c>
      <c r="M289" t="s">
        <v>3255</v>
      </c>
      <c r="N289" t="s">
        <v>3356</v>
      </c>
      <c r="O289" t="s">
        <v>3451</v>
      </c>
      <c r="P289" t="s">
        <v>3503</v>
      </c>
    </row>
    <row r="290" spans="2:18" x14ac:dyDescent="0.25">
      <c r="B290" t="s">
        <v>2691</v>
      </c>
      <c r="C290">
        <v>85</v>
      </c>
      <c r="D290" t="s">
        <v>2736</v>
      </c>
      <c r="E290" t="s">
        <v>2833</v>
      </c>
      <c r="F290" t="s">
        <v>2885</v>
      </c>
      <c r="G290" t="s">
        <v>2886</v>
      </c>
      <c r="H290" t="s">
        <v>3036</v>
      </c>
      <c r="I290" t="s">
        <v>3115</v>
      </c>
      <c r="J290" t="s">
        <v>3139</v>
      </c>
      <c r="K290" t="s">
        <v>3256</v>
      </c>
      <c r="L290" t="s">
        <v>3259</v>
      </c>
      <c r="M290" t="s">
        <v>3317</v>
      </c>
      <c r="N290" t="s">
        <v>3457</v>
      </c>
      <c r="O290" t="s">
        <v>3506</v>
      </c>
      <c r="P290" t="s">
        <v>3536</v>
      </c>
      <c r="Q290" t="s">
        <v>3660</v>
      </c>
    </row>
    <row r="291" spans="2:18" x14ac:dyDescent="0.25">
      <c r="B291" t="s">
        <v>834</v>
      </c>
      <c r="C291">
        <v>86</v>
      </c>
      <c r="D291" t="s">
        <v>2858</v>
      </c>
      <c r="E291" t="s">
        <v>2878</v>
      </c>
      <c r="F291" t="s">
        <v>2964</v>
      </c>
      <c r="G291" t="s">
        <v>2973</v>
      </c>
      <c r="H291" t="s">
        <v>3032</v>
      </c>
      <c r="I291" t="s">
        <v>3041</v>
      </c>
      <c r="J291" t="s">
        <v>3195</v>
      </c>
      <c r="K291" t="s">
        <v>3295</v>
      </c>
      <c r="L291" t="s">
        <v>3551</v>
      </c>
      <c r="M291" t="s">
        <v>3565</v>
      </c>
      <c r="N291" t="s">
        <v>3567</v>
      </c>
      <c r="O291" t="s">
        <v>3592</v>
      </c>
    </row>
    <row r="292" spans="2:18" x14ac:dyDescent="0.25">
      <c r="B292" t="s">
        <v>72</v>
      </c>
      <c r="C292">
        <v>87</v>
      </c>
      <c r="D292" t="s">
        <v>2782</v>
      </c>
      <c r="E292" t="s">
        <v>2799</v>
      </c>
      <c r="F292" t="s">
        <v>2871</v>
      </c>
      <c r="G292" t="s">
        <v>2892</v>
      </c>
      <c r="H292" t="s">
        <v>3058</v>
      </c>
      <c r="I292" t="s">
        <v>3187</v>
      </c>
      <c r="J292" t="s">
        <v>3323</v>
      </c>
      <c r="K292" t="s">
        <v>3489</v>
      </c>
    </row>
    <row r="293" spans="2:18" x14ac:dyDescent="0.25">
      <c r="B293" t="s">
        <v>24</v>
      </c>
      <c r="C293">
        <v>88</v>
      </c>
      <c r="D293" t="s">
        <v>2717</v>
      </c>
      <c r="E293" t="s">
        <v>2748</v>
      </c>
      <c r="F293" t="s">
        <v>2907</v>
      </c>
      <c r="G293" t="s">
        <v>2908</v>
      </c>
      <c r="H293" t="s">
        <v>3210</v>
      </c>
      <c r="I293" t="s">
        <v>3488</v>
      </c>
      <c r="J293" t="s">
        <v>3555</v>
      </c>
    </row>
    <row r="294" spans="2:18" x14ac:dyDescent="0.25">
      <c r="B294" t="s">
        <v>1419</v>
      </c>
      <c r="C294">
        <v>89</v>
      </c>
      <c r="D294" t="s">
        <v>2793</v>
      </c>
      <c r="E294" t="s">
        <v>2803</v>
      </c>
      <c r="F294" t="s">
        <v>2834</v>
      </c>
      <c r="G294" t="s">
        <v>3002</v>
      </c>
      <c r="H294" t="s">
        <v>3144</v>
      </c>
      <c r="I294" t="s">
        <v>3281</v>
      </c>
      <c r="J294" t="s">
        <v>3533</v>
      </c>
    </row>
    <row r="295" spans="2:18" x14ac:dyDescent="0.25">
      <c r="B295" t="s">
        <v>1693</v>
      </c>
      <c r="C295">
        <v>90</v>
      </c>
      <c r="D295" t="s">
        <v>2718</v>
      </c>
      <c r="E295" t="s">
        <v>2796</v>
      </c>
      <c r="F295" t="s">
        <v>2861</v>
      </c>
      <c r="G295" t="s">
        <v>2971</v>
      </c>
      <c r="H295" t="s">
        <v>2974</v>
      </c>
      <c r="I295" t="s">
        <v>3152</v>
      </c>
      <c r="J295" t="s">
        <v>3368</v>
      </c>
    </row>
    <row r="296" spans="2:18" x14ac:dyDescent="0.25">
      <c r="B296" t="s">
        <v>1586</v>
      </c>
      <c r="C296">
        <v>91</v>
      </c>
      <c r="D296" t="s">
        <v>2714</v>
      </c>
      <c r="E296" t="s">
        <v>2836</v>
      </c>
      <c r="F296" t="s">
        <v>2911</v>
      </c>
      <c r="G296" t="s">
        <v>3085</v>
      </c>
      <c r="H296" t="s">
        <v>3119</v>
      </c>
      <c r="I296" t="s">
        <v>3159</v>
      </c>
      <c r="J296" t="s">
        <v>3248</v>
      </c>
      <c r="K296" t="s">
        <v>3280</v>
      </c>
      <c r="L296" t="s">
        <v>3327</v>
      </c>
      <c r="M296" t="s">
        <v>3340</v>
      </c>
      <c r="N296" t="s">
        <v>3523</v>
      </c>
      <c r="O296" t="s">
        <v>3479</v>
      </c>
      <c r="P296" t="s">
        <v>3517</v>
      </c>
    </row>
    <row r="297" spans="2:18" x14ac:dyDescent="0.25">
      <c r="B297" t="s">
        <v>26</v>
      </c>
      <c r="C297">
        <v>92</v>
      </c>
      <c r="D297" t="s">
        <v>2719</v>
      </c>
      <c r="E297" t="s">
        <v>2815</v>
      </c>
      <c r="F297" t="s">
        <v>2904</v>
      </c>
      <c r="G297" t="s">
        <v>3135</v>
      </c>
      <c r="H297" t="s">
        <v>3446</v>
      </c>
      <c r="I297" t="s">
        <v>3604</v>
      </c>
      <c r="J297" t="s">
        <v>3617</v>
      </c>
      <c r="K297" t="s">
        <v>3624</v>
      </c>
    </row>
    <row r="298" spans="2:18" x14ac:dyDescent="0.25">
      <c r="B298" t="s">
        <v>1287</v>
      </c>
      <c r="C298">
        <v>93</v>
      </c>
      <c r="D298" t="s">
        <v>2729</v>
      </c>
      <c r="E298" t="s">
        <v>2876</v>
      </c>
      <c r="F298" t="s">
        <v>2899</v>
      </c>
      <c r="G298" t="s">
        <v>3114</v>
      </c>
      <c r="H298" t="s">
        <v>3197</v>
      </c>
      <c r="I298" t="s">
        <v>3278</v>
      </c>
      <c r="J298" t="s">
        <v>3414</v>
      </c>
      <c r="K298" t="s">
        <v>3486</v>
      </c>
    </row>
    <row r="299" spans="2:18" x14ac:dyDescent="0.25">
      <c r="B299" t="s">
        <v>1572</v>
      </c>
      <c r="C299">
        <v>94</v>
      </c>
      <c r="D299" t="s">
        <v>2765</v>
      </c>
      <c r="E299" t="s">
        <v>2772</v>
      </c>
      <c r="F299" t="s">
        <v>2829</v>
      </c>
      <c r="G299" t="s">
        <v>2864</v>
      </c>
      <c r="H299" t="s">
        <v>2923</v>
      </c>
      <c r="I299" t="s">
        <v>2957</v>
      </c>
      <c r="J299" t="s">
        <v>3015</v>
      </c>
      <c r="K299" t="s">
        <v>3047</v>
      </c>
      <c r="L299" t="s">
        <v>3079</v>
      </c>
      <c r="M299" t="s">
        <v>3184</v>
      </c>
      <c r="N299" t="s">
        <v>3298</v>
      </c>
      <c r="O299" t="s">
        <v>3365</v>
      </c>
      <c r="P299" t="s">
        <v>3591</v>
      </c>
    </row>
    <row r="300" spans="2:18" x14ac:dyDescent="0.25">
      <c r="B300" t="s">
        <v>2692</v>
      </c>
      <c r="C300">
        <v>95</v>
      </c>
      <c r="D300" t="s">
        <v>2824</v>
      </c>
      <c r="E300" t="s">
        <v>3013</v>
      </c>
      <c r="F300" t="s">
        <v>3162</v>
      </c>
      <c r="G300" t="s">
        <v>3186</v>
      </c>
      <c r="H300" t="s">
        <v>3420</v>
      </c>
      <c r="I300" t="s">
        <v>3480</v>
      </c>
      <c r="J300" t="s">
        <v>3556</v>
      </c>
    </row>
    <row r="301" spans="2:18" x14ac:dyDescent="0.25">
      <c r="B301" t="s">
        <v>2693</v>
      </c>
      <c r="C301">
        <v>96</v>
      </c>
      <c r="D301" t="s">
        <v>2830</v>
      </c>
      <c r="E301" t="s">
        <v>2843</v>
      </c>
      <c r="F301" t="s">
        <v>2927</v>
      </c>
      <c r="G301" t="s">
        <v>3014</v>
      </c>
      <c r="H301" t="s">
        <v>3126</v>
      </c>
      <c r="I301" t="s">
        <v>3363</v>
      </c>
      <c r="J301" t="s">
        <v>3441</v>
      </c>
      <c r="K301" t="s">
        <v>3514</v>
      </c>
    </row>
    <row r="302" spans="2:18" x14ac:dyDescent="0.25">
      <c r="B302" t="s">
        <v>2641</v>
      </c>
      <c r="C302">
        <v>97</v>
      </c>
      <c r="D302" t="s">
        <v>2742</v>
      </c>
      <c r="E302" t="s">
        <v>2818</v>
      </c>
      <c r="F302" t="s">
        <v>2897</v>
      </c>
      <c r="G302" t="s">
        <v>2913</v>
      </c>
      <c r="H302" t="s">
        <v>2918</v>
      </c>
      <c r="I302" t="s">
        <v>3107</v>
      </c>
      <c r="J302" t="s">
        <v>3178</v>
      </c>
      <c r="K302" t="s">
        <v>3310</v>
      </c>
      <c r="L302" t="s">
        <v>3366</v>
      </c>
      <c r="M302" t="s">
        <v>3390</v>
      </c>
      <c r="N302" t="s">
        <v>3477</v>
      </c>
      <c r="O302" t="s">
        <v>3485</v>
      </c>
      <c r="P302" t="s">
        <v>3504</v>
      </c>
      <c r="Q302" t="s">
        <v>3507</v>
      </c>
      <c r="R302" t="s">
        <v>3508</v>
      </c>
    </row>
    <row r="303" spans="2:18" x14ac:dyDescent="0.25">
      <c r="B303" t="s">
        <v>226</v>
      </c>
      <c r="C303">
        <v>98</v>
      </c>
      <c r="D303" t="s">
        <v>3008</v>
      </c>
      <c r="E303" t="s">
        <v>3050</v>
      </c>
      <c r="F303" t="s">
        <v>3077</v>
      </c>
      <c r="G303" t="s">
        <v>3133</v>
      </c>
      <c r="H303" t="s">
        <v>3141</v>
      </c>
      <c r="I303" t="s">
        <v>3234</v>
      </c>
      <c r="J303" t="s">
        <v>3339</v>
      </c>
    </row>
    <row r="304" spans="2:18" x14ac:dyDescent="0.25">
      <c r="B304" t="s">
        <v>2213</v>
      </c>
      <c r="C304">
        <v>99</v>
      </c>
      <c r="D304" t="s">
        <v>2785</v>
      </c>
      <c r="E304" t="s">
        <v>2867</v>
      </c>
      <c r="F304" t="s">
        <v>2953</v>
      </c>
      <c r="G304" t="s">
        <v>2965</v>
      </c>
      <c r="H304" t="s">
        <v>3025</v>
      </c>
      <c r="I304" t="s">
        <v>3044</v>
      </c>
      <c r="J304" t="s">
        <v>3462</v>
      </c>
      <c r="K304" t="s">
        <v>3654</v>
      </c>
    </row>
    <row r="307" spans="1:54" x14ac:dyDescent="0.25">
      <c r="A307" t="s">
        <v>6396</v>
      </c>
      <c r="B307" t="s">
        <v>6389</v>
      </c>
      <c r="C307" t="s">
        <v>2694</v>
      </c>
      <c r="D307" t="s">
        <v>6520</v>
      </c>
      <c r="E307" t="s">
        <v>6520</v>
      </c>
      <c r="F307" t="s">
        <v>6520</v>
      </c>
      <c r="G307" t="s">
        <v>6520</v>
      </c>
      <c r="H307" t="s">
        <v>6520</v>
      </c>
      <c r="I307" t="s">
        <v>6520</v>
      </c>
      <c r="J307" t="s">
        <v>6520</v>
      </c>
      <c r="K307" t="s">
        <v>6520</v>
      </c>
      <c r="L307" t="s">
        <v>6520</v>
      </c>
      <c r="M307" t="s">
        <v>6520</v>
      </c>
      <c r="N307" t="s">
        <v>6520</v>
      </c>
      <c r="O307" t="s">
        <v>6520</v>
      </c>
      <c r="P307" t="s">
        <v>6520</v>
      </c>
      <c r="Q307" t="s">
        <v>6520</v>
      </c>
      <c r="R307" t="s">
        <v>6520</v>
      </c>
      <c r="S307" t="s">
        <v>6520</v>
      </c>
      <c r="T307" t="s">
        <v>6520</v>
      </c>
      <c r="U307" t="s">
        <v>6520</v>
      </c>
      <c r="V307" t="s">
        <v>6520</v>
      </c>
      <c r="W307" t="s">
        <v>6520</v>
      </c>
      <c r="X307" t="s">
        <v>6520</v>
      </c>
      <c r="Y307" t="s">
        <v>6520</v>
      </c>
      <c r="Z307" t="s">
        <v>6520</v>
      </c>
      <c r="AA307" t="s">
        <v>6520</v>
      </c>
      <c r="AB307" t="s">
        <v>6520</v>
      </c>
      <c r="AC307" t="s">
        <v>6520</v>
      </c>
      <c r="AD307" t="s">
        <v>6520</v>
      </c>
      <c r="AE307" t="s">
        <v>6520</v>
      </c>
      <c r="AF307" t="s">
        <v>6520</v>
      </c>
      <c r="AG307" t="s">
        <v>6520</v>
      </c>
      <c r="AH307" t="s">
        <v>6520</v>
      </c>
      <c r="AI307" t="s">
        <v>6520</v>
      </c>
      <c r="AJ307" t="s">
        <v>6520</v>
      </c>
      <c r="AK307" t="s">
        <v>6520</v>
      </c>
      <c r="AL307" t="s">
        <v>6520</v>
      </c>
      <c r="AM307" t="s">
        <v>6520</v>
      </c>
      <c r="AN307" t="s">
        <v>6520</v>
      </c>
      <c r="AO307" t="s">
        <v>6520</v>
      </c>
      <c r="AP307" t="s">
        <v>6520</v>
      </c>
      <c r="AQ307" t="s">
        <v>6520</v>
      </c>
      <c r="AR307" t="s">
        <v>6520</v>
      </c>
      <c r="AS307" t="s">
        <v>6520</v>
      </c>
      <c r="AT307" t="s">
        <v>6520</v>
      </c>
      <c r="AU307" t="s">
        <v>6520</v>
      </c>
      <c r="AV307" t="s">
        <v>6520</v>
      </c>
      <c r="AW307" t="s">
        <v>6520</v>
      </c>
      <c r="AX307" t="s">
        <v>6520</v>
      </c>
      <c r="AY307" t="s">
        <v>6520</v>
      </c>
      <c r="AZ307" t="s">
        <v>6520</v>
      </c>
      <c r="BA307" t="s">
        <v>6520</v>
      </c>
      <c r="BB307" t="s">
        <v>6520</v>
      </c>
    </row>
    <row r="308" spans="1:54" x14ac:dyDescent="0.25">
      <c r="B308" t="s">
        <v>3</v>
      </c>
      <c r="C308">
        <v>1</v>
      </c>
      <c r="D308" t="s">
        <v>3751</v>
      </c>
      <c r="E308" t="s">
        <v>3752</v>
      </c>
      <c r="F308" t="s">
        <v>3753</v>
      </c>
      <c r="G308" t="s">
        <v>3754</v>
      </c>
      <c r="H308" t="s">
        <v>3755</v>
      </c>
      <c r="I308" t="s">
        <v>3757</v>
      </c>
      <c r="J308" t="s">
        <v>3758</v>
      </c>
      <c r="K308" t="s">
        <v>3759</v>
      </c>
      <c r="L308" t="s">
        <v>6528</v>
      </c>
      <c r="M308" t="s">
        <v>3762</v>
      </c>
      <c r="N308" t="s">
        <v>3763</v>
      </c>
      <c r="O308" t="s">
        <v>6529</v>
      </c>
      <c r="P308" t="s">
        <v>3767</v>
      </c>
      <c r="Q308" t="s">
        <v>3768</v>
      </c>
      <c r="R308" t="s">
        <v>3769</v>
      </c>
      <c r="S308" t="s">
        <v>3770</v>
      </c>
      <c r="T308" t="s">
        <v>3771</v>
      </c>
    </row>
    <row r="309" spans="1:54" x14ac:dyDescent="0.25">
      <c r="B309" t="s">
        <v>1574</v>
      </c>
      <c r="C309">
        <v>2</v>
      </c>
      <c r="D309" t="s">
        <v>3772</v>
      </c>
      <c r="E309" t="s">
        <v>3773</v>
      </c>
      <c r="F309" t="s">
        <v>3774</v>
      </c>
      <c r="G309" t="s">
        <v>3775</v>
      </c>
      <c r="H309" t="s">
        <v>3776</v>
      </c>
      <c r="I309" t="s">
        <v>3777</v>
      </c>
      <c r="J309" t="s">
        <v>3778</v>
      </c>
      <c r="K309" t="s">
        <v>3779</v>
      </c>
      <c r="L309" t="s">
        <v>3780</v>
      </c>
      <c r="M309" t="s">
        <v>3781</v>
      </c>
      <c r="N309" t="s">
        <v>3782</v>
      </c>
      <c r="O309" t="s">
        <v>3783</v>
      </c>
    </row>
    <row r="310" spans="1:54" x14ac:dyDescent="0.25">
      <c r="B310" t="s">
        <v>44</v>
      </c>
      <c r="C310">
        <v>3</v>
      </c>
      <c r="D310" t="s">
        <v>3784</v>
      </c>
      <c r="E310" t="s">
        <v>3785</v>
      </c>
      <c r="F310" t="s">
        <v>6538</v>
      </c>
      <c r="G310" t="s">
        <v>6539</v>
      </c>
      <c r="H310" t="s">
        <v>3792</v>
      </c>
      <c r="I310" t="s">
        <v>3793</v>
      </c>
      <c r="J310" t="s">
        <v>3794</v>
      </c>
      <c r="K310" t="s">
        <v>3795</v>
      </c>
      <c r="L310" t="s">
        <v>6540</v>
      </c>
      <c r="M310" t="s">
        <v>3798</v>
      </c>
      <c r="N310" t="s">
        <v>3799</v>
      </c>
      <c r="O310" t="s">
        <v>3800</v>
      </c>
      <c r="P310" t="s">
        <v>3801</v>
      </c>
      <c r="Q310" t="s">
        <v>3802</v>
      </c>
      <c r="R310" t="s">
        <v>3803</v>
      </c>
      <c r="S310" t="s">
        <v>3804</v>
      </c>
      <c r="T310" t="s">
        <v>3806</v>
      </c>
      <c r="U310" t="s">
        <v>3807</v>
      </c>
    </row>
    <row r="311" spans="1:54" x14ac:dyDescent="0.25">
      <c r="B311" t="s">
        <v>2671</v>
      </c>
      <c r="C311">
        <v>4</v>
      </c>
      <c r="D311" t="s">
        <v>3808</v>
      </c>
      <c r="E311" t="s">
        <v>3809</v>
      </c>
      <c r="F311" t="s">
        <v>3810</v>
      </c>
      <c r="G311" t="s">
        <v>6530</v>
      </c>
      <c r="H311" t="s">
        <v>6531</v>
      </c>
      <c r="I311" t="s">
        <v>6532</v>
      </c>
      <c r="J311" t="s">
        <v>6533</v>
      </c>
      <c r="K311" t="s">
        <v>3819</v>
      </c>
      <c r="L311" t="s">
        <v>3820</v>
      </c>
      <c r="M311" t="s">
        <v>3821</v>
      </c>
      <c r="N311" t="s">
        <v>3822</v>
      </c>
      <c r="O311" t="s">
        <v>3823</v>
      </c>
      <c r="P311" t="s">
        <v>3824</v>
      </c>
      <c r="Q311" t="s">
        <v>3825</v>
      </c>
      <c r="R311" t="s">
        <v>3826</v>
      </c>
      <c r="S311" t="s">
        <v>3828</v>
      </c>
      <c r="T311" t="s">
        <v>3829</v>
      </c>
    </row>
    <row r="312" spans="1:54" x14ac:dyDescent="0.25">
      <c r="B312" t="s">
        <v>108</v>
      </c>
      <c r="C312">
        <v>5</v>
      </c>
      <c r="D312" t="s">
        <v>3830</v>
      </c>
      <c r="E312" t="s">
        <v>3831</v>
      </c>
      <c r="F312" t="s">
        <v>3832</v>
      </c>
      <c r="G312" t="s">
        <v>3833</v>
      </c>
      <c r="H312" t="s">
        <v>3834</v>
      </c>
      <c r="I312" t="s">
        <v>3835</v>
      </c>
      <c r="J312" t="s">
        <v>3836</v>
      </c>
      <c r="K312" t="s">
        <v>3837</v>
      </c>
      <c r="L312" t="s">
        <v>3838</v>
      </c>
      <c r="M312" t="s">
        <v>3839</v>
      </c>
      <c r="N312" t="s">
        <v>3840</v>
      </c>
      <c r="O312" t="s">
        <v>3841</v>
      </c>
    </row>
    <row r="313" spans="1:54" x14ac:dyDescent="0.25">
      <c r="B313" t="s">
        <v>125</v>
      </c>
      <c r="C313">
        <v>6</v>
      </c>
      <c r="D313" t="s">
        <v>3842</v>
      </c>
      <c r="E313" t="s">
        <v>6534</v>
      </c>
      <c r="F313" t="s">
        <v>3845</v>
      </c>
      <c r="G313" t="s">
        <v>3847</v>
      </c>
      <c r="H313" t="s">
        <v>3848</v>
      </c>
      <c r="I313" t="s">
        <v>3849</v>
      </c>
      <c r="J313" t="s">
        <v>3852</v>
      </c>
      <c r="K313" t="s">
        <v>3854</v>
      </c>
      <c r="L313" t="s">
        <v>3856</v>
      </c>
      <c r="M313" t="s">
        <v>6535</v>
      </c>
      <c r="N313" t="s">
        <v>6536</v>
      </c>
      <c r="O313" t="s">
        <v>3863</v>
      </c>
      <c r="P313" t="s">
        <v>3865</v>
      </c>
      <c r="Q313" t="s">
        <v>3867</v>
      </c>
      <c r="R313" t="s">
        <v>3869</v>
      </c>
      <c r="S313" t="s">
        <v>6537</v>
      </c>
      <c r="T313" t="s">
        <v>3873</v>
      </c>
      <c r="U313" t="s">
        <v>3874</v>
      </c>
      <c r="V313" t="s">
        <v>3875</v>
      </c>
      <c r="W313" t="s">
        <v>3876</v>
      </c>
    </row>
    <row r="314" spans="1:54" x14ac:dyDescent="0.25">
      <c r="B314" t="s">
        <v>193</v>
      </c>
      <c r="C314">
        <v>7</v>
      </c>
      <c r="D314" t="s">
        <v>3878</v>
      </c>
      <c r="E314" t="s">
        <v>3879</v>
      </c>
      <c r="F314" t="s">
        <v>3880</v>
      </c>
      <c r="G314" t="s">
        <v>3881</v>
      </c>
      <c r="H314" t="s">
        <v>3882</v>
      </c>
      <c r="I314" t="s">
        <v>3883</v>
      </c>
      <c r="J314" t="s">
        <v>3884</v>
      </c>
      <c r="K314" t="s">
        <v>3885</v>
      </c>
      <c r="L314" t="s">
        <v>3886</v>
      </c>
      <c r="M314" t="s">
        <v>3887</v>
      </c>
      <c r="N314" t="s">
        <v>3888</v>
      </c>
      <c r="O314" t="s">
        <v>3889</v>
      </c>
      <c r="P314" t="s">
        <v>3890</v>
      </c>
      <c r="Q314" t="s">
        <v>3891</v>
      </c>
      <c r="R314" t="s">
        <v>3892</v>
      </c>
      <c r="S314" t="s">
        <v>3893</v>
      </c>
      <c r="T314" t="s">
        <v>3894</v>
      </c>
    </row>
    <row r="315" spans="1:54" x14ac:dyDescent="0.25">
      <c r="B315" t="s">
        <v>202</v>
      </c>
      <c r="C315">
        <v>8</v>
      </c>
      <c r="D315" t="s">
        <v>3895</v>
      </c>
      <c r="E315" t="s">
        <v>3896</v>
      </c>
      <c r="F315" t="s">
        <v>3897</v>
      </c>
      <c r="G315" t="s">
        <v>3898</v>
      </c>
      <c r="H315" t="s">
        <v>3900</v>
      </c>
      <c r="I315" t="s">
        <v>6541</v>
      </c>
      <c r="J315" t="s">
        <v>3903</v>
      </c>
      <c r="K315" t="s">
        <v>3904</v>
      </c>
      <c r="L315" t="s">
        <v>3905</v>
      </c>
      <c r="M315" t="s">
        <v>3906</v>
      </c>
      <c r="N315" t="s">
        <v>3907</v>
      </c>
      <c r="O315" t="s">
        <v>3909</v>
      </c>
      <c r="P315" t="s">
        <v>3910</v>
      </c>
      <c r="Q315" t="s">
        <v>3911</v>
      </c>
      <c r="R315" t="s">
        <v>3912</v>
      </c>
      <c r="S315" t="s">
        <v>3913</v>
      </c>
      <c r="T315" t="s">
        <v>3914</v>
      </c>
    </row>
    <row r="316" spans="1:54" x14ac:dyDescent="0.25">
      <c r="B316" t="s">
        <v>2672</v>
      </c>
      <c r="C316">
        <v>9</v>
      </c>
      <c r="D316" t="s">
        <v>3915</v>
      </c>
      <c r="E316" t="s">
        <v>3919</v>
      </c>
      <c r="F316" t="s">
        <v>3922</v>
      </c>
      <c r="G316" t="s">
        <v>3926</v>
      </c>
      <c r="H316" t="s">
        <v>3929</v>
      </c>
      <c r="I316" t="s">
        <v>3932</v>
      </c>
      <c r="J316" t="s">
        <v>3933</v>
      </c>
      <c r="K316" t="s">
        <v>3934</v>
      </c>
      <c r="L316" t="s">
        <v>3938</v>
      </c>
      <c r="M316" t="s">
        <v>3942</v>
      </c>
      <c r="N316" t="s">
        <v>3946</v>
      </c>
      <c r="O316" t="s">
        <v>3949</v>
      </c>
      <c r="P316" t="s">
        <v>3951</v>
      </c>
      <c r="Q316" t="s">
        <v>3954</v>
      </c>
    </row>
    <row r="317" spans="1:54" x14ac:dyDescent="0.25">
      <c r="B317" t="s">
        <v>1500</v>
      </c>
      <c r="C317">
        <v>10</v>
      </c>
      <c r="D317" t="s">
        <v>3955</v>
      </c>
      <c r="E317" t="s">
        <v>3956</v>
      </c>
      <c r="F317" t="s">
        <v>6542</v>
      </c>
      <c r="G317" t="s">
        <v>3961</v>
      </c>
      <c r="H317" t="s">
        <v>3962</v>
      </c>
      <c r="I317" t="s">
        <v>3963</v>
      </c>
      <c r="J317" t="s">
        <v>3964</v>
      </c>
      <c r="K317" t="s">
        <v>3965</v>
      </c>
      <c r="L317" t="s">
        <v>3966</v>
      </c>
      <c r="M317" t="s">
        <v>3967</v>
      </c>
      <c r="N317" t="s">
        <v>3968</v>
      </c>
      <c r="O317" t="s">
        <v>3969</v>
      </c>
      <c r="P317" t="s">
        <v>3970</v>
      </c>
      <c r="Q317" t="s">
        <v>3971</v>
      </c>
      <c r="R317" t="s">
        <v>3972</v>
      </c>
      <c r="S317" t="s">
        <v>3973</v>
      </c>
    </row>
    <row r="318" spans="1:54" x14ac:dyDescent="0.25">
      <c r="B318" t="s">
        <v>595</v>
      </c>
      <c r="C318">
        <v>11</v>
      </c>
      <c r="D318" t="s">
        <v>3974</v>
      </c>
      <c r="E318" t="s">
        <v>3975</v>
      </c>
      <c r="F318" t="s">
        <v>3976</v>
      </c>
      <c r="G318" t="s">
        <v>6543</v>
      </c>
      <c r="H318" t="s">
        <v>3979</v>
      </c>
      <c r="I318" t="s">
        <v>3980</v>
      </c>
      <c r="J318" t="s">
        <v>3981</v>
      </c>
      <c r="K318" t="s">
        <v>3982</v>
      </c>
      <c r="L318" t="s">
        <v>3983</v>
      </c>
      <c r="M318" t="s">
        <v>6544</v>
      </c>
      <c r="N318" t="s">
        <v>3987</v>
      </c>
      <c r="O318" t="s">
        <v>6545</v>
      </c>
      <c r="P318" t="s">
        <v>3990</v>
      </c>
      <c r="Q318" t="s">
        <v>3991</v>
      </c>
      <c r="R318" t="s">
        <v>3992</v>
      </c>
      <c r="S318" t="s">
        <v>3993</v>
      </c>
    </row>
    <row r="319" spans="1:54" x14ac:dyDescent="0.25">
      <c r="B319" t="s">
        <v>344</v>
      </c>
      <c r="C319">
        <v>12</v>
      </c>
      <c r="D319" t="s">
        <v>3994</v>
      </c>
      <c r="E319" t="s">
        <v>3995</v>
      </c>
      <c r="F319" t="s">
        <v>3996</v>
      </c>
      <c r="G319" t="s">
        <v>3997</v>
      </c>
      <c r="H319" t="s">
        <v>3998</v>
      </c>
      <c r="I319" t="s">
        <v>3999</v>
      </c>
      <c r="J319" t="s">
        <v>4000</v>
      </c>
      <c r="K319" t="s">
        <v>4001</v>
      </c>
      <c r="L319" t="s">
        <v>4002</v>
      </c>
      <c r="M319" t="s">
        <v>4003</v>
      </c>
      <c r="N319" t="s">
        <v>4004</v>
      </c>
      <c r="O319" t="s">
        <v>4005</v>
      </c>
      <c r="P319" t="s">
        <v>4006</v>
      </c>
      <c r="Q319" t="s">
        <v>4007</v>
      </c>
      <c r="R319" t="s">
        <v>4008</v>
      </c>
      <c r="S319" t="s">
        <v>4009</v>
      </c>
    </row>
    <row r="320" spans="1:54" x14ac:dyDescent="0.25">
      <c r="B320" t="s">
        <v>366</v>
      </c>
      <c r="C320">
        <v>13</v>
      </c>
      <c r="D320" t="s">
        <v>4010</v>
      </c>
      <c r="E320" t="s">
        <v>4011</v>
      </c>
      <c r="F320" t="s">
        <v>4012</v>
      </c>
      <c r="G320" t="s">
        <v>4013</v>
      </c>
      <c r="H320" t="s">
        <v>4014</v>
      </c>
      <c r="I320" t="s">
        <v>4015</v>
      </c>
      <c r="J320" t="s">
        <v>4016</v>
      </c>
      <c r="K320" t="s">
        <v>4017</v>
      </c>
      <c r="L320" t="s">
        <v>4018</v>
      </c>
      <c r="M320" t="s">
        <v>4019</v>
      </c>
      <c r="N320" t="s">
        <v>4020</v>
      </c>
      <c r="O320" t="s">
        <v>4021</v>
      </c>
      <c r="P320" t="s">
        <v>4022</v>
      </c>
      <c r="Q320" t="s">
        <v>4023</v>
      </c>
      <c r="R320" t="s">
        <v>4024</v>
      </c>
      <c r="S320" t="s">
        <v>4025</v>
      </c>
    </row>
    <row r="321" spans="2:25" x14ac:dyDescent="0.25">
      <c r="B321" t="s">
        <v>375</v>
      </c>
      <c r="C321">
        <v>14</v>
      </c>
      <c r="D321" t="s">
        <v>4026</v>
      </c>
      <c r="E321" t="s">
        <v>4027</v>
      </c>
      <c r="F321" t="s">
        <v>4028</v>
      </c>
      <c r="G321" t="s">
        <v>4029</v>
      </c>
      <c r="H321" t="s">
        <v>4030</v>
      </c>
      <c r="I321" t="s">
        <v>4031</v>
      </c>
      <c r="J321" t="s">
        <v>4032</v>
      </c>
      <c r="K321" t="s">
        <v>4033</v>
      </c>
      <c r="L321" t="s">
        <v>4034</v>
      </c>
      <c r="M321" t="s">
        <v>4035</v>
      </c>
      <c r="N321" t="s">
        <v>4036</v>
      </c>
      <c r="O321" t="s">
        <v>4037</v>
      </c>
      <c r="P321" t="s">
        <v>4038</v>
      </c>
      <c r="Q321" t="s">
        <v>4039</v>
      </c>
      <c r="R321" t="s">
        <v>4040</v>
      </c>
      <c r="S321" t="s">
        <v>4041</v>
      </c>
    </row>
    <row r="322" spans="2:25" x14ac:dyDescent="0.25">
      <c r="B322" t="s">
        <v>215</v>
      </c>
      <c r="C322">
        <v>15</v>
      </c>
      <c r="D322" t="s">
        <v>4042</v>
      </c>
      <c r="E322" t="s">
        <v>4043</v>
      </c>
      <c r="F322" t="s">
        <v>4044</v>
      </c>
      <c r="G322" t="s">
        <v>4045</v>
      </c>
      <c r="H322" t="s">
        <v>4046</v>
      </c>
      <c r="I322" t="s">
        <v>4047</v>
      </c>
      <c r="J322" t="s">
        <v>4048</v>
      </c>
      <c r="K322" t="s">
        <v>4049</v>
      </c>
      <c r="L322" t="s">
        <v>4050</v>
      </c>
      <c r="M322" t="s">
        <v>4051</v>
      </c>
      <c r="N322" t="s">
        <v>4052</v>
      </c>
      <c r="O322" t="s">
        <v>4053</v>
      </c>
      <c r="P322" t="s">
        <v>4055</v>
      </c>
      <c r="Q322" t="s">
        <v>4056</v>
      </c>
      <c r="R322" t="s">
        <v>4057</v>
      </c>
      <c r="S322" t="s">
        <v>4058</v>
      </c>
    </row>
    <row r="323" spans="2:25" x14ac:dyDescent="0.25">
      <c r="B323" t="s">
        <v>147</v>
      </c>
      <c r="C323">
        <v>16</v>
      </c>
      <c r="D323" t="s">
        <v>4059</v>
      </c>
      <c r="E323" t="s">
        <v>4060</v>
      </c>
      <c r="F323" t="s">
        <v>4061</v>
      </c>
      <c r="G323" t="s">
        <v>4062</v>
      </c>
      <c r="H323" t="s">
        <v>6546</v>
      </c>
      <c r="I323" t="s">
        <v>6547</v>
      </c>
      <c r="J323" t="s">
        <v>4067</v>
      </c>
      <c r="K323" t="s">
        <v>4068</v>
      </c>
      <c r="L323" t="s">
        <v>4069</v>
      </c>
      <c r="M323" t="s">
        <v>4070</v>
      </c>
      <c r="N323" t="s">
        <v>4071</v>
      </c>
      <c r="O323" t="s">
        <v>4073</v>
      </c>
      <c r="P323" t="s">
        <v>6548</v>
      </c>
      <c r="Q323" t="s">
        <v>4077</v>
      </c>
      <c r="R323" t="s">
        <v>4078</v>
      </c>
      <c r="S323" t="s">
        <v>4079</v>
      </c>
      <c r="T323" t="s">
        <v>4080</v>
      </c>
    </row>
    <row r="324" spans="2:25" x14ac:dyDescent="0.25">
      <c r="B324" t="s">
        <v>2673</v>
      </c>
      <c r="C324">
        <v>17</v>
      </c>
      <c r="D324" t="s">
        <v>4081</v>
      </c>
      <c r="E324" t="s">
        <v>4082</v>
      </c>
      <c r="F324" t="s">
        <v>4085</v>
      </c>
      <c r="G324" t="s">
        <v>4086</v>
      </c>
      <c r="H324" t="s">
        <v>4087</v>
      </c>
      <c r="I324" t="s">
        <v>6549</v>
      </c>
      <c r="J324" t="s">
        <v>4092</v>
      </c>
      <c r="K324" t="s">
        <v>4093</v>
      </c>
      <c r="L324" t="s">
        <v>4094</v>
      </c>
      <c r="M324" t="s">
        <v>4095</v>
      </c>
      <c r="N324" t="s">
        <v>4096</v>
      </c>
      <c r="O324" t="s">
        <v>4097</v>
      </c>
      <c r="P324" t="s">
        <v>4098</v>
      </c>
      <c r="Q324" t="s">
        <v>4099</v>
      </c>
      <c r="R324" t="s">
        <v>4100</v>
      </c>
      <c r="S324" t="s">
        <v>4101</v>
      </c>
    </row>
    <row r="325" spans="2:25" x14ac:dyDescent="0.25">
      <c r="B325" t="s">
        <v>475</v>
      </c>
      <c r="C325">
        <v>18</v>
      </c>
      <c r="D325" t="s">
        <v>4102</v>
      </c>
      <c r="E325" t="s">
        <v>4103</v>
      </c>
      <c r="F325" t="s">
        <v>4104</v>
      </c>
      <c r="G325" t="s">
        <v>4105</v>
      </c>
      <c r="H325" t="s">
        <v>6550</v>
      </c>
      <c r="I325" t="s">
        <v>4110</v>
      </c>
      <c r="J325" t="s">
        <v>4111</v>
      </c>
      <c r="K325" t="s">
        <v>4112</v>
      </c>
      <c r="L325" t="s">
        <v>4113</v>
      </c>
      <c r="M325" t="s">
        <v>4114</v>
      </c>
      <c r="N325" t="s">
        <v>4115</v>
      </c>
      <c r="O325" t="s">
        <v>4116</v>
      </c>
      <c r="P325" t="s">
        <v>6551</v>
      </c>
      <c r="Q325" t="s">
        <v>4121</v>
      </c>
      <c r="R325" t="s">
        <v>6552</v>
      </c>
      <c r="S325" t="s">
        <v>4125</v>
      </c>
    </row>
    <row r="326" spans="2:25" x14ac:dyDescent="0.25">
      <c r="B326" t="s">
        <v>518</v>
      </c>
      <c r="C326">
        <v>19</v>
      </c>
      <c r="D326" t="s">
        <v>4126</v>
      </c>
      <c r="E326" t="s">
        <v>4127</v>
      </c>
      <c r="F326" t="s">
        <v>4129</v>
      </c>
      <c r="G326" t="s">
        <v>4130</v>
      </c>
      <c r="H326" t="s">
        <v>6553</v>
      </c>
      <c r="I326" t="s">
        <v>6554</v>
      </c>
      <c r="J326" t="s">
        <v>4133</v>
      </c>
      <c r="K326" t="s">
        <v>4134</v>
      </c>
      <c r="L326" t="s">
        <v>4135</v>
      </c>
      <c r="M326" t="s">
        <v>4136</v>
      </c>
      <c r="N326" t="s">
        <v>4138</v>
      </c>
      <c r="O326" t="s">
        <v>4139</v>
      </c>
    </row>
    <row r="327" spans="2:25" x14ac:dyDescent="0.25">
      <c r="B327" t="s">
        <v>528</v>
      </c>
      <c r="C327">
        <v>20</v>
      </c>
      <c r="D327" t="s">
        <v>4140</v>
      </c>
      <c r="E327" t="s">
        <v>4141</v>
      </c>
      <c r="F327" t="s">
        <v>4142</v>
      </c>
      <c r="G327" t="s">
        <v>4143</v>
      </c>
      <c r="H327" t="s">
        <v>4144</v>
      </c>
      <c r="I327" t="s">
        <v>4145</v>
      </c>
      <c r="J327" t="s">
        <v>4146</v>
      </c>
      <c r="K327" t="s">
        <v>4147</v>
      </c>
      <c r="L327" t="s">
        <v>4148</v>
      </c>
      <c r="M327" t="s">
        <v>4149</v>
      </c>
      <c r="N327" t="s">
        <v>4150</v>
      </c>
      <c r="O327" t="s">
        <v>4151</v>
      </c>
    </row>
    <row r="328" spans="2:25" x14ac:dyDescent="0.25">
      <c r="B328" t="s">
        <v>555</v>
      </c>
      <c r="C328">
        <v>21</v>
      </c>
      <c r="D328" t="s">
        <v>4152</v>
      </c>
      <c r="E328" t="s">
        <v>4153</v>
      </c>
      <c r="F328" t="s">
        <v>6555</v>
      </c>
      <c r="G328" t="s">
        <v>6556</v>
      </c>
      <c r="H328" t="s">
        <v>4157</v>
      </c>
      <c r="I328" t="s">
        <v>4158</v>
      </c>
      <c r="J328" t="s">
        <v>4160</v>
      </c>
      <c r="K328" t="s">
        <v>4161</v>
      </c>
      <c r="L328" t="s">
        <v>4162</v>
      </c>
      <c r="M328" t="s">
        <v>4164</v>
      </c>
      <c r="N328" t="s">
        <v>4165</v>
      </c>
      <c r="O328" t="s">
        <v>4166</v>
      </c>
      <c r="P328" t="s">
        <v>4167</v>
      </c>
      <c r="Q328" t="s">
        <v>4168</v>
      </c>
      <c r="R328" t="s">
        <v>4169</v>
      </c>
      <c r="S328" t="s">
        <v>4170</v>
      </c>
    </row>
    <row r="329" spans="2:25" x14ac:dyDescent="0.25">
      <c r="B329" t="s">
        <v>577</v>
      </c>
      <c r="C329">
        <v>22</v>
      </c>
      <c r="D329" t="s">
        <v>4171</v>
      </c>
      <c r="E329" t="s">
        <v>4172</v>
      </c>
      <c r="F329" t="s">
        <v>4173</v>
      </c>
      <c r="G329" t="s">
        <v>4174</v>
      </c>
      <c r="H329" t="s">
        <v>4175</v>
      </c>
      <c r="I329" t="s">
        <v>4176</v>
      </c>
      <c r="J329" t="s">
        <v>4177</v>
      </c>
      <c r="K329" t="s">
        <v>4178</v>
      </c>
      <c r="L329" t="s">
        <v>4179</v>
      </c>
      <c r="M329" t="s">
        <v>4180</v>
      </c>
      <c r="N329" t="s">
        <v>4181</v>
      </c>
      <c r="O329" t="s">
        <v>4182</v>
      </c>
      <c r="P329" t="s">
        <v>4183</v>
      </c>
      <c r="Q329" t="s">
        <v>4184</v>
      </c>
      <c r="R329" t="s">
        <v>4185</v>
      </c>
      <c r="S329" t="s">
        <v>4186</v>
      </c>
      <c r="T329" t="s">
        <v>4187</v>
      </c>
      <c r="U329" t="s">
        <v>4188</v>
      </c>
      <c r="V329" t="s">
        <v>4189</v>
      </c>
      <c r="W329" t="s">
        <v>4190</v>
      </c>
      <c r="X329" t="s">
        <v>4191</v>
      </c>
      <c r="Y329" t="s">
        <v>4192</v>
      </c>
    </row>
    <row r="330" spans="2:25" x14ac:dyDescent="0.25">
      <c r="B330" t="s">
        <v>617</v>
      </c>
      <c r="C330">
        <v>23</v>
      </c>
      <c r="D330" t="s">
        <v>4193</v>
      </c>
      <c r="E330" t="s">
        <v>4194</v>
      </c>
      <c r="F330" t="s">
        <v>4195</v>
      </c>
      <c r="G330" t="s">
        <v>4196</v>
      </c>
      <c r="H330" t="s">
        <v>4197</v>
      </c>
      <c r="I330" t="s">
        <v>4199</v>
      </c>
      <c r="J330" t="s">
        <v>4200</v>
      </c>
      <c r="K330" t="s">
        <v>4201</v>
      </c>
      <c r="L330" t="s">
        <v>4202</v>
      </c>
      <c r="M330" t="s">
        <v>4203</v>
      </c>
      <c r="N330" t="s">
        <v>4204</v>
      </c>
      <c r="O330" t="s">
        <v>4206</v>
      </c>
      <c r="P330" t="s">
        <v>4207</v>
      </c>
      <c r="Q330" t="s">
        <v>4208</v>
      </c>
      <c r="R330" t="s">
        <v>4209</v>
      </c>
      <c r="S330" t="s">
        <v>4210</v>
      </c>
      <c r="T330" t="s">
        <v>4211</v>
      </c>
      <c r="U330" t="s">
        <v>4212</v>
      </c>
    </row>
    <row r="331" spans="2:25" x14ac:dyDescent="0.25">
      <c r="B331" t="s">
        <v>2674</v>
      </c>
      <c r="C331">
        <v>24</v>
      </c>
      <c r="D331" t="s">
        <v>4213</v>
      </c>
      <c r="E331" t="s">
        <v>4214</v>
      </c>
      <c r="F331" t="s">
        <v>4215</v>
      </c>
      <c r="G331" t="s">
        <v>4216</v>
      </c>
      <c r="H331" t="s">
        <v>4217</v>
      </c>
      <c r="I331" t="s">
        <v>4218</v>
      </c>
      <c r="J331" t="s">
        <v>4219</v>
      </c>
      <c r="K331" t="s">
        <v>4220</v>
      </c>
      <c r="L331" t="s">
        <v>4221</v>
      </c>
      <c r="M331" t="s">
        <v>4222</v>
      </c>
      <c r="N331" t="s">
        <v>4223</v>
      </c>
      <c r="O331" t="s">
        <v>4224</v>
      </c>
      <c r="P331" t="s">
        <v>4225</v>
      </c>
      <c r="Q331" t="s">
        <v>4226</v>
      </c>
      <c r="R331" t="s">
        <v>4227</v>
      </c>
      <c r="S331" t="s">
        <v>4228</v>
      </c>
      <c r="T331" t="s">
        <v>4229</v>
      </c>
      <c r="U331" t="s">
        <v>4230</v>
      </c>
      <c r="V331" t="s">
        <v>4231</v>
      </c>
      <c r="W331" t="s">
        <v>4232</v>
      </c>
    </row>
    <row r="332" spans="2:25" x14ac:dyDescent="0.25">
      <c r="B332" t="s">
        <v>701</v>
      </c>
      <c r="C332">
        <v>25</v>
      </c>
      <c r="D332" t="s">
        <v>6557</v>
      </c>
      <c r="E332" t="s">
        <v>6558</v>
      </c>
      <c r="F332" t="s">
        <v>4238</v>
      </c>
      <c r="G332" t="s">
        <v>6559</v>
      </c>
      <c r="H332" t="s">
        <v>6560</v>
      </c>
      <c r="I332" t="s">
        <v>4245</v>
      </c>
      <c r="J332" t="s">
        <v>6561</v>
      </c>
      <c r="K332" t="s">
        <v>6562</v>
      </c>
      <c r="L332" t="s">
        <v>4251</v>
      </c>
      <c r="M332" t="s">
        <v>4252</v>
      </c>
      <c r="N332" t="s">
        <v>4253</v>
      </c>
      <c r="O332" t="s">
        <v>6563</v>
      </c>
      <c r="P332" t="s">
        <v>6564</v>
      </c>
      <c r="Q332" t="s">
        <v>6565</v>
      </c>
      <c r="R332" t="s">
        <v>6566</v>
      </c>
      <c r="S332" t="s">
        <v>4266</v>
      </c>
    </row>
    <row r="333" spans="2:25" x14ac:dyDescent="0.25">
      <c r="B333" t="s">
        <v>2675</v>
      </c>
      <c r="C333">
        <v>26</v>
      </c>
      <c r="D333" t="s">
        <v>4267</v>
      </c>
      <c r="E333" t="s">
        <v>4268</v>
      </c>
      <c r="F333" t="s">
        <v>4269</v>
      </c>
      <c r="G333" t="s">
        <v>4270</v>
      </c>
      <c r="H333" t="s">
        <v>4271</v>
      </c>
      <c r="I333" t="s">
        <v>4272</v>
      </c>
      <c r="J333" t="s">
        <v>4273</v>
      </c>
      <c r="K333" t="s">
        <v>4274</v>
      </c>
      <c r="L333" t="s">
        <v>4275</v>
      </c>
      <c r="M333" t="s">
        <v>4276</v>
      </c>
      <c r="N333" t="s">
        <v>4277</v>
      </c>
      <c r="O333" t="s">
        <v>4278</v>
      </c>
      <c r="P333" t="s">
        <v>4279</v>
      </c>
      <c r="Q333" t="s">
        <v>4280</v>
      </c>
      <c r="R333" t="s">
        <v>4281</v>
      </c>
    </row>
    <row r="334" spans="2:25" x14ac:dyDescent="0.25">
      <c r="B334" t="s">
        <v>742</v>
      </c>
      <c r="C334">
        <v>27</v>
      </c>
      <c r="D334" t="s">
        <v>4282</v>
      </c>
      <c r="E334" t="s">
        <v>4283</v>
      </c>
      <c r="F334" t="s">
        <v>4284</v>
      </c>
      <c r="G334" t="s">
        <v>4285</v>
      </c>
      <c r="H334" t="s">
        <v>4286</v>
      </c>
      <c r="I334" t="s">
        <v>4287</v>
      </c>
      <c r="J334" t="s">
        <v>4288</v>
      </c>
      <c r="K334" t="s">
        <v>4289</v>
      </c>
      <c r="L334" t="s">
        <v>4290</v>
      </c>
      <c r="M334" t="s">
        <v>4291</v>
      </c>
      <c r="N334" t="s">
        <v>4292</v>
      </c>
      <c r="O334" t="s">
        <v>4293</v>
      </c>
      <c r="P334" t="s">
        <v>4294</v>
      </c>
      <c r="Q334" t="s">
        <v>4295</v>
      </c>
      <c r="R334" t="s">
        <v>4296</v>
      </c>
      <c r="S334" t="s">
        <v>4297</v>
      </c>
    </row>
    <row r="335" spans="2:25" x14ac:dyDescent="0.25">
      <c r="B335" t="s">
        <v>765</v>
      </c>
      <c r="C335">
        <v>28</v>
      </c>
      <c r="D335" t="s">
        <v>6567</v>
      </c>
      <c r="E335" t="s">
        <v>6568</v>
      </c>
      <c r="F335" t="s">
        <v>6569</v>
      </c>
      <c r="G335" t="s">
        <v>4306</v>
      </c>
      <c r="H335" t="s">
        <v>4308</v>
      </c>
      <c r="I335" t="s">
        <v>6570</v>
      </c>
      <c r="J335" t="s">
        <v>6571</v>
      </c>
      <c r="K335" t="s">
        <v>6572</v>
      </c>
      <c r="L335" t="s">
        <v>6573</v>
      </c>
      <c r="M335" t="s">
        <v>6574</v>
      </c>
      <c r="N335" t="s">
        <v>6575</v>
      </c>
      <c r="O335" t="s">
        <v>6576</v>
      </c>
      <c r="P335" t="s">
        <v>6577</v>
      </c>
      <c r="Q335" t="s">
        <v>6578</v>
      </c>
      <c r="R335" t="s">
        <v>6579</v>
      </c>
      <c r="S335" t="s">
        <v>4343</v>
      </c>
    </row>
    <row r="336" spans="2:25" x14ac:dyDescent="0.25">
      <c r="B336" t="s">
        <v>218</v>
      </c>
      <c r="C336">
        <v>29</v>
      </c>
      <c r="D336" t="s">
        <v>4344</v>
      </c>
      <c r="E336" t="s">
        <v>4345</v>
      </c>
      <c r="F336" t="s">
        <v>4346</v>
      </c>
      <c r="G336" t="s">
        <v>4347</v>
      </c>
      <c r="H336" t="s">
        <v>4348</v>
      </c>
      <c r="I336" t="s">
        <v>4349</v>
      </c>
      <c r="J336" t="s">
        <v>4350</v>
      </c>
      <c r="K336" t="s">
        <v>4351</v>
      </c>
      <c r="L336" t="s">
        <v>4352</v>
      </c>
      <c r="M336" t="s">
        <v>4353</v>
      </c>
      <c r="N336" t="s">
        <v>4354</v>
      </c>
      <c r="O336" t="s">
        <v>4355</v>
      </c>
    </row>
    <row r="337" spans="2:23" x14ac:dyDescent="0.25">
      <c r="B337" t="s">
        <v>2676</v>
      </c>
      <c r="C337">
        <v>30</v>
      </c>
      <c r="D337" t="s">
        <v>4356</v>
      </c>
      <c r="E337" t="s">
        <v>4357</v>
      </c>
      <c r="F337" t="s">
        <v>6580</v>
      </c>
      <c r="G337" t="s">
        <v>6581</v>
      </c>
      <c r="H337" t="s">
        <v>4363</v>
      </c>
      <c r="I337" t="s">
        <v>4364</v>
      </c>
      <c r="J337" t="s">
        <v>4365</v>
      </c>
      <c r="K337" t="s">
        <v>4366</v>
      </c>
      <c r="L337" t="s">
        <v>4367</v>
      </c>
      <c r="M337" t="s">
        <v>4368</v>
      </c>
      <c r="N337" t="s">
        <v>4369</v>
      </c>
      <c r="O337" t="s">
        <v>4370</v>
      </c>
    </row>
    <row r="338" spans="2:23" x14ac:dyDescent="0.25">
      <c r="B338" t="s">
        <v>869</v>
      </c>
      <c r="C338">
        <v>31</v>
      </c>
      <c r="D338" t="s">
        <v>6582</v>
      </c>
      <c r="E338" t="s">
        <v>4379</v>
      </c>
      <c r="F338" t="s">
        <v>6583</v>
      </c>
      <c r="G338" t="s">
        <v>6584</v>
      </c>
      <c r="H338" t="s">
        <v>6585</v>
      </c>
      <c r="I338" t="s">
        <v>6586</v>
      </c>
      <c r="J338" t="s">
        <v>4395</v>
      </c>
      <c r="K338" t="s">
        <v>6587</v>
      </c>
      <c r="L338" t="s">
        <v>4399</v>
      </c>
      <c r="M338" t="s">
        <v>6588</v>
      </c>
      <c r="N338" t="s">
        <v>4403</v>
      </c>
      <c r="O338" t="s">
        <v>4404</v>
      </c>
      <c r="P338" t="s">
        <v>4407</v>
      </c>
      <c r="Q338" t="s">
        <v>6589</v>
      </c>
      <c r="R338" t="s">
        <v>4414</v>
      </c>
      <c r="S338" t="s">
        <v>4417</v>
      </c>
      <c r="T338" t="s">
        <v>4421</v>
      </c>
      <c r="U338" t="s">
        <v>4426</v>
      </c>
    </row>
    <row r="339" spans="2:23" x14ac:dyDescent="0.25">
      <c r="B339" t="s">
        <v>950</v>
      </c>
      <c r="C339">
        <v>32</v>
      </c>
      <c r="D339" t="s">
        <v>4427</v>
      </c>
      <c r="E339" t="s">
        <v>6590</v>
      </c>
      <c r="F339" t="s">
        <v>4429</v>
      </c>
      <c r="G339" t="s">
        <v>4430</v>
      </c>
      <c r="H339" t="s">
        <v>4431</v>
      </c>
      <c r="I339" t="s">
        <v>6591</v>
      </c>
      <c r="J339" t="s">
        <v>4433</v>
      </c>
      <c r="K339" t="s">
        <v>6592</v>
      </c>
      <c r="L339" t="s">
        <v>4436</v>
      </c>
      <c r="M339" t="s">
        <v>4438</v>
      </c>
      <c r="N339" t="s">
        <v>4440</v>
      </c>
      <c r="O339" t="s">
        <v>4442</v>
      </c>
    </row>
    <row r="340" spans="2:23" x14ac:dyDescent="0.25">
      <c r="B340" t="s">
        <v>751</v>
      </c>
      <c r="C340">
        <v>33</v>
      </c>
      <c r="D340" t="s">
        <v>4444</v>
      </c>
      <c r="E340" t="s">
        <v>4445</v>
      </c>
      <c r="F340" t="s">
        <v>4446</v>
      </c>
      <c r="G340" t="s">
        <v>4447</v>
      </c>
      <c r="H340" t="s">
        <v>4448</v>
      </c>
      <c r="I340" t="s">
        <v>4449</v>
      </c>
      <c r="J340" t="s">
        <v>4450</v>
      </c>
      <c r="K340" t="s">
        <v>4451</v>
      </c>
      <c r="L340" t="s">
        <v>4452</v>
      </c>
      <c r="M340" t="s">
        <v>4453</v>
      </c>
      <c r="N340" t="s">
        <v>4454</v>
      </c>
      <c r="O340" t="s">
        <v>4455</v>
      </c>
      <c r="P340" t="s">
        <v>4456</v>
      </c>
      <c r="Q340" t="s">
        <v>4457</v>
      </c>
      <c r="R340" t="s">
        <v>4458</v>
      </c>
      <c r="S340" t="s">
        <v>4459</v>
      </c>
      <c r="T340" t="s">
        <v>4460</v>
      </c>
      <c r="U340" t="s">
        <v>4461</v>
      </c>
      <c r="V340" t="s">
        <v>4462</v>
      </c>
      <c r="W340" t="s">
        <v>4463</v>
      </c>
    </row>
    <row r="341" spans="2:23" x14ac:dyDescent="0.25">
      <c r="B341" t="s">
        <v>995</v>
      </c>
      <c r="C341">
        <v>34</v>
      </c>
      <c r="D341" t="s">
        <v>4464</v>
      </c>
      <c r="E341" t="s">
        <v>4466</v>
      </c>
      <c r="F341" t="s">
        <v>4467</v>
      </c>
      <c r="G341" t="s">
        <v>4468</v>
      </c>
      <c r="H341" t="s">
        <v>4469</v>
      </c>
      <c r="I341" t="s">
        <v>4470</v>
      </c>
      <c r="J341" t="s">
        <v>4471</v>
      </c>
      <c r="K341" t="s">
        <v>4472</v>
      </c>
      <c r="L341" t="s">
        <v>4473</v>
      </c>
      <c r="M341" t="s">
        <v>4474</v>
      </c>
      <c r="N341" t="s">
        <v>4475</v>
      </c>
      <c r="O341" t="s">
        <v>4476</v>
      </c>
    </row>
    <row r="342" spans="2:23" x14ac:dyDescent="0.25">
      <c r="B342" t="s">
        <v>414</v>
      </c>
      <c r="C342">
        <v>35</v>
      </c>
      <c r="D342" t="s">
        <v>4477</v>
      </c>
      <c r="E342" t="s">
        <v>6593</v>
      </c>
      <c r="F342" t="s">
        <v>4479</v>
      </c>
      <c r="G342" t="s">
        <v>4480</v>
      </c>
      <c r="H342" t="s">
        <v>6594</v>
      </c>
      <c r="I342" t="s">
        <v>4482</v>
      </c>
      <c r="J342" t="s">
        <v>4484</v>
      </c>
      <c r="K342" t="s">
        <v>4486</v>
      </c>
      <c r="L342" t="s">
        <v>4487</v>
      </c>
      <c r="M342" t="s">
        <v>4488</v>
      </c>
      <c r="N342" t="s">
        <v>4489</v>
      </c>
      <c r="O342" t="s">
        <v>4491</v>
      </c>
      <c r="P342" t="s">
        <v>4493</v>
      </c>
      <c r="Q342" t="s">
        <v>6595</v>
      </c>
      <c r="R342" t="s">
        <v>4497</v>
      </c>
      <c r="S342" t="s">
        <v>4499</v>
      </c>
    </row>
    <row r="343" spans="2:23" x14ac:dyDescent="0.25">
      <c r="B343" t="s">
        <v>155</v>
      </c>
      <c r="C343">
        <v>36</v>
      </c>
      <c r="D343" t="s">
        <v>4501</v>
      </c>
      <c r="E343" t="s">
        <v>4502</v>
      </c>
      <c r="F343" t="s">
        <v>4503</v>
      </c>
      <c r="G343" t="s">
        <v>4504</v>
      </c>
      <c r="H343" t="s">
        <v>4505</v>
      </c>
      <c r="I343" t="s">
        <v>4506</v>
      </c>
      <c r="J343" t="s">
        <v>4507</v>
      </c>
      <c r="K343" t="s">
        <v>4508</v>
      </c>
      <c r="L343" t="s">
        <v>4509</v>
      </c>
      <c r="M343" t="s">
        <v>4510</v>
      </c>
      <c r="N343" t="s">
        <v>4511</v>
      </c>
      <c r="O343" t="s">
        <v>4512</v>
      </c>
      <c r="P343" t="s">
        <v>4513</v>
      </c>
    </row>
    <row r="344" spans="2:23" x14ac:dyDescent="0.25">
      <c r="B344" t="s">
        <v>338</v>
      </c>
      <c r="C344">
        <v>37</v>
      </c>
      <c r="D344" t="s">
        <v>4514</v>
      </c>
      <c r="E344" t="s">
        <v>4515</v>
      </c>
      <c r="F344" t="s">
        <v>4516</v>
      </c>
      <c r="G344" t="s">
        <v>4517</v>
      </c>
      <c r="H344" t="s">
        <v>4518</v>
      </c>
      <c r="I344" t="s">
        <v>4519</v>
      </c>
      <c r="J344" t="s">
        <v>4520</v>
      </c>
      <c r="K344" t="s">
        <v>4521</v>
      </c>
      <c r="L344" t="s">
        <v>4522</v>
      </c>
      <c r="M344" t="s">
        <v>4523</v>
      </c>
      <c r="N344" t="s">
        <v>4524</v>
      </c>
      <c r="O344" t="s">
        <v>4525</v>
      </c>
      <c r="P344" t="s">
        <v>4526</v>
      </c>
      <c r="Q344" t="s">
        <v>4527</v>
      </c>
      <c r="R344" t="s">
        <v>4528</v>
      </c>
    </row>
    <row r="345" spans="2:23" x14ac:dyDescent="0.25">
      <c r="B345" t="s">
        <v>2677</v>
      </c>
      <c r="C345">
        <v>38</v>
      </c>
      <c r="D345" t="s">
        <v>6596</v>
      </c>
      <c r="E345" t="s">
        <v>4532</v>
      </c>
      <c r="F345" t="s">
        <v>6597</v>
      </c>
      <c r="G345" t="s">
        <v>4537</v>
      </c>
      <c r="H345" t="s">
        <v>4538</v>
      </c>
      <c r="I345" t="s">
        <v>6598</v>
      </c>
      <c r="J345" t="s">
        <v>6599</v>
      </c>
      <c r="K345" t="s">
        <v>6600</v>
      </c>
      <c r="L345" t="s">
        <v>6601</v>
      </c>
      <c r="M345" t="s">
        <v>6602</v>
      </c>
      <c r="N345" t="s">
        <v>6603</v>
      </c>
      <c r="O345" t="s">
        <v>6604</v>
      </c>
      <c r="P345" t="s">
        <v>4564</v>
      </c>
      <c r="Q345" t="s">
        <v>6605</v>
      </c>
    </row>
    <row r="346" spans="2:23" x14ac:dyDescent="0.25">
      <c r="B346" t="s">
        <v>2678</v>
      </c>
      <c r="C346">
        <v>39</v>
      </c>
      <c r="D346" t="s">
        <v>4567</v>
      </c>
      <c r="E346" t="s">
        <v>4568</v>
      </c>
      <c r="F346" t="s">
        <v>4569</v>
      </c>
      <c r="G346" t="s">
        <v>4570</v>
      </c>
      <c r="H346" t="s">
        <v>4571</v>
      </c>
      <c r="I346" t="s">
        <v>4572</v>
      </c>
      <c r="J346" t="s">
        <v>4573</v>
      </c>
      <c r="K346" t="s">
        <v>4574</v>
      </c>
      <c r="L346" t="s">
        <v>4575</v>
      </c>
      <c r="M346" t="s">
        <v>4576</v>
      </c>
      <c r="N346" t="s">
        <v>4577</v>
      </c>
      <c r="O346" t="s">
        <v>4578</v>
      </c>
      <c r="P346" t="s">
        <v>4579</v>
      </c>
      <c r="Q346" t="s">
        <v>4580</v>
      </c>
      <c r="R346" t="s">
        <v>6606</v>
      </c>
      <c r="S346" t="s">
        <v>6607</v>
      </c>
      <c r="T346" t="s">
        <v>4585</v>
      </c>
    </row>
    <row r="347" spans="2:23" x14ac:dyDescent="0.25">
      <c r="B347" t="s">
        <v>752</v>
      </c>
      <c r="C347">
        <v>40</v>
      </c>
      <c r="D347" t="s">
        <v>4587</v>
      </c>
      <c r="E347" t="s">
        <v>6608</v>
      </c>
      <c r="F347" t="s">
        <v>4590</v>
      </c>
      <c r="G347" t="s">
        <v>4591</v>
      </c>
      <c r="H347" t="s">
        <v>4592</v>
      </c>
      <c r="I347" t="s">
        <v>4593</v>
      </c>
      <c r="J347" t="s">
        <v>4594</v>
      </c>
      <c r="K347" t="s">
        <v>4595</v>
      </c>
      <c r="L347" t="s">
        <v>6609</v>
      </c>
      <c r="M347" t="s">
        <v>6610</v>
      </c>
      <c r="N347" t="s">
        <v>4601</v>
      </c>
      <c r="O347" t="s">
        <v>4602</v>
      </c>
      <c r="P347" t="s">
        <v>6611</v>
      </c>
      <c r="Q347" t="s">
        <v>4606</v>
      </c>
      <c r="R347" t="s">
        <v>6612</v>
      </c>
      <c r="S347" t="s">
        <v>4615</v>
      </c>
    </row>
    <row r="348" spans="2:23" x14ac:dyDescent="0.25">
      <c r="B348" t="s">
        <v>2096</v>
      </c>
      <c r="C348">
        <v>41</v>
      </c>
      <c r="D348" t="s">
        <v>4616</v>
      </c>
      <c r="E348" t="s">
        <v>4617</v>
      </c>
      <c r="F348" t="s">
        <v>4618</v>
      </c>
      <c r="G348" t="s">
        <v>4619</v>
      </c>
      <c r="H348" t="s">
        <v>4620</v>
      </c>
      <c r="I348" t="s">
        <v>4621</v>
      </c>
      <c r="J348" t="s">
        <v>4622</v>
      </c>
      <c r="K348" t="s">
        <v>4623</v>
      </c>
      <c r="L348" t="s">
        <v>6613</v>
      </c>
      <c r="M348" t="s">
        <v>6614</v>
      </c>
      <c r="N348" t="s">
        <v>4629</v>
      </c>
      <c r="O348" t="s">
        <v>4630</v>
      </c>
      <c r="P348" t="s">
        <v>6615</v>
      </c>
      <c r="Q348" t="s">
        <v>4634</v>
      </c>
      <c r="R348" t="s">
        <v>4635</v>
      </c>
      <c r="S348" t="s">
        <v>4636</v>
      </c>
    </row>
    <row r="349" spans="2:23" x14ac:dyDescent="0.25">
      <c r="B349" t="s">
        <v>1073</v>
      </c>
      <c r="C349">
        <v>42</v>
      </c>
      <c r="D349" t="s">
        <v>4637</v>
      </c>
      <c r="E349" t="s">
        <v>4638</v>
      </c>
      <c r="F349" t="s">
        <v>4639</v>
      </c>
      <c r="G349" t="s">
        <v>4640</v>
      </c>
      <c r="H349" t="s">
        <v>4641</v>
      </c>
      <c r="I349" t="s">
        <v>6616</v>
      </c>
      <c r="J349" t="s">
        <v>4644</v>
      </c>
      <c r="K349" t="s">
        <v>4645</v>
      </c>
      <c r="L349" t="s">
        <v>4646</v>
      </c>
      <c r="M349" t="s">
        <v>6617</v>
      </c>
      <c r="N349" t="s">
        <v>4650</v>
      </c>
      <c r="O349" t="s">
        <v>4652</v>
      </c>
      <c r="P349" t="s">
        <v>4653</v>
      </c>
      <c r="Q349" t="s">
        <v>4654</v>
      </c>
      <c r="R349" t="s">
        <v>4655</v>
      </c>
    </row>
    <row r="350" spans="2:23" x14ac:dyDescent="0.25">
      <c r="B350" t="s">
        <v>222</v>
      </c>
      <c r="C350">
        <v>43</v>
      </c>
      <c r="D350" t="s">
        <v>4657</v>
      </c>
      <c r="E350" t="s">
        <v>4658</v>
      </c>
      <c r="F350" t="s">
        <v>4659</v>
      </c>
      <c r="G350" t="s">
        <v>4660</v>
      </c>
      <c r="H350" t="s">
        <v>4661</v>
      </c>
      <c r="I350" t="s">
        <v>4662</v>
      </c>
      <c r="J350" t="s">
        <v>4663</v>
      </c>
      <c r="K350" t="s">
        <v>4664</v>
      </c>
      <c r="L350" t="s">
        <v>4665</v>
      </c>
      <c r="M350" t="s">
        <v>4666</v>
      </c>
      <c r="N350" t="s">
        <v>4667</v>
      </c>
      <c r="O350" t="s">
        <v>4668</v>
      </c>
      <c r="P350" t="s">
        <v>4669</v>
      </c>
      <c r="Q350" t="s">
        <v>4670</v>
      </c>
      <c r="R350" t="s">
        <v>4671</v>
      </c>
      <c r="S350" t="s">
        <v>4672</v>
      </c>
      <c r="T350" t="s">
        <v>4673</v>
      </c>
      <c r="U350" t="s">
        <v>4674</v>
      </c>
      <c r="V350" t="s">
        <v>4675</v>
      </c>
      <c r="W350" t="s">
        <v>4676</v>
      </c>
    </row>
    <row r="351" spans="2:23" x14ac:dyDescent="0.25">
      <c r="B351" t="s">
        <v>2446</v>
      </c>
      <c r="C351">
        <v>44</v>
      </c>
      <c r="D351" t="s">
        <v>4677</v>
      </c>
      <c r="E351" t="s">
        <v>6618</v>
      </c>
      <c r="F351" t="s">
        <v>6619</v>
      </c>
      <c r="G351" t="s">
        <v>6620</v>
      </c>
      <c r="H351" t="s">
        <v>4681</v>
      </c>
      <c r="I351" t="s">
        <v>6621</v>
      </c>
      <c r="J351" t="s">
        <v>4683</v>
      </c>
      <c r="K351" t="s">
        <v>4684</v>
      </c>
      <c r="L351" t="s">
        <v>6622</v>
      </c>
      <c r="M351" t="s">
        <v>6623</v>
      </c>
      <c r="N351" t="s">
        <v>4687</v>
      </c>
      <c r="O351" t="s">
        <v>4689</v>
      </c>
    </row>
    <row r="352" spans="2:23" x14ac:dyDescent="0.25">
      <c r="B352" t="s">
        <v>1301</v>
      </c>
      <c r="C352">
        <v>45</v>
      </c>
      <c r="D352" t="s">
        <v>4690</v>
      </c>
      <c r="E352" t="s">
        <v>4691</v>
      </c>
      <c r="F352" t="s">
        <v>4692</v>
      </c>
      <c r="G352" t="s">
        <v>4693</v>
      </c>
      <c r="H352" t="s">
        <v>4694</v>
      </c>
      <c r="I352" t="s">
        <v>4695</v>
      </c>
      <c r="J352" t="s">
        <v>4696</v>
      </c>
      <c r="K352" t="s">
        <v>4697</v>
      </c>
      <c r="L352" t="s">
        <v>4698</v>
      </c>
      <c r="M352" t="s">
        <v>4699</v>
      </c>
      <c r="N352" t="s">
        <v>4700</v>
      </c>
      <c r="O352" t="s">
        <v>4701</v>
      </c>
    </row>
    <row r="353" spans="2:31" x14ac:dyDescent="0.25">
      <c r="B353" t="s">
        <v>1311</v>
      </c>
      <c r="C353">
        <v>46</v>
      </c>
      <c r="D353" t="s">
        <v>4702</v>
      </c>
      <c r="E353" t="s">
        <v>4703</v>
      </c>
      <c r="F353" t="s">
        <v>4704</v>
      </c>
      <c r="G353" t="s">
        <v>4705</v>
      </c>
      <c r="H353" t="s">
        <v>4706</v>
      </c>
      <c r="I353" t="s">
        <v>4707</v>
      </c>
      <c r="J353" t="s">
        <v>4708</v>
      </c>
      <c r="K353" t="s">
        <v>4709</v>
      </c>
      <c r="L353" t="s">
        <v>4710</v>
      </c>
      <c r="M353" t="s">
        <v>4711</v>
      </c>
      <c r="N353" t="s">
        <v>4712</v>
      </c>
      <c r="O353" t="s">
        <v>4713</v>
      </c>
    </row>
    <row r="354" spans="2:31" x14ac:dyDescent="0.25">
      <c r="B354" t="s">
        <v>2679</v>
      </c>
      <c r="C354">
        <v>47</v>
      </c>
      <c r="D354" t="s">
        <v>6624</v>
      </c>
      <c r="E354" t="s">
        <v>4718</v>
      </c>
      <c r="F354" t="s">
        <v>4719</v>
      </c>
      <c r="G354" t="s">
        <v>4720</v>
      </c>
      <c r="H354" t="s">
        <v>4721</v>
      </c>
      <c r="I354" t="s">
        <v>4722</v>
      </c>
      <c r="J354" t="s">
        <v>4723</v>
      </c>
      <c r="K354" t="s">
        <v>4724</v>
      </c>
      <c r="L354" t="s">
        <v>4725</v>
      </c>
      <c r="M354" t="s">
        <v>4726</v>
      </c>
      <c r="N354" t="s">
        <v>4727</v>
      </c>
      <c r="O354" t="s">
        <v>4728</v>
      </c>
    </row>
    <row r="355" spans="2:31" x14ac:dyDescent="0.25">
      <c r="B355" t="s">
        <v>63</v>
      </c>
      <c r="C355">
        <v>48</v>
      </c>
      <c r="D355" t="s">
        <v>4729</v>
      </c>
      <c r="E355" t="s">
        <v>4731</v>
      </c>
      <c r="F355" t="s">
        <v>4733</v>
      </c>
      <c r="G355" t="s">
        <v>6625</v>
      </c>
      <c r="H355" t="s">
        <v>4739</v>
      </c>
      <c r="I355" t="s">
        <v>6626</v>
      </c>
      <c r="J355" t="s">
        <v>6627</v>
      </c>
      <c r="K355" t="s">
        <v>4748</v>
      </c>
      <c r="L355" t="s">
        <v>4750</v>
      </c>
      <c r="M355" t="s">
        <v>6628</v>
      </c>
      <c r="N355" t="s">
        <v>6629</v>
      </c>
      <c r="O355" t="s">
        <v>4760</v>
      </c>
      <c r="P355" t="s">
        <v>6630</v>
      </c>
      <c r="Q355" t="s">
        <v>4764</v>
      </c>
      <c r="R355" t="s">
        <v>4765</v>
      </c>
      <c r="S355" t="s">
        <v>4767</v>
      </c>
    </row>
    <row r="356" spans="2:31" x14ac:dyDescent="0.25">
      <c r="B356" t="s">
        <v>13</v>
      </c>
      <c r="C356">
        <v>49</v>
      </c>
      <c r="D356" t="s">
        <v>4768</v>
      </c>
      <c r="E356" t="s">
        <v>4769</v>
      </c>
      <c r="F356" t="s">
        <v>4770</v>
      </c>
      <c r="G356" t="s">
        <v>4771</v>
      </c>
      <c r="H356" t="s">
        <v>4773</v>
      </c>
      <c r="I356" t="s">
        <v>4774</v>
      </c>
      <c r="J356" t="s">
        <v>4776</v>
      </c>
      <c r="K356" t="s">
        <v>4778</v>
      </c>
      <c r="L356" t="s">
        <v>4780</v>
      </c>
      <c r="M356" t="s">
        <v>4781</v>
      </c>
      <c r="N356" t="s">
        <v>4782</v>
      </c>
      <c r="O356" t="s">
        <v>4784</v>
      </c>
      <c r="P356" t="s">
        <v>4785</v>
      </c>
      <c r="Q356" t="s">
        <v>4787</v>
      </c>
      <c r="R356" t="s">
        <v>4788</v>
      </c>
      <c r="S356" t="s">
        <v>6631</v>
      </c>
      <c r="T356" t="s">
        <v>4790</v>
      </c>
      <c r="U356" t="s">
        <v>4792</v>
      </c>
    </row>
    <row r="357" spans="2:31" x14ac:dyDescent="0.25">
      <c r="B357" t="s">
        <v>40</v>
      </c>
      <c r="C357">
        <v>50</v>
      </c>
      <c r="D357" t="s">
        <v>6632</v>
      </c>
      <c r="E357" t="s">
        <v>6633</v>
      </c>
      <c r="F357" t="s">
        <v>6634</v>
      </c>
      <c r="G357" t="s">
        <v>6635</v>
      </c>
      <c r="H357" t="s">
        <v>4806</v>
      </c>
      <c r="I357" t="s">
        <v>6636</v>
      </c>
      <c r="J357" t="s">
        <v>6637</v>
      </c>
      <c r="K357" t="s">
        <v>4812</v>
      </c>
      <c r="L357" t="s">
        <v>4813</v>
      </c>
      <c r="M357" t="s">
        <v>6638</v>
      </c>
      <c r="N357" t="s">
        <v>6639</v>
      </c>
      <c r="O357" t="s">
        <v>6640</v>
      </c>
      <c r="P357" t="s">
        <v>6641</v>
      </c>
      <c r="Q357" t="s">
        <v>4826</v>
      </c>
      <c r="R357" t="s">
        <v>6642</v>
      </c>
      <c r="S357" t="s">
        <v>6643</v>
      </c>
      <c r="T357" t="s">
        <v>6644</v>
      </c>
      <c r="U357" t="s">
        <v>6645</v>
      </c>
      <c r="V357" t="s">
        <v>6646</v>
      </c>
    </row>
    <row r="358" spans="2:31" x14ac:dyDescent="0.25">
      <c r="B358" t="s">
        <v>14</v>
      </c>
      <c r="C358">
        <v>51</v>
      </c>
      <c r="D358" t="s">
        <v>4843</v>
      </c>
      <c r="E358" t="s">
        <v>4844</v>
      </c>
      <c r="F358" t="s">
        <v>4845</v>
      </c>
      <c r="G358" t="s">
        <v>4846</v>
      </c>
      <c r="H358" t="s">
        <v>4847</v>
      </c>
      <c r="I358" t="s">
        <v>4848</v>
      </c>
      <c r="J358" t="s">
        <v>4849</v>
      </c>
      <c r="K358" t="s">
        <v>4850</v>
      </c>
      <c r="L358" t="s">
        <v>4851</v>
      </c>
      <c r="M358" t="s">
        <v>4852</v>
      </c>
      <c r="N358" t="s">
        <v>4853</v>
      </c>
      <c r="O358" t="s">
        <v>4854</v>
      </c>
    </row>
    <row r="359" spans="2:31" x14ac:dyDescent="0.25">
      <c r="B359" t="s">
        <v>2101</v>
      </c>
      <c r="C359">
        <v>52</v>
      </c>
      <c r="D359" t="s">
        <v>4855</v>
      </c>
      <c r="E359" t="s">
        <v>4856</v>
      </c>
      <c r="F359" t="s">
        <v>4857</v>
      </c>
      <c r="G359" t="s">
        <v>6647</v>
      </c>
      <c r="H359" t="s">
        <v>4860</v>
      </c>
      <c r="I359" t="s">
        <v>4861</v>
      </c>
      <c r="J359" t="s">
        <v>6648</v>
      </c>
      <c r="K359" t="s">
        <v>4867</v>
      </c>
      <c r="L359" t="s">
        <v>4868</v>
      </c>
      <c r="M359" t="s">
        <v>4869</v>
      </c>
      <c r="N359" t="s">
        <v>4871</v>
      </c>
      <c r="O359" t="s">
        <v>4872</v>
      </c>
      <c r="P359" t="s">
        <v>4873</v>
      </c>
      <c r="Q359" t="s">
        <v>4874</v>
      </c>
      <c r="R359" t="s">
        <v>4875</v>
      </c>
      <c r="S359" t="s">
        <v>4876</v>
      </c>
      <c r="T359" t="s">
        <v>4877</v>
      </c>
      <c r="U359" t="s">
        <v>4878</v>
      </c>
      <c r="V359" t="s">
        <v>4879</v>
      </c>
      <c r="W359" t="s">
        <v>4880</v>
      </c>
      <c r="X359" t="s">
        <v>6649</v>
      </c>
    </row>
    <row r="360" spans="2:31" x14ac:dyDescent="0.25">
      <c r="B360" t="s">
        <v>2680</v>
      </c>
      <c r="C360">
        <v>53</v>
      </c>
      <c r="D360" t="s">
        <v>6650</v>
      </c>
      <c r="E360" t="s">
        <v>4884</v>
      </c>
      <c r="F360" t="s">
        <v>4885</v>
      </c>
      <c r="G360" t="s">
        <v>4886</v>
      </c>
      <c r="H360" t="s">
        <v>4887</v>
      </c>
      <c r="I360" t="s">
        <v>4888</v>
      </c>
      <c r="J360" t="s">
        <v>4890</v>
      </c>
      <c r="K360" t="s">
        <v>4892</v>
      </c>
      <c r="L360" t="s">
        <v>4893</v>
      </c>
      <c r="M360" t="s">
        <v>4895</v>
      </c>
      <c r="N360" t="s">
        <v>4896</v>
      </c>
      <c r="O360" t="s">
        <v>4897</v>
      </c>
      <c r="P360" t="s">
        <v>6651</v>
      </c>
      <c r="Q360" t="s">
        <v>4901</v>
      </c>
      <c r="R360" t="s">
        <v>4902</v>
      </c>
      <c r="S360" t="s">
        <v>4903</v>
      </c>
    </row>
    <row r="361" spans="2:31" x14ac:dyDescent="0.25">
      <c r="B361" t="s">
        <v>1636</v>
      </c>
      <c r="C361">
        <v>54</v>
      </c>
      <c r="D361" t="s">
        <v>4904</v>
      </c>
      <c r="E361" t="s">
        <v>4905</v>
      </c>
      <c r="F361" t="s">
        <v>4906</v>
      </c>
      <c r="G361" t="s">
        <v>6652</v>
      </c>
      <c r="H361" t="s">
        <v>4908</v>
      </c>
      <c r="I361" t="s">
        <v>4909</v>
      </c>
      <c r="J361" t="s">
        <v>4911</v>
      </c>
      <c r="K361" t="s">
        <v>4912</v>
      </c>
      <c r="L361" t="s">
        <v>6653</v>
      </c>
      <c r="M361" t="s">
        <v>4916</v>
      </c>
      <c r="N361" t="s">
        <v>4919</v>
      </c>
      <c r="O361" t="s">
        <v>4920</v>
      </c>
      <c r="P361" t="s">
        <v>4921</v>
      </c>
      <c r="Q361" t="s">
        <v>4922</v>
      </c>
      <c r="R361" t="s">
        <v>4923</v>
      </c>
      <c r="S361" t="s">
        <v>4925</v>
      </c>
      <c r="T361" t="s">
        <v>4926</v>
      </c>
    </row>
    <row r="362" spans="2:31" x14ac:dyDescent="0.25">
      <c r="B362" t="s">
        <v>2681</v>
      </c>
      <c r="C362">
        <v>55</v>
      </c>
      <c r="D362" t="s">
        <v>4927</v>
      </c>
      <c r="E362" t="s">
        <v>4928</v>
      </c>
      <c r="F362" t="s">
        <v>4929</v>
      </c>
      <c r="G362" t="s">
        <v>4930</v>
      </c>
      <c r="H362" t="s">
        <v>4932</v>
      </c>
      <c r="I362" t="s">
        <v>4933</v>
      </c>
      <c r="J362" t="s">
        <v>4934</v>
      </c>
      <c r="K362" t="s">
        <v>4936</v>
      </c>
      <c r="L362" t="s">
        <v>4937</v>
      </c>
      <c r="M362" t="s">
        <v>4938</v>
      </c>
      <c r="N362" t="s">
        <v>4939</v>
      </c>
      <c r="O362" t="s">
        <v>4941</v>
      </c>
      <c r="P362" t="s">
        <v>4942</v>
      </c>
      <c r="Q362" t="s">
        <v>4943</v>
      </c>
      <c r="R362" t="s">
        <v>4945</v>
      </c>
      <c r="S362" t="s">
        <v>4946</v>
      </c>
      <c r="T362" t="s">
        <v>4947</v>
      </c>
      <c r="U362" t="s">
        <v>4948</v>
      </c>
      <c r="V362" t="s">
        <v>4949</v>
      </c>
      <c r="W362" t="s">
        <v>4950</v>
      </c>
      <c r="X362" t="s">
        <v>4951</v>
      </c>
      <c r="Y362" t="s">
        <v>4952</v>
      </c>
      <c r="Z362" t="s">
        <v>4954</v>
      </c>
      <c r="AA362" t="s">
        <v>4955</v>
      </c>
      <c r="AB362" t="s">
        <v>4956</v>
      </c>
      <c r="AC362" t="s">
        <v>4958</v>
      </c>
      <c r="AD362" t="s">
        <v>4959</v>
      </c>
      <c r="AE362" t="s">
        <v>4960</v>
      </c>
    </row>
    <row r="363" spans="2:31" x14ac:dyDescent="0.25">
      <c r="B363" t="s">
        <v>15</v>
      </c>
      <c r="C363">
        <v>56</v>
      </c>
      <c r="D363" t="s">
        <v>4961</v>
      </c>
      <c r="E363" t="s">
        <v>4962</v>
      </c>
      <c r="F363" t="s">
        <v>4963</v>
      </c>
      <c r="G363" t="s">
        <v>4964</v>
      </c>
      <c r="H363" t="s">
        <v>4965</v>
      </c>
      <c r="I363" t="s">
        <v>4966</v>
      </c>
      <c r="J363" t="s">
        <v>4967</v>
      </c>
      <c r="K363" t="s">
        <v>4968</v>
      </c>
      <c r="L363" t="s">
        <v>4969</v>
      </c>
      <c r="M363" t="s">
        <v>4970</v>
      </c>
      <c r="N363" t="s">
        <v>4971</v>
      </c>
      <c r="O363" t="s">
        <v>4972</v>
      </c>
      <c r="P363" t="s">
        <v>4973</v>
      </c>
      <c r="Q363" t="s">
        <v>4974</v>
      </c>
      <c r="R363" t="s">
        <v>4975</v>
      </c>
      <c r="S363" t="s">
        <v>4976</v>
      </c>
    </row>
    <row r="364" spans="2:31" x14ac:dyDescent="0.25">
      <c r="B364" t="s">
        <v>437</v>
      </c>
      <c r="C364">
        <v>57</v>
      </c>
      <c r="D364" t="s">
        <v>6654</v>
      </c>
      <c r="E364" t="s">
        <v>6655</v>
      </c>
      <c r="F364" t="s">
        <v>4979</v>
      </c>
      <c r="G364" t="s">
        <v>4980</v>
      </c>
      <c r="H364" t="s">
        <v>4982</v>
      </c>
      <c r="I364" t="s">
        <v>4984</v>
      </c>
      <c r="J364" t="s">
        <v>4985</v>
      </c>
      <c r="K364" t="s">
        <v>4986</v>
      </c>
      <c r="L364" t="s">
        <v>6656</v>
      </c>
      <c r="M364" t="s">
        <v>4989</v>
      </c>
      <c r="N364" t="s">
        <v>6657</v>
      </c>
      <c r="O364" t="s">
        <v>4991</v>
      </c>
      <c r="P364" t="s">
        <v>6658</v>
      </c>
      <c r="Q364" t="s">
        <v>4994</v>
      </c>
      <c r="R364" t="s">
        <v>4995</v>
      </c>
      <c r="S364" t="s">
        <v>4996</v>
      </c>
      <c r="T364" t="s">
        <v>4997</v>
      </c>
      <c r="U364" t="s">
        <v>4998</v>
      </c>
      <c r="V364" t="s">
        <v>5000</v>
      </c>
    </row>
    <row r="365" spans="2:31" x14ac:dyDescent="0.25">
      <c r="B365" t="s">
        <v>2682</v>
      </c>
      <c r="C365">
        <v>58</v>
      </c>
      <c r="D365" t="s">
        <v>6659</v>
      </c>
      <c r="E365" t="s">
        <v>6660</v>
      </c>
      <c r="F365" t="s">
        <v>5003</v>
      </c>
      <c r="G365" t="s">
        <v>6661</v>
      </c>
      <c r="H365" t="s">
        <v>5006</v>
      </c>
      <c r="I365" t="s">
        <v>5007</v>
      </c>
      <c r="J365" t="s">
        <v>5008</v>
      </c>
      <c r="K365" t="s">
        <v>5010</v>
      </c>
      <c r="L365" t="s">
        <v>6662</v>
      </c>
      <c r="M365" t="s">
        <v>5012</v>
      </c>
      <c r="N365" t="s">
        <v>6663</v>
      </c>
      <c r="O365" t="s">
        <v>5014</v>
      </c>
    </row>
    <row r="366" spans="2:31" x14ac:dyDescent="0.25">
      <c r="B366" t="s">
        <v>1723</v>
      </c>
      <c r="C366">
        <v>59</v>
      </c>
      <c r="D366" t="s">
        <v>6664</v>
      </c>
      <c r="E366" t="s">
        <v>5017</v>
      </c>
      <c r="F366" t="s">
        <v>5018</v>
      </c>
      <c r="G366" t="s">
        <v>5019</v>
      </c>
      <c r="H366" t="s">
        <v>5020</v>
      </c>
      <c r="I366" t="s">
        <v>5022</v>
      </c>
      <c r="J366" t="s">
        <v>5023</v>
      </c>
      <c r="K366" t="s">
        <v>5024</v>
      </c>
      <c r="L366" t="s">
        <v>5025</v>
      </c>
      <c r="M366" t="s">
        <v>5026</v>
      </c>
      <c r="N366" t="s">
        <v>5027</v>
      </c>
      <c r="O366" t="s">
        <v>5028</v>
      </c>
    </row>
    <row r="367" spans="2:31" x14ac:dyDescent="0.25">
      <c r="B367" t="s">
        <v>1180</v>
      </c>
      <c r="C367">
        <v>60</v>
      </c>
      <c r="D367" t="s">
        <v>5029</v>
      </c>
      <c r="E367" t="s">
        <v>5030</v>
      </c>
      <c r="F367" t="s">
        <v>5031</v>
      </c>
      <c r="G367" t="s">
        <v>5032</v>
      </c>
      <c r="H367" t="s">
        <v>5033</v>
      </c>
      <c r="I367" t="s">
        <v>5034</v>
      </c>
      <c r="J367" t="s">
        <v>5035</v>
      </c>
      <c r="K367" t="s">
        <v>5036</v>
      </c>
      <c r="L367" t="s">
        <v>5037</v>
      </c>
      <c r="M367" t="s">
        <v>5038</v>
      </c>
      <c r="N367" t="s">
        <v>5039</v>
      </c>
      <c r="O367" t="s">
        <v>5040</v>
      </c>
      <c r="P367" t="s">
        <v>5041</v>
      </c>
      <c r="Q367" t="s">
        <v>5042</v>
      </c>
      <c r="R367" t="s">
        <v>5043</v>
      </c>
      <c r="S367" t="s">
        <v>5044</v>
      </c>
      <c r="T367" t="s">
        <v>5045</v>
      </c>
      <c r="U367" t="s">
        <v>5046</v>
      </c>
    </row>
    <row r="368" spans="2:31" x14ac:dyDescent="0.25">
      <c r="B368" t="s">
        <v>287</v>
      </c>
      <c r="C368">
        <v>61</v>
      </c>
      <c r="D368" t="s">
        <v>6665</v>
      </c>
      <c r="E368" t="s">
        <v>6666</v>
      </c>
      <c r="F368" t="s">
        <v>6667</v>
      </c>
      <c r="G368" t="s">
        <v>6668</v>
      </c>
      <c r="H368" t="s">
        <v>6669</v>
      </c>
      <c r="I368" t="s">
        <v>6670</v>
      </c>
      <c r="J368" t="s">
        <v>6671</v>
      </c>
      <c r="K368" t="s">
        <v>6672</v>
      </c>
      <c r="L368" t="s">
        <v>6673</v>
      </c>
      <c r="M368" t="s">
        <v>6674</v>
      </c>
      <c r="N368" t="s">
        <v>6675</v>
      </c>
      <c r="O368" t="s">
        <v>6676</v>
      </c>
      <c r="P368" t="s">
        <v>6677</v>
      </c>
      <c r="Q368" t="s">
        <v>6678</v>
      </c>
      <c r="R368" t="s">
        <v>6679</v>
      </c>
      <c r="S368" t="s">
        <v>6680</v>
      </c>
    </row>
    <row r="369" spans="2:27" x14ac:dyDescent="0.25">
      <c r="B369" t="s">
        <v>2683</v>
      </c>
      <c r="C369">
        <v>62</v>
      </c>
      <c r="D369" t="s">
        <v>6681</v>
      </c>
      <c r="E369" t="s">
        <v>6682</v>
      </c>
      <c r="F369" t="s">
        <v>6683</v>
      </c>
      <c r="G369" t="s">
        <v>6684</v>
      </c>
      <c r="H369" t="s">
        <v>6685</v>
      </c>
      <c r="I369" t="s">
        <v>6686</v>
      </c>
      <c r="J369" t="s">
        <v>6687</v>
      </c>
      <c r="K369" t="s">
        <v>6688</v>
      </c>
      <c r="L369" t="s">
        <v>6689</v>
      </c>
      <c r="M369" t="s">
        <v>6690</v>
      </c>
      <c r="N369" t="s">
        <v>6691</v>
      </c>
      <c r="O369" t="s">
        <v>6692</v>
      </c>
      <c r="P369" t="s">
        <v>6693</v>
      </c>
      <c r="Q369" t="s">
        <v>6694</v>
      </c>
      <c r="R369" t="s">
        <v>6695</v>
      </c>
      <c r="S369" t="s">
        <v>6696</v>
      </c>
      <c r="T369" t="s">
        <v>6697</v>
      </c>
      <c r="U369" t="s">
        <v>6698</v>
      </c>
    </row>
    <row r="370" spans="2:27" x14ac:dyDescent="0.25">
      <c r="B370" t="s">
        <v>602</v>
      </c>
      <c r="C370">
        <v>63</v>
      </c>
      <c r="D370" t="s">
        <v>5102</v>
      </c>
      <c r="E370" t="s">
        <v>5103</v>
      </c>
      <c r="F370" t="s">
        <v>5104</v>
      </c>
      <c r="G370" t="s">
        <v>5105</v>
      </c>
      <c r="H370" t="s">
        <v>5106</v>
      </c>
      <c r="I370" t="s">
        <v>5107</v>
      </c>
      <c r="J370" t="s">
        <v>5108</v>
      </c>
      <c r="K370" t="s">
        <v>5109</v>
      </c>
      <c r="L370" t="s">
        <v>5110</v>
      </c>
      <c r="M370" t="s">
        <v>5112</v>
      </c>
      <c r="N370" t="s">
        <v>6699</v>
      </c>
      <c r="O370" t="s">
        <v>5115</v>
      </c>
    </row>
    <row r="371" spans="2:27" x14ac:dyDescent="0.25">
      <c r="B371" t="s">
        <v>1708</v>
      </c>
      <c r="C371">
        <v>64</v>
      </c>
      <c r="D371" t="s">
        <v>5116</v>
      </c>
      <c r="E371" t="s">
        <v>5121</v>
      </c>
      <c r="F371" t="s">
        <v>5122</v>
      </c>
      <c r="G371" t="s">
        <v>5126</v>
      </c>
      <c r="H371" t="s">
        <v>5129</v>
      </c>
      <c r="I371" t="s">
        <v>5130</v>
      </c>
      <c r="J371" t="s">
        <v>5133</v>
      </c>
      <c r="K371" t="s">
        <v>5137</v>
      </c>
      <c r="L371" t="s">
        <v>5138</v>
      </c>
      <c r="M371" t="s">
        <v>5143</v>
      </c>
      <c r="N371" t="s">
        <v>5144</v>
      </c>
      <c r="O371" t="s">
        <v>5148</v>
      </c>
      <c r="P371" t="s">
        <v>5149</v>
      </c>
      <c r="Q371" t="s">
        <v>5152</v>
      </c>
      <c r="R371" t="s">
        <v>5153</v>
      </c>
      <c r="S371" t="s">
        <v>5159</v>
      </c>
    </row>
    <row r="372" spans="2:27" x14ac:dyDescent="0.25">
      <c r="B372" t="s">
        <v>2684</v>
      </c>
      <c r="C372">
        <v>65</v>
      </c>
      <c r="D372" t="s">
        <v>5162</v>
      </c>
      <c r="E372" t="s">
        <v>5163</v>
      </c>
      <c r="F372" t="s">
        <v>5164</v>
      </c>
      <c r="G372" t="s">
        <v>5165</v>
      </c>
      <c r="H372" t="s">
        <v>5166</v>
      </c>
      <c r="I372" t="s">
        <v>5167</v>
      </c>
      <c r="J372" t="s">
        <v>5168</v>
      </c>
      <c r="K372" t="s">
        <v>5169</v>
      </c>
      <c r="L372" t="s">
        <v>5170</v>
      </c>
      <c r="M372" t="s">
        <v>5171</v>
      </c>
      <c r="N372" t="s">
        <v>5172</v>
      </c>
      <c r="O372" t="s">
        <v>5173</v>
      </c>
      <c r="P372" t="s">
        <v>5174</v>
      </c>
    </row>
    <row r="373" spans="2:27" x14ac:dyDescent="0.25">
      <c r="B373" t="s">
        <v>1918</v>
      </c>
      <c r="C373">
        <v>66</v>
      </c>
      <c r="D373" t="s">
        <v>5175</v>
      </c>
      <c r="E373" t="s">
        <v>5176</v>
      </c>
      <c r="F373" t="s">
        <v>5177</v>
      </c>
      <c r="G373" t="s">
        <v>5178</v>
      </c>
      <c r="H373" t="s">
        <v>5179</v>
      </c>
      <c r="I373" t="s">
        <v>5180</v>
      </c>
      <c r="J373" t="s">
        <v>5181</v>
      </c>
      <c r="K373" t="s">
        <v>5182</v>
      </c>
      <c r="L373" t="s">
        <v>5183</v>
      </c>
      <c r="M373" t="s">
        <v>5184</v>
      </c>
      <c r="N373" t="s">
        <v>5185</v>
      </c>
      <c r="O373" t="s">
        <v>5186</v>
      </c>
      <c r="P373" t="s">
        <v>5187</v>
      </c>
      <c r="Q373" t="s">
        <v>5188</v>
      </c>
      <c r="R373" t="s">
        <v>5189</v>
      </c>
      <c r="S373" t="s">
        <v>5190</v>
      </c>
    </row>
    <row r="374" spans="2:27" x14ac:dyDescent="0.25">
      <c r="B374" t="s">
        <v>588</v>
      </c>
      <c r="C374">
        <v>67</v>
      </c>
      <c r="D374" t="s">
        <v>5191</v>
      </c>
      <c r="E374" t="s">
        <v>5192</v>
      </c>
      <c r="F374" t="s">
        <v>5193</v>
      </c>
      <c r="G374" t="s">
        <v>5194</v>
      </c>
      <c r="H374" t="s">
        <v>5195</v>
      </c>
      <c r="I374" t="s">
        <v>5196</v>
      </c>
      <c r="J374" t="s">
        <v>5197</v>
      </c>
      <c r="K374" t="s">
        <v>5198</v>
      </c>
      <c r="L374" t="s">
        <v>5199</v>
      </c>
      <c r="M374" t="s">
        <v>5200</v>
      </c>
      <c r="N374" t="s">
        <v>5201</v>
      </c>
      <c r="O374" t="s">
        <v>5202</v>
      </c>
      <c r="P374" t="s">
        <v>5203</v>
      </c>
      <c r="Q374" t="s">
        <v>5204</v>
      </c>
      <c r="R374" t="s">
        <v>5205</v>
      </c>
      <c r="S374" t="s">
        <v>5206</v>
      </c>
      <c r="T374" t="s">
        <v>5207</v>
      </c>
      <c r="U374" t="s">
        <v>5208</v>
      </c>
      <c r="V374" t="s">
        <v>5209</v>
      </c>
    </row>
    <row r="375" spans="2:27" x14ac:dyDescent="0.25">
      <c r="B375" t="s">
        <v>347</v>
      </c>
      <c r="C375">
        <v>68</v>
      </c>
      <c r="D375" t="s">
        <v>5210</v>
      </c>
      <c r="E375" t="s">
        <v>5211</v>
      </c>
      <c r="F375" t="s">
        <v>5212</v>
      </c>
      <c r="G375" t="s">
        <v>5213</v>
      </c>
      <c r="H375" t="s">
        <v>5214</v>
      </c>
      <c r="I375" t="s">
        <v>5215</v>
      </c>
      <c r="J375" t="s">
        <v>5216</v>
      </c>
      <c r="K375" t="s">
        <v>5217</v>
      </c>
      <c r="L375" t="s">
        <v>5218</v>
      </c>
      <c r="M375" t="s">
        <v>5219</v>
      </c>
      <c r="N375" t="s">
        <v>5220</v>
      </c>
      <c r="O375" t="s">
        <v>5221</v>
      </c>
    </row>
    <row r="376" spans="2:27" x14ac:dyDescent="0.25">
      <c r="B376" t="s">
        <v>2685</v>
      </c>
      <c r="C376">
        <v>69</v>
      </c>
      <c r="D376" t="s">
        <v>5222</v>
      </c>
      <c r="E376" t="s">
        <v>5223</v>
      </c>
      <c r="F376" t="s">
        <v>5224</v>
      </c>
      <c r="G376" t="s">
        <v>5225</v>
      </c>
      <c r="H376" t="s">
        <v>5226</v>
      </c>
      <c r="I376" t="s">
        <v>5227</v>
      </c>
      <c r="J376" t="s">
        <v>5228</v>
      </c>
      <c r="K376" t="s">
        <v>5229</v>
      </c>
      <c r="L376" t="s">
        <v>5230</v>
      </c>
      <c r="M376" t="s">
        <v>6700</v>
      </c>
      <c r="N376" t="s">
        <v>5233</v>
      </c>
      <c r="O376" t="s">
        <v>5234</v>
      </c>
    </row>
    <row r="377" spans="2:27" x14ac:dyDescent="0.25">
      <c r="B377" t="s">
        <v>1968</v>
      </c>
      <c r="C377">
        <v>70</v>
      </c>
      <c r="D377" t="s">
        <v>6701</v>
      </c>
      <c r="E377" t="s">
        <v>5237</v>
      </c>
      <c r="F377" t="s">
        <v>5238</v>
      </c>
      <c r="G377" t="s">
        <v>6702</v>
      </c>
      <c r="H377" t="s">
        <v>5248</v>
      </c>
      <c r="I377" t="s">
        <v>5250</v>
      </c>
      <c r="J377" t="s">
        <v>5251</v>
      </c>
      <c r="K377" t="s">
        <v>5252</v>
      </c>
      <c r="L377" t="s">
        <v>6703</v>
      </c>
      <c r="M377" t="s">
        <v>5255</v>
      </c>
      <c r="N377" t="s">
        <v>5257</v>
      </c>
      <c r="O377" t="s">
        <v>5258</v>
      </c>
      <c r="P377" t="s">
        <v>5261</v>
      </c>
      <c r="Q377" t="s">
        <v>6704</v>
      </c>
    </row>
    <row r="378" spans="2:27" x14ac:dyDescent="0.25">
      <c r="B378" t="s">
        <v>2686</v>
      </c>
      <c r="C378">
        <v>71</v>
      </c>
      <c r="D378" t="s">
        <v>5264</v>
      </c>
      <c r="E378" t="s">
        <v>5265</v>
      </c>
      <c r="F378" t="s">
        <v>5266</v>
      </c>
      <c r="G378" t="s">
        <v>5267</v>
      </c>
      <c r="H378" t="s">
        <v>5268</v>
      </c>
      <c r="I378" t="s">
        <v>5269</v>
      </c>
      <c r="J378" t="s">
        <v>5270</v>
      </c>
      <c r="K378" t="s">
        <v>5271</v>
      </c>
      <c r="L378" t="s">
        <v>5272</v>
      </c>
      <c r="M378" t="s">
        <v>5273</v>
      </c>
      <c r="N378" t="s">
        <v>5274</v>
      </c>
      <c r="O378" t="s">
        <v>5275</v>
      </c>
      <c r="P378" t="s">
        <v>5276</v>
      </c>
      <c r="Q378" t="s">
        <v>5277</v>
      </c>
      <c r="R378" t="s">
        <v>5278</v>
      </c>
      <c r="S378" t="s">
        <v>5279</v>
      </c>
    </row>
    <row r="379" spans="2:27" x14ac:dyDescent="0.25">
      <c r="B379" t="s">
        <v>532</v>
      </c>
      <c r="C379">
        <v>72</v>
      </c>
      <c r="D379" t="s">
        <v>5280</v>
      </c>
      <c r="E379" t="s">
        <v>5281</v>
      </c>
      <c r="F379" t="s">
        <v>5282</v>
      </c>
      <c r="G379" t="s">
        <v>5283</v>
      </c>
      <c r="H379" t="s">
        <v>5284</v>
      </c>
      <c r="I379" t="s">
        <v>5285</v>
      </c>
      <c r="J379" t="s">
        <v>5286</v>
      </c>
      <c r="K379" t="s">
        <v>5287</v>
      </c>
      <c r="L379" t="s">
        <v>5288</v>
      </c>
      <c r="M379" t="s">
        <v>5289</v>
      </c>
      <c r="N379" t="s">
        <v>5290</v>
      </c>
    </row>
    <row r="380" spans="2:27" x14ac:dyDescent="0.25">
      <c r="B380" t="s">
        <v>2687</v>
      </c>
      <c r="C380">
        <v>73</v>
      </c>
      <c r="D380" t="s">
        <v>5291</v>
      </c>
      <c r="E380" t="s">
        <v>5292</v>
      </c>
      <c r="F380" t="s">
        <v>5293</v>
      </c>
      <c r="G380" t="s">
        <v>5294</v>
      </c>
      <c r="H380" t="s">
        <v>5295</v>
      </c>
      <c r="I380" t="s">
        <v>5296</v>
      </c>
      <c r="J380" t="s">
        <v>5297</v>
      </c>
      <c r="K380" t="s">
        <v>5298</v>
      </c>
      <c r="L380" t="s">
        <v>5299</v>
      </c>
      <c r="M380" t="s">
        <v>5300</v>
      </c>
      <c r="N380" t="s">
        <v>5301</v>
      </c>
      <c r="O380" t="s">
        <v>5302</v>
      </c>
      <c r="P380" t="s">
        <v>5303</v>
      </c>
      <c r="Q380" t="s">
        <v>5304</v>
      </c>
      <c r="R380" t="s">
        <v>5305</v>
      </c>
      <c r="S380" t="s">
        <v>5306</v>
      </c>
    </row>
    <row r="381" spans="2:27" x14ac:dyDescent="0.25">
      <c r="B381" t="s">
        <v>1473</v>
      </c>
      <c r="C381">
        <v>74</v>
      </c>
      <c r="D381" t="s">
        <v>5307</v>
      </c>
      <c r="E381" t="s">
        <v>5308</v>
      </c>
      <c r="F381" t="s">
        <v>5309</v>
      </c>
      <c r="G381" t="s">
        <v>5310</v>
      </c>
      <c r="H381" t="s">
        <v>5311</v>
      </c>
      <c r="I381" t="s">
        <v>5312</v>
      </c>
      <c r="J381" t="s">
        <v>5313</v>
      </c>
      <c r="K381" t="s">
        <v>5314</v>
      </c>
      <c r="L381" t="s">
        <v>5315</v>
      </c>
      <c r="M381" t="s">
        <v>5317</v>
      </c>
      <c r="N381" t="s">
        <v>5319</v>
      </c>
      <c r="O381" t="s">
        <v>5320</v>
      </c>
      <c r="P381" t="s">
        <v>5321</v>
      </c>
      <c r="Q381" t="s">
        <v>6705</v>
      </c>
      <c r="R381" t="s">
        <v>5325</v>
      </c>
      <c r="S381" t="s">
        <v>5327</v>
      </c>
    </row>
    <row r="382" spans="2:27" x14ac:dyDescent="0.25">
      <c r="B382" t="s">
        <v>454</v>
      </c>
      <c r="C382">
        <v>75</v>
      </c>
      <c r="D382" t="s">
        <v>5328</v>
      </c>
      <c r="E382" t="s">
        <v>5329</v>
      </c>
      <c r="F382" t="s">
        <v>5330</v>
      </c>
      <c r="G382" t="s">
        <v>5331</v>
      </c>
      <c r="H382" t="s">
        <v>5332</v>
      </c>
      <c r="I382" t="s">
        <v>5333</v>
      </c>
      <c r="J382" t="s">
        <v>5334</v>
      </c>
      <c r="K382" t="s">
        <v>6706</v>
      </c>
      <c r="L382" t="s">
        <v>5338</v>
      </c>
      <c r="M382" t="s">
        <v>5339</v>
      </c>
      <c r="N382" t="s">
        <v>5340</v>
      </c>
      <c r="O382" t="s">
        <v>5341</v>
      </c>
      <c r="P382" t="s">
        <v>5342</v>
      </c>
      <c r="Q382" t="s">
        <v>5343</v>
      </c>
      <c r="R382" t="s">
        <v>5344</v>
      </c>
      <c r="S382" t="s">
        <v>5345</v>
      </c>
      <c r="T382" t="s">
        <v>5346</v>
      </c>
      <c r="U382" t="s">
        <v>5347</v>
      </c>
      <c r="V382" t="s">
        <v>5348</v>
      </c>
      <c r="W382" t="s">
        <v>5349</v>
      </c>
      <c r="X382" t="s">
        <v>5350</v>
      </c>
      <c r="Y382" t="s">
        <v>5351</v>
      </c>
      <c r="Z382" t="s">
        <v>5352</v>
      </c>
      <c r="AA382" t="s">
        <v>5353</v>
      </c>
    </row>
    <row r="383" spans="2:27" x14ac:dyDescent="0.25">
      <c r="B383" t="s">
        <v>2111</v>
      </c>
      <c r="C383">
        <v>76</v>
      </c>
      <c r="D383" t="s">
        <v>5354</v>
      </c>
      <c r="E383" t="s">
        <v>5355</v>
      </c>
      <c r="F383" t="s">
        <v>5356</v>
      </c>
      <c r="G383" t="s">
        <v>5357</v>
      </c>
      <c r="H383" t="s">
        <v>5358</v>
      </c>
      <c r="I383" t="s">
        <v>5359</v>
      </c>
      <c r="J383" t="s">
        <v>5360</v>
      </c>
      <c r="K383" t="s">
        <v>5361</v>
      </c>
      <c r="L383" t="s">
        <v>5362</v>
      </c>
      <c r="M383" t="s">
        <v>5363</v>
      </c>
      <c r="N383" t="s">
        <v>5364</v>
      </c>
      <c r="O383" t="s">
        <v>5365</v>
      </c>
      <c r="P383" t="s">
        <v>5366</v>
      </c>
      <c r="Q383" t="s">
        <v>5367</v>
      </c>
      <c r="R383" t="s">
        <v>5368</v>
      </c>
      <c r="S383" t="s">
        <v>5369</v>
      </c>
      <c r="T383" t="s">
        <v>5370</v>
      </c>
    </row>
    <row r="384" spans="2:27" x14ac:dyDescent="0.25">
      <c r="B384" t="s">
        <v>170</v>
      </c>
      <c r="C384">
        <v>77</v>
      </c>
      <c r="D384" t="s">
        <v>5371</v>
      </c>
      <c r="E384" t="s">
        <v>5372</v>
      </c>
      <c r="F384" t="s">
        <v>5373</v>
      </c>
      <c r="G384" t="s">
        <v>5374</v>
      </c>
      <c r="H384" t="s">
        <v>5375</v>
      </c>
      <c r="I384" t="s">
        <v>5376</v>
      </c>
      <c r="J384" t="s">
        <v>5377</v>
      </c>
      <c r="K384" t="s">
        <v>5378</v>
      </c>
      <c r="L384" t="s">
        <v>5379</v>
      </c>
      <c r="M384" t="s">
        <v>5380</v>
      </c>
      <c r="N384" t="s">
        <v>5381</v>
      </c>
      <c r="O384" t="s">
        <v>5382</v>
      </c>
      <c r="P384" t="s">
        <v>5383</v>
      </c>
      <c r="Q384" t="s">
        <v>5384</v>
      </c>
      <c r="R384" t="s">
        <v>5385</v>
      </c>
      <c r="S384" t="s">
        <v>5386</v>
      </c>
      <c r="T384" t="s">
        <v>5387</v>
      </c>
      <c r="U384" t="s">
        <v>5388</v>
      </c>
    </row>
    <row r="385" spans="2:32" x14ac:dyDescent="0.25">
      <c r="B385" t="s">
        <v>2688</v>
      </c>
      <c r="C385">
        <v>78</v>
      </c>
      <c r="D385" t="s">
        <v>5389</v>
      </c>
      <c r="E385" t="s">
        <v>5390</v>
      </c>
      <c r="F385" t="s">
        <v>5391</v>
      </c>
      <c r="G385" t="s">
        <v>5392</v>
      </c>
      <c r="H385" t="s">
        <v>5393</v>
      </c>
      <c r="I385" t="s">
        <v>5394</v>
      </c>
      <c r="J385" t="s">
        <v>5395</v>
      </c>
      <c r="K385" t="s">
        <v>5396</v>
      </c>
      <c r="L385" t="s">
        <v>5397</v>
      </c>
      <c r="M385" t="s">
        <v>5398</v>
      </c>
      <c r="N385" t="s">
        <v>5399</v>
      </c>
      <c r="O385" t="s">
        <v>5400</v>
      </c>
      <c r="P385" t="s">
        <v>5401</v>
      </c>
      <c r="Q385" t="s">
        <v>5402</v>
      </c>
      <c r="R385" t="s">
        <v>5403</v>
      </c>
      <c r="S385" t="s">
        <v>5404</v>
      </c>
      <c r="T385" t="s">
        <v>5405</v>
      </c>
      <c r="U385" t="s">
        <v>5406</v>
      </c>
      <c r="V385" t="s">
        <v>5407</v>
      </c>
      <c r="W385" t="s">
        <v>5408</v>
      </c>
      <c r="X385" t="s">
        <v>5409</v>
      </c>
      <c r="Y385" t="s">
        <v>5410</v>
      </c>
      <c r="Z385" t="s">
        <v>5411</v>
      </c>
      <c r="AA385" t="s">
        <v>5412</v>
      </c>
      <c r="AB385" t="s">
        <v>5413</v>
      </c>
      <c r="AC385" t="s">
        <v>5414</v>
      </c>
      <c r="AD385" t="s">
        <v>5415</v>
      </c>
      <c r="AE385" t="s">
        <v>5416</v>
      </c>
      <c r="AF385" t="s">
        <v>5417</v>
      </c>
    </row>
    <row r="386" spans="2:32" x14ac:dyDescent="0.25">
      <c r="B386" t="s">
        <v>2689</v>
      </c>
      <c r="C386">
        <v>79</v>
      </c>
      <c r="D386" t="s">
        <v>6707</v>
      </c>
      <c r="E386" t="s">
        <v>6708</v>
      </c>
      <c r="F386" t="s">
        <v>5426</v>
      </c>
      <c r="G386" t="s">
        <v>6709</v>
      </c>
      <c r="H386" t="s">
        <v>5429</v>
      </c>
      <c r="I386" t="s">
        <v>6710</v>
      </c>
      <c r="J386" t="s">
        <v>6711</v>
      </c>
      <c r="K386" t="s">
        <v>6712</v>
      </c>
      <c r="L386" t="s">
        <v>6713</v>
      </c>
      <c r="M386" t="s">
        <v>6714</v>
      </c>
      <c r="N386" t="s">
        <v>5462</v>
      </c>
      <c r="O386" t="s">
        <v>6715</v>
      </c>
      <c r="P386" t="s">
        <v>6716</v>
      </c>
      <c r="Q386" t="s">
        <v>5486</v>
      </c>
      <c r="R386" t="s">
        <v>6717</v>
      </c>
      <c r="S386" t="s">
        <v>6718</v>
      </c>
    </row>
    <row r="387" spans="2:32" x14ac:dyDescent="0.25">
      <c r="B387" t="s">
        <v>2690</v>
      </c>
      <c r="C387">
        <v>80</v>
      </c>
      <c r="D387" t="s">
        <v>5497</v>
      </c>
      <c r="E387" t="s">
        <v>5498</v>
      </c>
      <c r="F387" t="s">
        <v>6719</v>
      </c>
      <c r="G387" t="s">
        <v>5501</v>
      </c>
      <c r="H387" t="s">
        <v>5502</v>
      </c>
      <c r="I387" t="s">
        <v>5503</v>
      </c>
      <c r="J387" t="s">
        <v>5504</v>
      </c>
      <c r="K387" t="s">
        <v>5505</v>
      </c>
      <c r="L387" t="s">
        <v>5506</v>
      </c>
      <c r="M387" t="s">
        <v>5507</v>
      </c>
      <c r="N387" t="s">
        <v>5508</v>
      </c>
      <c r="O387" t="s">
        <v>5509</v>
      </c>
      <c r="P387" t="s">
        <v>5510</v>
      </c>
      <c r="Q387" t="s">
        <v>5511</v>
      </c>
      <c r="R387" t="s">
        <v>5512</v>
      </c>
      <c r="S387" t="s">
        <v>6720</v>
      </c>
      <c r="T387" t="s">
        <v>6721</v>
      </c>
    </row>
    <row r="388" spans="2:32" x14ac:dyDescent="0.25">
      <c r="B388" t="s">
        <v>2266</v>
      </c>
      <c r="C388">
        <v>81</v>
      </c>
      <c r="D388" t="s">
        <v>5517</v>
      </c>
      <c r="E388" t="s">
        <v>5518</v>
      </c>
      <c r="F388" t="s">
        <v>5519</v>
      </c>
      <c r="G388" t="s">
        <v>5520</v>
      </c>
      <c r="H388" t="s">
        <v>5521</v>
      </c>
      <c r="I388" t="s">
        <v>5522</v>
      </c>
      <c r="J388" t="s">
        <v>5523</v>
      </c>
      <c r="K388" t="s">
        <v>5524</v>
      </c>
      <c r="L388" t="s">
        <v>5525</v>
      </c>
      <c r="M388" t="s">
        <v>5526</v>
      </c>
      <c r="N388" t="s">
        <v>5527</v>
      </c>
      <c r="O388" t="s">
        <v>5528</v>
      </c>
      <c r="P388" t="s">
        <v>5529</v>
      </c>
      <c r="Q388" t="s">
        <v>5530</v>
      </c>
      <c r="R388" t="s">
        <v>5531</v>
      </c>
      <c r="S388" t="s">
        <v>5532</v>
      </c>
    </row>
    <row r="389" spans="2:32" x14ac:dyDescent="0.25">
      <c r="B389" t="s">
        <v>322</v>
      </c>
      <c r="C389">
        <v>82</v>
      </c>
      <c r="D389" t="s">
        <v>5533</v>
      </c>
      <c r="E389" t="s">
        <v>5535</v>
      </c>
      <c r="F389" t="s">
        <v>6722</v>
      </c>
      <c r="G389" t="s">
        <v>6723</v>
      </c>
      <c r="H389" t="s">
        <v>6724</v>
      </c>
      <c r="I389" t="s">
        <v>5544</v>
      </c>
      <c r="J389" t="s">
        <v>6725</v>
      </c>
      <c r="K389" t="s">
        <v>5547</v>
      </c>
      <c r="L389" t="s">
        <v>6726</v>
      </c>
      <c r="M389" t="s">
        <v>6727</v>
      </c>
      <c r="N389" t="s">
        <v>6728</v>
      </c>
      <c r="O389" t="s">
        <v>5551</v>
      </c>
      <c r="P389" t="s">
        <v>6729</v>
      </c>
    </row>
    <row r="390" spans="2:32" x14ac:dyDescent="0.25">
      <c r="B390" t="s">
        <v>2328</v>
      </c>
      <c r="C390">
        <v>83</v>
      </c>
      <c r="D390" t="s">
        <v>5554</v>
      </c>
      <c r="E390" t="s">
        <v>5555</v>
      </c>
      <c r="F390" t="s">
        <v>5556</v>
      </c>
      <c r="G390" t="s">
        <v>5557</v>
      </c>
      <c r="H390" t="s">
        <v>5558</v>
      </c>
      <c r="I390" t="s">
        <v>5559</v>
      </c>
      <c r="J390" t="s">
        <v>5560</v>
      </c>
      <c r="K390" t="s">
        <v>5561</v>
      </c>
      <c r="L390" t="s">
        <v>5562</v>
      </c>
      <c r="M390" t="s">
        <v>5563</v>
      </c>
      <c r="N390" t="s">
        <v>5564</v>
      </c>
      <c r="O390" t="s">
        <v>5565</v>
      </c>
      <c r="P390" t="s">
        <v>5566</v>
      </c>
      <c r="Q390" t="s">
        <v>5567</v>
      </c>
      <c r="R390" t="s">
        <v>5568</v>
      </c>
      <c r="S390" t="s">
        <v>5569</v>
      </c>
    </row>
    <row r="391" spans="2:32" x14ac:dyDescent="0.25">
      <c r="B391" t="s">
        <v>565</v>
      </c>
      <c r="C391">
        <v>84</v>
      </c>
      <c r="D391" t="s">
        <v>6730</v>
      </c>
      <c r="E391" t="s">
        <v>5571</v>
      </c>
      <c r="F391" t="s">
        <v>5572</v>
      </c>
      <c r="G391" t="s">
        <v>5573</v>
      </c>
      <c r="H391" t="s">
        <v>5575</v>
      </c>
      <c r="I391" t="s">
        <v>5576</v>
      </c>
      <c r="J391" t="s">
        <v>5578</v>
      </c>
      <c r="K391" t="s">
        <v>5579</v>
      </c>
      <c r="L391" t="s">
        <v>5580</v>
      </c>
      <c r="M391" t="s">
        <v>5581</v>
      </c>
      <c r="N391" t="s">
        <v>5582</v>
      </c>
      <c r="O391" t="s">
        <v>6731</v>
      </c>
      <c r="P391" t="s">
        <v>5584</v>
      </c>
      <c r="Q391" t="s">
        <v>5585</v>
      </c>
      <c r="R391" t="s">
        <v>5586</v>
      </c>
      <c r="S391" t="s">
        <v>5587</v>
      </c>
      <c r="T391" t="s">
        <v>5588</v>
      </c>
      <c r="U391" t="s">
        <v>5589</v>
      </c>
      <c r="V391" t="s">
        <v>5590</v>
      </c>
      <c r="W391" t="s">
        <v>5591</v>
      </c>
      <c r="X391" t="s">
        <v>5592</v>
      </c>
      <c r="Y391" t="s">
        <v>5593</v>
      </c>
      <c r="Z391" t="s">
        <v>5594</v>
      </c>
    </row>
    <row r="392" spans="2:32" x14ac:dyDescent="0.25">
      <c r="B392" t="s">
        <v>2691</v>
      </c>
      <c r="C392">
        <v>85</v>
      </c>
      <c r="D392" t="s">
        <v>5595</v>
      </c>
      <c r="E392" t="s">
        <v>5596</v>
      </c>
      <c r="F392" t="s">
        <v>5597</v>
      </c>
      <c r="G392" t="s">
        <v>5598</v>
      </c>
      <c r="H392" t="s">
        <v>5599</v>
      </c>
      <c r="I392" t="s">
        <v>5600</v>
      </c>
      <c r="J392" t="s">
        <v>5601</v>
      </c>
      <c r="K392" t="s">
        <v>5602</v>
      </c>
      <c r="L392" t="s">
        <v>5603</v>
      </c>
      <c r="M392" t="s">
        <v>5604</v>
      </c>
      <c r="N392" t="s">
        <v>5605</v>
      </c>
      <c r="O392" t="s">
        <v>5606</v>
      </c>
      <c r="P392" t="s">
        <v>5607</v>
      </c>
      <c r="Q392" t="s">
        <v>5608</v>
      </c>
      <c r="R392" t="s">
        <v>5609</v>
      </c>
      <c r="S392" t="s">
        <v>5610</v>
      </c>
    </row>
    <row r="393" spans="2:32" x14ac:dyDescent="0.25">
      <c r="B393" t="s">
        <v>834</v>
      </c>
      <c r="C393">
        <v>86</v>
      </c>
      <c r="D393" t="s">
        <v>5611</v>
      </c>
      <c r="E393" t="s">
        <v>5612</v>
      </c>
      <c r="F393" t="s">
        <v>5613</v>
      </c>
      <c r="G393" t="s">
        <v>5614</v>
      </c>
      <c r="H393" t="s">
        <v>5615</v>
      </c>
      <c r="I393" t="s">
        <v>5616</v>
      </c>
      <c r="J393" t="s">
        <v>5617</v>
      </c>
      <c r="K393" t="s">
        <v>5618</v>
      </c>
      <c r="L393" t="s">
        <v>5619</v>
      </c>
      <c r="M393" t="s">
        <v>5620</v>
      </c>
      <c r="N393" t="s">
        <v>5621</v>
      </c>
      <c r="O393" t="s">
        <v>5622</v>
      </c>
      <c r="P393" t="s">
        <v>5623</v>
      </c>
      <c r="Q393" t="s">
        <v>5625</v>
      </c>
      <c r="R393" t="s">
        <v>5626</v>
      </c>
      <c r="S393" t="s">
        <v>5627</v>
      </c>
      <c r="T393" t="s">
        <v>5628</v>
      </c>
      <c r="U393" t="s">
        <v>5631</v>
      </c>
      <c r="V393" t="s">
        <v>5632</v>
      </c>
      <c r="W393" t="s">
        <v>5633</v>
      </c>
      <c r="X393" t="s">
        <v>5634</v>
      </c>
    </row>
    <row r="394" spans="2:32" x14ac:dyDescent="0.25">
      <c r="B394" t="s">
        <v>72</v>
      </c>
      <c r="C394">
        <v>87</v>
      </c>
      <c r="D394" t="s">
        <v>5636</v>
      </c>
      <c r="E394" t="s">
        <v>5637</v>
      </c>
      <c r="F394" t="s">
        <v>5638</v>
      </c>
      <c r="G394" t="s">
        <v>5639</v>
      </c>
      <c r="H394" t="s">
        <v>5640</v>
      </c>
      <c r="I394" t="s">
        <v>5641</v>
      </c>
      <c r="J394" t="s">
        <v>5642</v>
      </c>
      <c r="K394" t="s">
        <v>5643</v>
      </c>
      <c r="L394" t="s">
        <v>5644</v>
      </c>
      <c r="M394" t="s">
        <v>5645</v>
      </c>
      <c r="N394" t="s">
        <v>5646</v>
      </c>
      <c r="O394" t="s">
        <v>5647</v>
      </c>
      <c r="P394" t="s">
        <v>5648</v>
      </c>
      <c r="Q394" t="s">
        <v>5649</v>
      </c>
      <c r="R394" t="s">
        <v>5650</v>
      </c>
      <c r="S394" t="s">
        <v>5651</v>
      </c>
      <c r="T394" t="s">
        <v>5652</v>
      </c>
    </row>
    <row r="395" spans="2:32" x14ac:dyDescent="0.25">
      <c r="B395" t="s">
        <v>24</v>
      </c>
      <c r="C395">
        <v>88</v>
      </c>
      <c r="D395" t="s">
        <v>5653</v>
      </c>
      <c r="E395" t="s">
        <v>5654</v>
      </c>
      <c r="F395" t="s">
        <v>5655</v>
      </c>
      <c r="G395" t="s">
        <v>5656</v>
      </c>
      <c r="H395" t="s">
        <v>6732</v>
      </c>
      <c r="I395" t="s">
        <v>5660</v>
      </c>
      <c r="J395" t="s">
        <v>5661</v>
      </c>
      <c r="K395" t="s">
        <v>5662</v>
      </c>
      <c r="L395" t="s">
        <v>5663</v>
      </c>
      <c r="M395" t="s">
        <v>5664</v>
      </c>
      <c r="N395" t="s">
        <v>5665</v>
      </c>
      <c r="O395" t="s">
        <v>5666</v>
      </c>
    </row>
    <row r="396" spans="2:32" x14ac:dyDescent="0.25">
      <c r="B396" t="s">
        <v>1419</v>
      </c>
      <c r="C396">
        <v>89</v>
      </c>
      <c r="D396" t="s">
        <v>5667</v>
      </c>
      <c r="E396" t="s">
        <v>5668</v>
      </c>
      <c r="F396" t="s">
        <v>5669</v>
      </c>
      <c r="G396" t="s">
        <v>5670</v>
      </c>
      <c r="H396" t="s">
        <v>5671</v>
      </c>
      <c r="I396" t="s">
        <v>5672</v>
      </c>
      <c r="J396" t="s">
        <v>5673</v>
      </c>
      <c r="K396" t="s">
        <v>5674</v>
      </c>
      <c r="L396" t="s">
        <v>5675</v>
      </c>
      <c r="M396" t="s">
        <v>5676</v>
      </c>
      <c r="N396" t="s">
        <v>5677</v>
      </c>
      <c r="O396" t="s">
        <v>5678</v>
      </c>
      <c r="P396" t="s">
        <v>5679</v>
      </c>
      <c r="Q396" t="s">
        <v>5680</v>
      </c>
    </row>
    <row r="397" spans="2:32" x14ac:dyDescent="0.25">
      <c r="B397" t="s">
        <v>1693</v>
      </c>
      <c r="C397">
        <v>90</v>
      </c>
      <c r="D397" t="s">
        <v>5681</v>
      </c>
      <c r="E397" t="s">
        <v>5682</v>
      </c>
      <c r="F397" t="s">
        <v>5683</v>
      </c>
      <c r="G397" t="s">
        <v>5684</v>
      </c>
      <c r="H397" t="s">
        <v>5685</v>
      </c>
      <c r="I397" t="s">
        <v>5686</v>
      </c>
      <c r="J397" t="s">
        <v>5687</v>
      </c>
      <c r="K397" t="s">
        <v>5688</v>
      </c>
      <c r="L397" t="s">
        <v>5689</v>
      </c>
      <c r="M397" t="s">
        <v>5690</v>
      </c>
      <c r="N397" t="s">
        <v>5691</v>
      </c>
      <c r="O397" t="s">
        <v>5692</v>
      </c>
      <c r="P397" t="s">
        <v>5693</v>
      </c>
      <c r="Q397" t="s">
        <v>5694</v>
      </c>
    </row>
    <row r="398" spans="2:32" x14ac:dyDescent="0.25">
      <c r="B398" t="s">
        <v>1586</v>
      </c>
      <c r="C398">
        <v>91</v>
      </c>
      <c r="D398" t="s">
        <v>5695</v>
      </c>
      <c r="E398" t="s">
        <v>5696</v>
      </c>
      <c r="F398" t="s">
        <v>6733</v>
      </c>
      <c r="G398" t="s">
        <v>5699</v>
      </c>
      <c r="H398" t="s">
        <v>5700</v>
      </c>
      <c r="I398" t="s">
        <v>6734</v>
      </c>
      <c r="J398" t="s">
        <v>5704</v>
      </c>
      <c r="K398" t="s">
        <v>5705</v>
      </c>
      <c r="L398" t="s">
        <v>6735</v>
      </c>
      <c r="M398" t="s">
        <v>5708</v>
      </c>
      <c r="N398" t="s">
        <v>5710</v>
      </c>
      <c r="O398" t="s">
        <v>6736</v>
      </c>
      <c r="P398" t="s">
        <v>6737</v>
      </c>
      <c r="Q398" t="s">
        <v>5716</v>
      </c>
      <c r="R398" t="s">
        <v>5717</v>
      </c>
      <c r="S398" t="s">
        <v>5718</v>
      </c>
    </row>
    <row r="399" spans="2:32" x14ac:dyDescent="0.25">
      <c r="B399" t="s">
        <v>26</v>
      </c>
      <c r="C399">
        <v>92</v>
      </c>
      <c r="D399" t="s">
        <v>5719</v>
      </c>
      <c r="E399" t="s">
        <v>6738</v>
      </c>
      <c r="F399" t="s">
        <v>5722</v>
      </c>
      <c r="G399" t="s">
        <v>6739</v>
      </c>
      <c r="H399" t="s">
        <v>5724</v>
      </c>
      <c r="I399" t="s">
        <v>5725</v>
      </c>
      <c r="J399" t="s">
        <v>5726</v>
      </c>
      <c r="K399" t="s">
        <v>5727</v>
      </c>
      <c r="L399" t="s">
        <v>5728</v>
      </c>
      <c r="M399" t="s">
        <v>5729</v>
      </c>
      <c r="N399" t="s">
        <v>5730</v>
      </c>
      <c r="O399" t="s">
        <v>5731</v>
      </c>
      <c r="P399" t="s">
        <v>5733</v>
      </c>
      <c r="Q399" t="s">
        <v>5734</v>
      </c>
      <c r="R399" t="s">
        <v>5735</v>
      </c>
    </row>
    <row r="400" spans="2:32" x14ac:dyDescent="0.25">
      <c r="B400" t="s">
        <v>1287</v>
      </c>
      <c r="C400">
        <v>93</v>
      </c>
      <c r="D400" t="s">
        <v>5736</v>
      </c>
      <c r="E400" t="s">
        <v>5737</v>
      </c>
      <c r="F400" t="s">
        <v>5738</v>
      </c>
      <c r="G400" t="s">
        <v>5739</v>
      </c>
      <c r="H400" t="s">
        <v>5740</v>
      </c>
      <c r="I400" t="s">
        <v>5741</v>
      </c>
      <c r="J400" t="s">
        <v>5742</v>
      </c>
      <c r="K400" t="s">
        <v>5743</v>
      </c>
      <c r="L400" t="s">
        <v>5744</v>
      </c>
      <c r="M400" t="s">
        <v>5745</v>
      </c>
      <c r="N400" t="s">
        <v>5746</v>
      </c>
      <c r="O400" t="s">
        <v>5747</v>
      </c>
      <c r="P400" t="s">
        <v>5748</v>
      </c>
      <c r="Q400" t="s">
        <v>5749</v>
      </c>
      <c r="R400" t="s">
        <v>5750</v>
      </c>
      <c r="S400" t="s">
        <v>5751</v>
      </c>
    </row>
    <row r="401" spans="1:44" x14ac:dyDescent="0.25">
      <c r="B401" t="s">
        <v>1572</v>
      </c>
      <c r="C401">
        <v>94</v>
      </c>
      <c r="D401" t="s">
        <v>5753</v>
      </c>
      <c r="E401" t="s">
        <v>5754</v>
      </c>
      <c r="F401" t="s">
        <v>6740</v>
      </c>
      <c r="G401" t="s">
        <v>5759</v>
      </c>
      <c r="H401" t="s">
        <v>6741</v>
      </c>
      <c r="I401" t="s">
        <v>5763</v>
      </c>
      <c r="J401" t="s">
        <v>5764</v>
      </c>
      <c r="K401" t="s">
        <v>5765</v>
      </c>
      <c r="L401" t="s">
        <v>5766</v>
      </c>
      <c r="M401" t="s">
        <v>5767</v>
      </c>
      <c r="N401" t="s">
        <v>5768</v>
      </c>
      <c r="O401" t="s">
        <v>6742</v>
      </c>
      <c r="P401" t="s">
        <v>5770</v>
      </c>
      <c r="Q401" t="s">
        <v>5771</v>
      </c>
      <c r="R401" t="s">
        <v>6743</v>
      </c>
      <c r="S401" t="s">
        <v>5773</v>
      </c>
      <c r="T401" t="s">
        <v>5774</v>
      </c>
      <c r="U401" t="s">
        <v>5775</v>
      </c>
      <c r="V401" t="s">
        <v>5776</v>
      </c>
      <c r="W401" t="s">
        <v>5777</v>
      </c>
      <c r="X401" t="s">
        <v>5778</v>
      </c>
      <c r="Y401" t="s">
        <v>5779</v>
      </c>
      <c r="Z401" t="s">
        <v>5781</v>
      </c>
    </row>
    <row r="402" spans="1:44" x14ac:dyDescent="0.25">
      <c r="B402" t="s">
        <v>2692</v>
      </c>
      <c r="C402">
        <v>95</v>
      </c>
      <c r="D402" t="s">
        <v>5783</v>
      </c>
      <c r="E402" t="s">
        <v>5784</v>
      </c>
      <c r="F402" t="s">
        <v>5785</v>
      </c>
      <c r="G402" t="s">
        <v>5786</v>
      </c>
      <c r="H402" t="s">
        <v>6744</v>
      </c>
      <c r="I402" t="s">
        <v>5789</v>
      </c>
      <c r="J402" t="s">
        <v>5790</v>
      </c>
      <c r="K402" t="s">
        <v>6745</v>
      </c>
      <c r="L402" t="s">
        <v>5794</v>
      </c>
      <c r="M402" t="s">
        <v>5795</v>
      </c>
      <c r="N402" t="s">
        <v>6746</v>
      </c>
      <c r="O402" t="s">
        <v>5799</v>
      </c>
    </row>
    <row r="403" spans="1:44" x14ac:dyDescent="0.25">
      <c r="B403" t="s">
        <v>2693</v>
      </c>
      <c r="C403">
        <v>96</v>
      </c>
      <c r="D403" t="s">
        <v>5800</v>
      </c>
      <c r="E403" t="s">
        <v>5801</v>
      </c>
      <c r="F403" t="s">
        <v>5802</v>
      </c>
      <c r="G403" t="s">
        <v>5803</v>
      </c>
      <c r="H403" t="s">
        <v>5804</v>
      </c>
      <c r="I403" t="s">
        <v>5805</v>
      </c>
      <c r="J403" t="s">
        <v>5806</v>
      </c>
      <c r="K403" t="s">
        <v>5807</v>
      </c>
      <c r="L403" t="s">
        <v>5808</v>
      </c>
      <c r="M403" t="s">
        <v>5809</v>
      </c>
      <c r="N403" t="s">
        <v>5810</v>
      </c>
      <c r="O403" t="s">
        <v>5811</v>
      </c>
      <c r="P403" t="s">
        <v>5812</v>
      </c>
      <c r="Q403" t="s">
        <v>5813</v>
      </c>
      <c r="R403" t="s">
        <v>5814</v>
      </c>
      <c r="S403" t="s">
        <v>5815</v>
      </c>
      <c r="T403" t="s">
        <v>5816</v>
      </c>
      <c r="U403" t="s">
        <v>5817</v>
      </c>
      <c r="V403" t="s">
        <v>5818</v>
      </c>
      <c r="W403" t="s">
        <v>5819</v>
      </c>
    </row>
    <row r="404" spans="1:44" x14ac:dyDescent="0.25">
      <c r="B404" t="s">
        <v>2641</v>
      </c>
      <c r="C404">
        <v>97</v>
      </c>
      <c r="D404" t="s">
        <v>5820</v>
      </c>
      <c r="E404" t="s">
        <v>5821</v>
      </c>
      <c r="F404" t="s">
        <v>5822</v>
      </c>
      <c r="G404" t="s">
        <v>5823</v>
      </c>
      <c r="H404" t="s">
        <v>5824</v>
      </c>
      <c r="I404" t="s">
        <v>5825</v>
      </c>
      <c r="J404" t="s">
        <v>5826</v>
      </c>
      <c r="K404" t="s">
        <v>5827</v>
      </c>
      <c r="L404" t="s">
        <v>5828</v>
      </c>
      <c r="M404" t="s">
        <v>5829</v>
      </c>
      <c r="N404" t="s">
        <v>5830</v>
      </c>
      <c r="O404" t="s">
        <v>5831</v>
      </c>
      <c r="P404" t="s">
        <v>6747</v>
      </c>
      <c r="Q404" t="s">
        <v>5835</v>
      </c>
      <c r="R404" t="s">
        <v>5836</v>
      </c>
      <c r="S404" t="s">
        <v>5837</v>
      </c>
      <c r="T404" t="s">
        <v>5838</v>
      </c>
      <c r="U404" t="s">
        <v>5839</v>
      </c>
      <c r="V404" t="s">
        <v>5840</v>
      </c>
      <c r="W404" t="s">
        <v>5841</v>
      </c>
      <c r="X404" t="s">
        <v>5842</v>
      </c>
      <c r="Y404" t="s">
        <v>5843</v>
      </c>
      <c r="Z404" t="s">
        <v>5844</v>
      </c>
    </row>
    <row r="405" spans="1:44" x14ac:dyDescent="0.25">
      <c r="B405" t="s">
        <v>226</v>
      </c>
      <c r="C405">
        <v>98</v>
      </c>
      <c r="D405" t="s">
        <v>6748</v>
      </c>
      <c r="E405" t="s">
        <v>5848</v>
      </c>
      <c r="F405" t="s">
        <v>5849</v>
      </c>
      <c r="G405" t="s">
        <v>5850</v>
      </c>
      <c r="H405" t="s">
        <v>5851</v>
      </c>
      <c r="I405" t="s">
        <v>5852</v>
      </c>
      <c r="J405" t="s">
        <v>5853</v>
      </c>
      <c r="K405" t="s">
        <v>5854</v>
      </c>
      <c r="L405" t="s">
        <v>5855</v>
      </c>
      <c r="M405" t="s">
        <v>5857</v>
      </c>
      <c r="N405" t="s">
        <v>5858</v>
      </c>
      <c r="O405" t="s">
        <v>5859</v>
      </c>
    </row>
    <row r="406" spans="1:44" x14ac:dyDescent="0.25">
      <c r="B406" t="s">
        <v>2213</v>
      </c>
      <c r="C406">
        <v>99</v>
      </c>
      <c r="D406" t="s">
        <v>5860</v>
      </c>
      <c r="E406" t="s">
        <v>5861</v>
      </c>
      <c r="F406" t="s">
        <v>5862</v>
      </c>
      <c r="G406" t="s">
        <v>5863</v>
      </c>
      <c r="H406" t="s">
        <v>5864</v>
      </c>
      <c r="I406" t="s">
        <v>5865</v>
      </c>
      <c r="J406" t="s">
        <v>5866</v>
      </c>
      <c r="K406" t="s">
        <v>5867</v>
      </c>
      <c r="L406" t="s">
        <v>5868</v>
      </c>
      <c r="M406" t="s">
        <v>5869</v>
      </c>
      <c r="N406" t="s">
        <v>5870</v>
      </c>
      <c r="O406" t="s">
        <v>5871</v>
      </c>
      <c r="P406" t="s">
        <v>5872</v>
      </c>
      <c r="Q406" t="s">
        <v>5873</v>
      </c>
      <c r="R406" t="s">
        <v>5874</v>
      </c>
      <c r="S406" t="s">
        <v>5875</v>
      </c>
    </row>
    <row r="408" spans="1:44" x14ac:dyDescent="0.25">
      <c r="A408" t="s">
        <v>6397</v>
      </c>
      <c r="B408" t="s">
        <v>6389</v>
      </c>
      <c r="C408" t="s">
        <v>2694</v>
      </c>
      <c r="D408" t="s">
        <v>6522</v>
      </c>
      <c r="E408" t="s">
        <v>6522</v>
      </c>
      <c r="F408" t="s">
        <v>6522</v>
      </c>
      <c r="G408" t="s">
        <v>6522</v>
      </c>
      <c r="H408" t="s">
        <v>6522</v>
      </c>
      <c r="I408" t="s">
        <v>6522</v>
      </c>
      <c r="J408" t="s">
        <v>6522</v>
      </c>
      <c r="K408" t="s">
        <v>6522</v>
      </c>
      <c r="L408" t="s">
        <v>6522</v>
      </c>
      <c r="M408" t="s">
        <v>6522</v>
      </c>
      <c r="N408" t="s">
        <v>6522</v>
      </c>
      <c r="O408" t="s">
        <v>6522</v>
      </c>
      <c r="P408" t="s">
        <v>6522</v>
      </c>
      <c r="Q408" t="s">
        <v>6522</v>
      </c>
      <c r="R408" t="s">
        <v>6522</v>
      </c>
      <c r="S408" t="s">
        <v>6522</v>
      </c>
      <c r="T408" t="s">
        <v>6522</v>
      </c>
      <c r="U408" t="s">
        <v>6522</v>
      </c>
      <c r="V408" t="s">
        <v>6522</v>
      </c>
      <c r="W408" t="s">
        <v>6522</v>
      </c>
      <c r="X408" t="s">
        <v>6522</v>
      </c>
      <c r="Y408" t="s">
        <v>6522</v>
      </c>
      <c r="Z408" t="s">
        <v>6522</v>
      </c>
      <c r="AA408" t="s">
        <v>6522</v>
      </c>
      <c r="AB408" t="s">
        <v>6522</v>
      </c>
      <c r="AC408" t="s">
        <v>6522</v>
      </c>
      <c r="AD408" t="s">
        <v>6522</v>
      </c>
      <c r="AE408" t="s">
        <v>6522</v>
      </c>
      <c r="AF408" t="s">
        <v>6522</v>
      </c>
      <c r="AG408" t="s">
        <v>6522</v>
      </c>
      <c r="AH408" t="s">
        <v>6522</v>
      </c>
      <c r="AI408" t="s">
        <v>6522</v>
      </c>
      <c r="AJ408" t="s">
        <v>6522</v>
      </c>
      <c r="AK408" t="s">
        <v>6522</v>
      </c>
      <c r="AL408" t="s">
        <v>6522</v>
      </c>
      <c r="AM408" t="s">
        <v>6522</v>
      </c>
      <c r="AN408" t="s">
        <v>6522</v>
      </c>
      <c r="AO408" t="s">
        <v>6522</v>
      </c>
      <c r="AP408" t="s">
        <v>6522</v>
      </c>
      <c r="AQ408" t="s">
        <v>6522</v>
      </c>
      <c r="AR408" t="s">
        <v>6522</v>
      </c>
    </row>
    <row r="409" spans="1:44" x14ac:dyDescent="0.25">
      <c r="B409" t="s">
        <v>3</v>
      </c>
      <c r="C409">
        <v>1</v>
      </c>
      <c r="D409" t="s">
        <v>5878</v>
      </c>
      <c r="E409" t="s">
        <v>6399</v>
      </c>
    </row>
    <row r="410" spans="1:44" x14ac:dyDescent="0.25">
      <c r="B410" t="s">
        <v>1574</v>
      </c>
      <c r="C410">
        <v>2</v>
      </c>
      <c r="D410" t="s">
        <v>6400</v>
      </c>
    </row>
    <row r="411" spans="1:44" x14ac:dyDescent="0.25">
      <c r="B411" t="s">
        <v>44</v>
      </c>
      <c r="C411">
        <v>3</v>
      </c>
      <c r="D411" t="s">
        <v>6401</v>
      </c>
    </row>
    <row r="412" spans="1:44" x14ac:dyDescent="0.25">
      <c r="B412" t="s">
        <v>2671</v>
      </c>
      <c r="C412">
        <v>4</v>
      </c>
      <c r="D412" t="s">
        <v>6318</v>
      </c>
      <c r="E412" t="s">
        <v>6402</v>
      </c>
    </row>
    <row r="413" spans="1:44" x14ac:dyDescent="0.25">
      <c r="B413" t="s">
        <v>108</v>
      </c>
      <c r="C413">
        <v>5</v>
      </c>
      <c r="D413" t="s">
        <v>5898</v>
      </c>
      <c r="E413" t="s">
        <v>6403</v>
      </c>
    </row>
    <row r="414" spans="1:44" x14ac:dyDescent="0.25">
      <c r="B414" t="s">
        <v>125</v>
      </c>
      <c r="C414">
        <v>6</v>
      </c>
      <c r="D414" t="s">
        <v>6344</v>
      </c>
      <c r="E414" t="s">
        <v>6143</v>
      </c>
      <c r="F414" t="s">
        <v>5906</v>
      </c>
      <c r="G414" t="s">
        <v>6221</v>
      </c>
      <c r="H414" t="s">
        <v>6404</v>
      </c>
    </row>
    <row r="415" spans="1:44" x14ac:dyDescent="0.25">
      <c r="B415" t="s">
        <v>193</v>
      </c>
      <c r="C415">
        <v>7</v>
      </c>
      <c r="D415" t="s">
        <v>6405</v>
      </c>
    </row>
    <row r="416" spans="1:44" x14ac:dyDescent="0.25">
      <c r="B416" t="s">
        <v>202</v>
      </c>
      <c r="C416">
        <v>8</v>
      </c>
      <c r="D416" t="s">
        <v>5914</v>
      </c>
      <c r="E416" t="s">
        <v>6406</v>
      </c>
    </row>
    <row r="417" spans="2:8" x14ac:dyDescent="0.25">
      <c r="B417" t="s">
        <v>2672</v>
      </c>
      <c r="C417">
        <v>9</v>
      </c>
      <c r="D417" t="s">
        <v>6407</v>
      </c>
    </row>
    <row r="418" spans="2:8" x14ac:dyDescent="0.25">
      <c r="B418" t="s">
        <v>1500</v>
      </c>
      <c r="C418">
        <v>10</v>
      </c>
      <c r="D418" t="s">
        <v>5922</v>
      </c>
      <c r="E418" t="s">
        <v>6408</v>
      </c>
    </row>
    <row r="419" spans="2:8" x14ac:dyDescent="0.25">
      <c r="B419" t="s">
        <v>595</v>
      </c>
      <c r="C419">
        <v>11</v>
      </c>
      <c r="D419" t="s">
        <v>5926</v>
      </c>
      <c r="E419" t="s">
        <v>6149</v>
      </c>
      <c r="F419" t="s">
        <v>6310</v>
      </c>
      <c r="G419" t="s">
        <v>6155</v>
      </c>
      <c r="H419" t="s">
        <v>6409</v>
      </c>
    </row>
    <row r="420" spans="2:8" x14ac:dyDescent="0.25">
      <c r="B420" t="s">
        <v>344</v>
      </c>
      <c r="C420">
        <v>12</v>
      </c>
      <c r="D420" t="s">
        <v>6410</v>
      </c>
    </row>
    <row r="421" spans="2:8" x14ac:dyDescent="0.25">
      <c r="B421" t="s">
        <v>366</v>
      </c>
      <c r="C421">
        <v>13</v>
      </c>
      <c r="D421" t="s">
        <v>6331</v>
      </c>
      <c r="E421" t="s">
        <v>6411</v>
      </c>
    </row>
    <row r="422" spans="2:8" x14ac:dyDescent="0.25">
      <c r="B422" t="s">
        <v>375</v>
      </c>
      <c r="C422">
        <v>14</v>
      </c>
      <c r="D422" t="s">
        <v>6412</v>
      </c>
    </row>
    <row r="423" spans="2:8" x14ac:dyDescent="0.25">
      <c r="B423" t="s">
        <v>215</v>
      </c>
      <c r="C423">
        <v>15</v>
      </c>
      <c r="D423" t="s">
        <v>5939</v>
      </c>
      <c r="E423" t="s">
        <v>6413</v>
      </c>
    </row>
    <row r="424" spans="2:8" x14ac:dyDescent="0.25">
      <c r="B424" t="s">
        <v>147</v>
      </c>
      <c r="C424">
        <v>16</v>
      </c>
      <c r="D424" t="s">
        <v>6414</v>
      </c>
    </row>
    <row r="425" spans="2:8" x14ac:dyDescent="0.25">
      <c r="B425" t="s">
        <v>2673</v>
      </c>
      <c r="C425">
        <v>17</v>
      </c>
      <c r="D425" t="s">
        <v>5962</v>
      </c>
      <c r="E425" t="s">
        <v>6415</v>
      </c>
    </row>
    <row r="426" spans="2:8" x14ac:dyDescent="0.25">
      <c r="B426" t="s">
        <v>475</v>
      </c>
      <c r="C426">
        <v>18</v>
      </c>
      <c r="D426" t="s">
        <v>6416</v>
      </c>
    </row>
    <row r="427" spans="2:8" x14ac:dyDescent="0.25">
      <c r="B427" t="s">
        <v>518</v>
      </c>
      <c r="C427">
        <v>19</v>
      </c>
      <c r="D427" t="s">
        <v>6058</v>
      </c>
      <c r="E427" t="s">
        <v>6417</v>
      </c>
    </row>
    <row r="428" spans="2:8" x14ac:dyDescent="0.25">
      <c r="B428" t="s">
        <v>528</v>
      </c>
      <c r="C428">
        <v>20</v>
      </c>
      <c r="D428" t="s">
        <v>5955</v>
      </c>
      <c r="E428" t="s">
        <v>6418</v>
      </c>
    </row>
    <row r="429" spans="2:8" x14ac:dyDescent="0.25">
      <c r="B429" t="s">
        <v>555</v>
      </c>
      <c r="C429">
        <v>21</v>
      </c>
      <c r="D429" t="s">
        <v>6363</v>
      </c>
      <c r="E429" t="s">
        <v>6103</v>
      </c>
      <c r="F429" t="s">
        <v>6419</v>
      </c>
    </row>
    <row r="430" spans="2:8" x14ac:dyDescent="0.25">
      <c r="B430" t="s">
        <v>577</v>
      </c>
      <c r="C430">
        <v>22</v>
      </c>
      <c r="D430" t="s">
        <v>6420</v>
      </c>
    </row>
    <row r="431" spans="2:8" x14ac:dyDescent="0.25">
      <c r="B431" t="s">
        <v>617</v>
      </c>
      <c r="C431">
        <v>23</v>
      </c>
      <c r="D431" t="s">
        <v>6037</v>
      </c>
      <c r="E431" t="s">
        <v>6421</v>
      </c>
    </row>
    <row r="432" spans="2:8" x14ac:dyDescent="0.25">
      <c r="B432" t="s">
        <v>2674</v>
      </c>
      <c r="C432">
        <v>24</v>
      </c>
      <c r="D432" t="s">
        <v>5979</v>
      </c>
      <c r="E432" t="s">
        <v>6422</v>
      </c>
    </row>
    <row r="433" spans="2:14" x14ac:dyDescent="0.25">
      <c r="B433" t="s">
        <v>701</v>
      </c>
      <c r="C433">
        <v>25</v>
      </c>
      <c r="D433" t="s">
        <v>5983</v>
      </c>
      <c r="E433" t="s">
        <v>6051</v>
      </c>
      <c r="F433" t="s">
        <v>6423</v>
      </c>
    </row>
    <row r="434" spans="2:14" x14ac:dyDescent="0.25">
      <c r="B434" t="s">
        <v>2675</v>
      </c>
      <c r="C434">
        <v>26</v>
      </c>
      <c r="D434" t="s">
        <v>5988</v>
      </c>
      <c r="E434" t="s">
        <v>6424</v>
      </c>
    </row>
    <row r="435" spans="2:14" x14ac:dyDescent="0.25">
      <c r="B435" t="s">
        <v>742</v>
      </c>
      <c r="C435">
        <v>27</v>
      </c>
      <c r="D435" t="s">
        <v>5991</v>
      </c>
      <c r="E435" t="s">
        <v>6425</v>
      </c>
    </row>
    <row r="436" spans="2:14" x14ac:dyDescent="0.25">
      <c r="B436" t="s">
        <v>765</v>
      </c>
      <c r="C436">
        <v>28</v>
      </c>
      <c r="D436" t="s">
        <v>5995</v>
      </c>
      <c r="E436" t="s">
        <v>5972</v>
      </c>
      <c r="F436" t="s">
        <v>5994</v>
      </c>
      <c r="G436" t="s">
        <v>6426</v>
      </c>
    </row>
    <row r="437" spans="2:14" x14ac:dyDescent="0.25">
      <c r="B437" t="s">
        <v>218</v>
      </c>
      <c r="C437">
        <v>29</v>
      </c>
      <c r="D437" t="s">
        <v>6144</v>
      </c>
      <c r="E437" t="s">
        <v>5905</v>
      </c>
      <c r="F437" t="s">
        <v>6427</v>
      </c>
    </row>
    <row r="438" spans="2:14" x14ac:dyDescent="0.25">
      <c r="B438" t="s">
        <v>2676</v>
      </c>
      <c r="C438">
        <v>30</v>
      </c>
      <c r="D438" t="s">
        <v>6027</v>
      </c>
      <c r="E438" t="s">
        <v>6070</v>
      </c>
      <c r="F438" t="s">
        <v>6428</v>
      </c>
    </row>
    <row r="439" spans="2:14" x14ac:dyDescent="0.25">
      <c r="B439" t="s">
        <v>869</v>
      </c>
      <c r="C439">
        <v>31</v>
      </c>
      <c r="D439" t="s">
        <v>6320</v>
      </c>
      <c r="E439" t="s">
        <v>6429</v>
      </c>
    </row>
    <row r="440" spans="2:14" x14ac:dyDescent="0.25">
      <c r="B440" t="s">
        <v>950</v>
      </c>
      <c r="C440">
        <v>32</v>
      </c>
      <c r="D440" t="s">
        <v>5894</v>
      </c>
      <c r="E440" t="s">
        <v>6282</v>
      </c>
      <c r="F440" t="s">
        <v>6430</v>
      </c>
    </row>
    <row r="441" spans="2:14" x14ac:dyDescent="0.25">
      <c r="B441" t="s">
        <v>751</v>
      </c>
      <c r="C441">
        <v>33</v>
      </c>
      <c r="D441" t="s">
        <v>6231</v>
      </c>
      <c r="E441" t="s">
        <v>6431</v>
      </c>
    </row>
    <row r="442" spans="2:14" x14ac:dyDescent="0.25">
      <c r="B442" t="s">
        <v>995</v>
      </c>
      <c r="C442">
        <v>34</v>
      </c>
      <c r="D442" t="s">
        <v>6049</v>
      </c>
      <c r="E442" t="s">
        <v>5942</v>
      </c>
      <c r="F442" t="s">
        <v>6432</v>
      </c>
    </row>
    <row r="443" spans="2:14" x14ac:dyDescent="0.25">
      <c r="B443" t="s">
        <v>414</v>
      </c>
      <c r="C443">
        <v>35</v>
      </c>
      <c r="D443" t="s">
        <v>6057</v>
      </c>
      <c r="E443" t="s">
        <v>6214</v>
      </c>
      <c r="F443" t="s">
        <v>5904</v>
      </c>
      <c r="G443" t="s">
        <v>6054</v>
      </c>
      <c r="H443" t="s">
        <v>6055</v>
      </c>
      <c r="I443" t="s">
        <v>6371</v>
      </c>
      <c r="J443" t="s">
        <v>6056</v>
      </c>
      <c r="K443" t="s">
        <v>6069</v>
      </c>
      <c r="L443" t="s">
        <v>6283</v>
      </c>
      <c r="M443" t="s">
        <v>6297</v>
      </c>
      <c r="N443" t="s">
        <v>6433</v>
      </c>
    </row>
    <row r="444" spans="2:14" x14ac:dyDescent="0.25">
      <c r="B444" t="s">
        <v>155</v>
      </c>
      <c r="C444">
        <v>36</v>
      </c>
      <c r="D444" t="s">
        <v>6434</v>
      </c>
    </row>
    <row r="445" spans="2:14" x14ac:dyDescent="0.25">
      <c r="B445" t="s">
        <v>338</v>
      </c>
      <c r="C445">
        <v>37</v>
      </c>
      <c r="D445" t="s">
        <v>6075</v>
      </c>
      <c r="E445" t="s">
        <v>6435</v>
      </c>
    </row>
    <row r="446" spans="2:14" x14ac:dyDescent="0.25">
      <c r="B446" t="s">
        <v>2677</v>
      </c>
      <c r="C446">
        <v>38</v>
      </c>
      <c r="D446" t="s">
        <v>6028</v>
      </c>
      <c r="E446" t="s">
        <v>6436</v>
      </c>
    </row>
    <row r="447" spans="2:14" x14ac:dyDescent="0.25">
      <c r="B447" t="s">
        <v>2678</v>
      </c>
      <c r="C447">
        <v>39</v>
      </c>
      <c r="D447" t="s">
        <v>6084</v>
      </c>
      <c r="E447" t="s">
        <v>6308</v>
      </c>
      <c r="F447" t="s">
        <v>6023</v>
      </c>
      <c r="G447" t="s">
        <v>6243</v>
      </c>
      <c r="H447" t="s">
        <v>6021</v>
      </c>
      <c r="I447" t="s">
        <v>6437</v>
      </c>
    </row>
    <row r="448" spans="2:14" x14ac:dyDescent="0.25">
      <c r="B448" t="s">
        <v>752</v>
      </c>
      <c r="C448">
        <v>40</v>
      </c>
      <c r="D448" t="s">
        <v>6087</v>
      </c>
      <c r="E448" t="s">
        <v>6438</v>
      </c>
    </row>
    <row r="449" spans="2:11" x14ac:dyDescent="0.25">
      <c r="B449" t="s">
        <v>2096</v>
      </c>
      <c r="C449">
        <v>41</v>
      </c>
      <c r="D449" t="s">
        <v>6092</v>
      </c>
      <c r="E449" t="s">
        <v>6439</v>
      </c>
    </row>
    <row r="450" spans="2:11" x14ac:dyDescent="0.25">
      <c r="B450" t="s">
        <v>1073</v>
      </c>
      <c r="C450">
        <v>42</v>
      </c>
      <c r="D450" t="s">
        <v>6440</v>
      </c>
    </row>
    <row r="451" spans="2:11" x14ac:dyDescent="0.25">
      <c r="B451" t="s">
        <v>222</v>
      </c>
      <c r="C451">
        <v>43</v>
      </c>
      <c r="D451" t="s">
        <v>6441</v>
      </c>
    </row>
    <row r="452" spans="2:11" x14ac:dyDescent="0.25">
      <c r="B452" t="s">
        <v>2446</v>
      </c>
      <c r="C452">
        <v>44</v>
      </c>
      <c r="D452" t="s">
        <v>6101</v>
      </c>
      <c r="E452" t="s">
        <v>6216</v>
      </c>
      <c r="F452" t="s">
        <v>6376</v>
      </c>
      <c r="G452" t="s">
        <v>6215</v>
      </c>
      <c r="H452" t="s">
        <v>6442</v>
      </c>
    </row>
    <row r="453" spans="2:11" x14ac:dyDescent="0.25">
      <c r="B453" t="s">
        <v>1301</v>
      </c>
      <c r="C453">
        <v>45</v>
      </c>
      <c r="D453" t="s">
        <v>6111</v>
      </c>
      <c r="E453" t="s">
        <v>6443</v>
      </c>
    </row>
    <row r="454" spans="2:11" x14ac:dyDescent="0.25">
      <c r="B454" t="s">
        <v>1311</v>
      </c>
      <c r="C454">
        <v>46</v>
      </c>
      <c r="D454" t="s">
        <v>6114</v>
      </c>
      <c r="E454" t="s">
        <v>6444</v>
      </c>
    </row>
    <row r="455" spans="2:11" x14ac:dyDescent="0.25">
      <c r="B455" t="s">
        <v>2679</v>
      </c>
      <c r="C455">
        <v>47</v>
      </c>
      <c r="D455" t="s">
        <v>6445</v>
      </c>
    </row>
    <row r="456" spans="2:11" x14ac:dyDescent="0.25">
      <c r="B456" t="s">
        <v>63</v>
      </c>
      <c r="C456">
        <v>48</v>
      </c>
      <c r="D456" t="s">
        <v>6108</v>
      </c>
      <c r="E456" t="s">
        <v>5888</v>
      </c>
      <c r="F456" t="s">
        <v>6192</v>
      </c>
      <c r="G456" t="s">
        <v>6372</v>
      </c>
      <c r="H456" t="s">
        <v>6225</v>
      </c>
      <c r="I456" t="s">
        <v>5886</v>
      </c>
      <c r="J456" t="s">
        <v>5887</v>
      </c>
      <c r="K456" t="s">
        <v>6446</v>
      </c>
    </row>
    <row r="457" spans="2:11" x14ac:dyDescent="0.25">
      <c r="B457" t="s">
        <v>13</v>
      </c>
      <c r="C457">
        <v>49</v>
      </c>
      <c r="D457" t="s">
        <v>6125</v>
      </c>
      <c r="E457" t="s">
        <v>5890</v>
      </c>
      <c r="F457" t="s">
        <v>6193</v>
      </c>
      <c r="G457" t="s">
        <v>6285</v>
      </c>
      <c r="H457" t="s">
        <v>6447</v>
      </c>
    </row>
    <row r="458" spans="2:11" x14ac:dyDescent="0.25">
      <c r="B458" t="s">
        <v>40</v>
      </c>
      <c r="C458">
        <v>50</v>
      </c>
      <c r="D458" t="s">
        <v>5975</v>
      </c>
      <c r="E458" t="s">
        <v>6348</v>
      </c>
      <c r="F458" t="s">
        <v>6374</v>
      </c>
      <c r="G458" t="s">
        <v>6222</v>
      </c>
      <c r="H458" t="s">
        <v>6448</v>
      </c>
    </row>
    <row r="459" spans="2:11" x14ac:dyDescent="0.25">
      <c r="B459" t="s">
        <v>14</v>
      </c>
      <c r="C459">
        <v>51</v>
      </c>
      <c r="D459" t="s">
        <v>6131</v>
      </c>
      <c r="E459" t="s">
        <v>6449</v>
      </c>
    </row>
    <row r="460" spans="2:11" x14ac:dyDescent="0.25">
      <c r="B460" t="s">
        <v>2101</v>
      </c>
      <c r="C460">
        <v>52</v>
      </c>
      <c r="D460" t="s">
        <v>6177</v>
      </c>
      <c r="E460" t="s">
        <v>6450</v>
      </c>
    </row>
    <row r="461" spans="2:11" x14ac:dyDescent="0.25">
      <c r="B461" t="s">
        <v>2680</v>
      </c>
      <c r="C461">
        <v>53</v>
      </c>
      <c r="D461" t="s">
        <v>6229</v>
      </c>
      <c r="E461" t="s">
        <v>6451</v>
      </c>
    </row>
    <row r="462" spans="2:11" x14ac:dyDescent="0.25">
      <c r="B462" t="s">
        <v>1636</v>
      </c>
      <c r="C462">
        <v>54</v>
      </c>
      <c r="D462" t="s">
        <v>6142</v>
      </c>
      <c r="E462" t="s">
        <v>6226</v>
      </c>
      <c r="F462" t="s">
        <v>6452</v>
      </c>
    </row>
    <row r="463" spans="2:11" x14ac:dyDescent="0.25">
      <c r="B463" t="s">
        <v>2681</v>
      </c>
      <c r="C463">
        <v>55</v>
      </c>
      <c r="D463" t="s">
        <v>6147</v>
      </c>
      <c r="E463" t="s">
        <v>6453</v>
      </c>
    </row>
    <row r="464" spans="2:11" x14ac:dyDescent="0.25">
      <c r="B464" t="s">
        <v>15</v>
      </c>
      <c r="C464">
        <v>56</v>
      </c>
      <c r="D464" t="s">
        <v>5997</v>
      </c>
      <c r="E464" t="s">
        <v>5893</v>
      </c>
      <c r="F464" t="s">
        <v>6454</v>
      </c>
    </row>
    <row r="465" spans="2:11" x14ac:dyDescent="0.25">
      <c r="B465" t="s">
        <v>437</v>
      </c>
      <c r="C465">
        <v>57</v>
      </c>
      <c r="D465" t="s">
        <v>6330</v>
      </c>
      <c r="E465" t="s">
        <v>6159</v>
      </c>
      <c r="F465" t="s">
        <v>6370</v>
      </c>
      <c r="G465" t="s">
        <v>6160</v>
      </c>
      <c r="H465" t="s">
        <v>6161</v>
      </c>
      <c r="I465" t="s">
        <v>6242</v>
      </c>
      <c r="J465" t="s">
        <v>6046</v>
      </c>
      <c r="K465" t="s">
        <v>6455</v>
      </c>
    </row>
    <row r="466" spans="2:11" x14ac:dyDescent="0.25">
      <c r="B466" t="s">
        <v>2682</v>
      </c>
      <c r="C466">
        <v>58</v>
      </c>
      <c r="D466" t="s">
        <v>5971</v>
      </c>
      <c r="E466" t="s">
        <v>5974</v>
      </c>
      <c r="F466" t="s">
        <v>6456</v>
      </c>
    </row>
    <row r="467" spans="2:11" x14ac:dyDescent="0.25">
      <c r="B467" t="s">
        <v>1723</v>
      </c>
      <c r="C467">
        <v>59</v>
      </c>
      <c r="D467" t="s">
        <v>6172</v>
      </c>
      <c r="E467" t="s">
        <v>6457</v>
      </c>
    </row>
    <row r="468" spans="2:11" x14ac:dyDescent="0.25">
      <c r="B468" t="s">
        <v>1180</v>
      </c>
      <c r="C468">
        <v>60</v>
      </c>
      <c r="D468" t="s">
        <v>6458</v>
      </c>
    </row>
    <row r="469" spans="2:11" x14ac:dyDescent="0.25">
      <c r="B469" t="s">
        <v>287</v>
      </c>
      <c r="C469">
        <v>61</v>
      </c>
      <c r="D469" t="s">
        <v>6180</v>
      </c>
      <c r="E469" t="s">
        <v>5899</v>
      </c>
      <c r="F469" t="s">
        <v>6459</v>
      </c>
    </row>
    <row r="470" spans="2:11" x14ac:dyDescent="0.25">
      <c r="B470" t="s">
        <v>2683</v>
      </c>
      <c r="C470">
        <v>62</v>
      </c>
      <c r="D470" t="s">
        <v>6185</v>
      </c>
      <c r="E470" t="s">
        <v>6173</v>
      </c>
      <c r="F470" t="s">
        <v>6460</v>
      </c>
    </row>
    <row r="471" spans="2:11" x14ac:dyDescent="0.25">
      <c r="B471" t="s">
        <v>602</v>
      </c>
      <c r="C471">
        <v>63</v>
      </c>
      <c r="D471" t="s">
        <v>6461</v>
      </c>
    </row>
    <row r="472" spans="2:11" x14ac:dyDescent="0.25">
      <c r="B472" t="s">
        <v>1708</v>
      </c>
      <c r="C472">
        <v>64</v>
      </c>
      <c r="D472" t="s">
        <v>6071</v>
      </c>
      <c r="E472" t="s">
        <v>6462</v>
      </c>
    </row>
    <row r="473" spans="2:11" x14ac:dyDescent="0.25">
      <c r="B473" t="s">
        <v>2684</v>
      </c>
      <c r="C473">
        <v>65</v>
      </c>
      <c r="D473" t="s">
        <v>6463</v>
      </c>
    </row>
    <row r="474" spans="2:11" x14ac:dyDescent="0.25">
      <c r="B474" t="s">
        <v>1918</v>
      </c>
      <c r="C474">
        <v>66</v>
      </c>
      <c r="D474" t="s">
        <v>6200</v>
      </c>
      <c r="E474" t="s">
        <v>6275</v>
      </c>
      <c r="F474" t="s">
        <v>6464</v>
      </c>
    </row>
    <row r="475" spans="2:11" x14ac:dyDescent="0.25">
      <c r="B475" t="s">
        <v>588</v>
      </c>
      <c r="C475">
        <v>67</v>
      </c>
      <c r="D475" t="s">
        <v>6465</v>
      </c>
    </row>
    <row r="476" spans="2:11" x14ac:dyDescent="0.25">
      <c r="B476" t="s">
        <v>347</v>
      </c>
      <c r="C476">
        <v>68</v>
      </c>
      <c r="D476" t="s">
        <v>6207</v>
      </c>
      <c r="E476" t="s">
        <v>6466</v>
      </c>
    </row>
    <row r="477" spans="2:11" x14ac:dyDescent="0.25">
      <c r="B477" t="s">
        <v>2685</v>
      </c>
      <c r="C477">
        <v>69</v>
      </c>
      <c r="D477" t="s">
        <v>6210</v>
      </c>
      <c r="E477" t="s">
        <v>6467</v>
      </c>
    </row>
    <row r="478" spans="2:11" x14ac:dyDescent="0.25">
      <c r="B478" t="s">
        <v>1968</v>
      </c>
      <c r="C478">
        <v>70</v>
      </c>
      <c r="D478" t="s">
        <v>6212</v>
      </c>
      <c r="E478" t="s">
        <v>6468</v>
      </c>
    </row>
    <row r="479" spans="2:11" x14ac:dyDescent="0.25">
      <c r="B479" t="s">
        <v>2686</v>
      </c>
      <c r="C479">
        <v>71</v>
      </c>
      <c r="D479" t="s">
        <v>6469</v>
      </c>
    </row>
    <row r="480" spans="2:11" x14ac:dyDescent="0.25">
      <c r="B480" t="s">
        <v>532</v>
      </c>
      <c r="C480">
        <v>72</v>
      </c>
      <c r="D480" t="s">
        <v>6470</v>
      </c>
    </row>
    <row r="481" spans="2:41" x14ac:dyDescent="0.25">
      <c r="B481" t="s">
        <v>2687</v>
      </c>
      <c r="C481">
        <v>73</v>
      </c>
      <c r="D481" t="s">
        <v>6471</v>
      </c>
    </row>
    <row r="482" spans="2:41" x14ac:dyDescent="0.25">
      <c r="B482" t="s">
        <v>1473</v>
      </c>
      <c r="C482">
        <v>74</v>
      </c>
      <c r="D482" t="s">
        <v>6241</v>
      </c>
      <c r="E482" t="s">
        <v>6167</v>
      </c>
      <c r="F482" t="s">
        <v>6067</v>
      </c>
      <c r="G482" t="s">
        <v>6472</v>
      </c>
    </row>
    <row r="483" spans="2:41" x14ac:dyDescent="0.25">
      <c r="B483" t="s">
        <v>454</v>
      </c>
      <c r="C483">
        <v>75</v>
      </c>
      <c r="D483" t="s">
        <v>6473</v>
      </c>
    </row>
    <row r="484" spans="2:41" x14ac:dyDescent="0.25">
      <c r="B484" t="s">
        <v>2111</v>
      </c>
      <c r="C484">
        <v>76</v>
      </c>
      <c r="D484" t="s">
        <v>6474</v>
      </c>
    </row>
    <row r="485" spans="2:41" x14ac:dyDescent="0.25">
      <c r="B485" t="s">
        <v>170</v>
      </c>
      <c r="C485">
        <v>77</v>
      </c>
      <c r="D485" t="s">
        <v>6255</v>
      </c>
      <c r="E485" t="s">
        <v>6256</v>
      </c>
      <c r="F485" t="s">
        <v>6257</v>
      </c>
      <c r="G485" t="s">
        <v>6258</v>
      </c>
      <c r="H485" t="s">
        <v>6259</v>
      </c>
      <c r="I485" t="s">
        <v>6260</v>
      </c>
      <c r="J485" t="s">
        <v>6261</v>
      </c>
      <c r="K485" t="s">
        <v>6262</v>
      </c>
      <c r="L485" t="s">
        <v>6263</v>
      </c>
      <c r="M485" t="s">
        <v>6264</v>
      </c>
      <c r="N485" t="s">
        <v>6265</v>
      </c>
      <c r="O485" t="s">
        <v>6266</v>
      </c>
      <c r="P485" t="s">
        <v>6267</v>
      </c>
      <c r="Q485" t="s">
        <v>6268</v>
      </c>
      <c r="R485" t="s">
        <v>5919</v>
      </c>
      <c r="S485" t="s">
        <v>6337</v>
      </c>
      <c r="T485" t="s">
        <v>6338</v>
      </c>
      <c r="U485" t="s">
        <v>6014</v>
      </c>
      <c r="V485" t="s">
        <v>6008</v>
      </c>
      <c r="W485" t="s">
        <v>6000</v>
      </c>
      <c r="X485" t="s">
        <v>6001</v>
      </c>
      <c r="Y485" t="s">
        <v>6002</v>
      </c>
      <c r="Z485" t="s">
        <v>6003</v>
      </c>
      <c r="AA485" t="s">
        <v>6005</v>
      </c>
      <c r="AB485" t="s">
        <v>6006</v>
      </c>
      <c r="AC485" t="s">
        <v>6007</v>
      </c>
      <c r="AD485" t="s">
        <v>6009</v>
      </c>
      <c r="AE485" t="s">
        <v>6010</v>
      </c>
      <c r="AF485" t="s">
        <v>6011</v>
      </c>
      <c r="AG485" t="s">
        <v>6012</v>
      </c>
      <c r="AH485" t="s">
        <v>6013</v>
      </c>
      <c r="AI485" t="s">
        <v>6015</v>
      </c>
      <c r="AJ485" t="s">
        <v>6016</v>
      </c>
      <c r="AK485" t="s">
        <v>6018</v>
      </c>
      <c r="AL485" t="s">
        <v>6019</v>
      </c>
      <c r="AM485" t="s">
        <v>6020</v>
      </c>
      <c r="AN485" t="s">
        <v>6004</v>
      </c>
      <c r="AO485" t="s">
        <v>6475</v>
      </c>
    </row>
    <row r="486" spans="2:41" x14ac:dyDescent="0.25">
      <c r="B486" t="s">
        <v>2688</v>
      </c>
      <c r="C486">
        <v>78</v>
      </c>
      <c r="D486" t="s">
        <v>6476</v>
      </c>
    </row>
    <row r="487" spans="2:41" x14ac:dyDescent="0.25">
      <c r="B487" t="s">
        <v>2689</v>
      </c>
      <c r="C487">
        <v>79</v>
      </c>
      <c r="D487" t="s">
        <v>6107</v>
      </c>
      <c r="E487" t="s">
        <v>6477</v>
      </c>
    </row>
    <row r="488" spans="2:41" x14ac:dyDescent="0.25">
      <c r="B488" t="s">
        <v>2690</v>
      </c>
      <c r="C488">
        <v>80</v>
      </c>
      <c r="D488" t="s">
        <v>6281</v>
      </c>
      <c r="E488" t="s">
        <v>6317</v>
      </c>
      <c r="F488" t="s">
        <v>6322</v>
      </c>
      <c r="G488" t="s">
        <v>6478</v>
      </c>
    </row>
    <row r="489" spans="2:41" x14ac:dyDescent="0.25">
      <c r="B489" t="s">
        <v>2266</v>
      </c>
      <c r="C489">
        <v>81</v>
      </c>
      <c r="D489" t="s">
        <v>6479</v>
      </c>
    </row>
    <row r="490" spans="2:41" x14ac:dyDescent="0.25">
      <c r="B490" t="s">
        <v>322</v>
      </c>
      <c r="C490">
        <v>82</v>
      </c>
      <c r="D490" t="s">
        <v>6245</v>
      </c>
      <c r="E490" t="s">
        <v>6293</v>
      </c>
      <c r="F490" t="s">
        <v>6191</v>
      </c>
      <c r="G490" t="s">
        <v>6294</v>
      </c>
      <c r="H490" t="s">
        <v>6295</v>
      </c>
      <c r="I490" t="s">
        <v>6030</v>
      </c>
      <c r="J490" t="s">
        <v>6345</v>
      </c>
      <c r="K490" t="s">
        <v>6480</v>
      </c>
    </row>
    <row r="491" spans="2:41" x14ac:dyDescent="0.25">
      <c r="B491" t="s">
        <v>2328</v>
      </c>
      <c r="C491">
        <v>83</v>
      </c>
      <c r="D491" t="s">
        <v>6301</v>
      </c>
      <c r="E491" t="s">
        <v>6481</v>
      </c>
    </row>
    <row r="492" spans="2:41" x14ac:dyDescent="0.25">
      <c r="B492" t="s">
        <v>565</v>
      </c>
      <c r="C492">
        <v>84</v>
      </c>
      <c r="D492" t="s">
        <v>6375</v>
      </c>
      <c r="E492" t="s">
        <v>6482</v>
      </c>
    </row>
    <row r="493" spans="2:41" x14ac:dyDescent="0.25">
      <c r="B493" t="s">
        <v>2691</v>
      </c>
      <c r="C493">
        <v>85</v>
      </c>
      <c r="D493" t="s">
        <v>6315</v>
      </c>
      <c r="E493" t="s">
        <v>6483</v>
      </c>
    </row>
    <row r="494" spans="2:41" x14ac:dyDescent="0.25">
      <c r="B494" t="s">
        <v>834</v>
      </c>
      <c r="C494">
        <v>86</v>
      </c>
      <c r="D494" t="s">
        <v>6035</v>
      </c>
      <c r="E494" t="s">
        <v>6484</v>
      </c>
    </row>
    <row r="495" spans="2:41" x14ac:dyDescent="0.25">
      <c r="B495" t="s">
        <v>72</v>
      </c>
      <c r="C495">
        <v>87</v>
      </c>
      <c r="D495" t="s">
        <v>6485</v>
      </c>
    </row>
    <row r="496" spans="2:41" x14ac:dyDescent="0.25">
      <c r="B496" t="s">
        <v>24</v>
      </c>
      <c r="C496">
        <v>88</v>
      </c>
      <c r="D496" t="s">
        <v>6335</v>
      </c>
      <c r="E496" t="s">
        <v>6486</v>
      </c>
    </row>
    <row r="497" spans="2:11" x14ac:dyDescent="0.25">
      <c r="B497" t="s">
        <v>1419</v>
      </c>
      <c r="C497">
        <v>89</v>
      </c>
      <c r="D497" t="s">
        <v>6342</v>
      </c>
      <c r="E497" t="s">
        <v>6487</v>
      </c>
    </row>
    <row r="498" spans="2:11" x14ac:dyDescent="0.25">
      <c r="B498" t="s">
        <v>1693</v>
      </c>
      <c r="C498">
        <v>90</v>
      </c>
      <c r="D498" t="s">
        <v>6488</v>
      </c>
    </row>
    <row r="499" spans="2:11" x14ac:dyDescent="0.25">
      <c r="B499" t="s">
        <v>1586</v>
      </c>
      <c r="C499">
        <v>91</v>
      </c>
      <c r="D499" t="s">
        <v>6220</v>
      </c>
      <c r="E499" t="s">
        <v>6065</v>
      </c>
      <c r="F499" t="s">
        <v>6076</v>
      </c>
      <c r="G499" t="s">
        <v>6078</v>
      </c>
      <c r="H499" t="s">
        <v>6106</v>
      </c>
      <c r="I499" t="s">
        <v>6077</v>
      </c>
      <c r="J499" t="s">
        <v>6150</v>
      </c>
      <c r="K499" t="s">
        <v>6489</v>
      </c>
    </row>
    <row r="500" spans="2:11" x14ac:dyDescent="0.25">
      <c r="B500" t="s">
        <v>26</v>
      </c>
      <c r="C500">
        <v>92</v>
      </c>
      <c r="D500" t="s">
        <v>6356</v>
      </c>
      <c r="E500" t="s">
        <v>5976</v>
      </c>
      <c r="F500" t="s">
        <v>6490</v>
      </c>
    </row>
    <row r="501" spans="2:11" x14ac:dyDescent="0.25">
      <c r="B501" t="s">
        <v>1287</v>
      </c>
      <c r="C501">
        <v>93</v>
      </c>
      <c r="D501" t="s">
        <v>6362</v>
      </c>
      <c r="E501" t="s">
        <v>6491</v>
      </c>
    </row>
    <row r="502" spans="2:11" x14ac:dyDescent="0.25">
      <c r="B502" t="s">
        <v>1572</v>
      </c>
      <c r="C502">
        <v>94</v>
      </c>
      <c r="D502" t="s">
        <v>6290</v>
      </c>
      <c r="E502" t="s">
        <v>5969</v>
      </c>
      <c r="F502" t="s">
        <v>5967</v>
      </c>
      <c r="G502" t="s">
        <v>6366</v>
      </c>
      <c r="H502" t="s">
        <v>6367</v>
      </c>
      <c r="I502" t="s">
        <v>6368</v>
      </c>
      <c r="J502" t="s">
        <v>5970</v>
      </c>
      <c r="K502" t="s">
        <v>6492</v>
      </c>
    </row>
    <row r="503" spans="2:11" x14ac:dyDescent="0.25">
      <c r="B503" t="s">
        <v>2692</v>
      </c>
      <c r="C503">
        <v>95</v>
      </c>
      <c r="D503" t="s">
        <v>6493</v>
      </c>
    </row>
    <row r="504" spans="2:11" x14ac:dyDescent="0.25">
      <c r="B504" t="s">
        <v>2693</v>
      </c>
      <c r="C504">
        <v>96</v>
      </c>
      <c r="D504" t="s">
        <v>6381</v>
      </c>
      <c r="E504" t="s">
        <v>6494</v>
      </c>
    </row>
    <row r="505" spans="2:11" x14ac:dyDescent="0.25">
      <c r="B505" t="s">
        <v>2641</v>
      </c>
      <c r="C505">
        <v>97</v>
      </c>
      <c r="D505" t="s">
        <v>6495</v>
      </c>
    </row>
    <row r="506" spans="2:11" x14ac:dyDescent="0.25">
      <c r="B506" t="s">
        <v>226</v>
      </c>
      <c r="C506">
        <v>98</v>
      </c>
      <c r="D506" t="s">
        <v>6496</v>
      </c>
    </row>
    <row r="507" spans="2:11" x14ac:dyDescent="0.25">
      <c r="B507" t="s">
        <v>2213</v>
      </c>
      <c r="C507">
        <v>99</v>
      </c>
      <c r="D507" t="s">
        <v>6148</v>
      </c>
      <c r="E507" t="s">
        <v>6497</v>
      </c>
    </row>
  </sheetData>
  <sortState columnSort="1" ref="I1:S1">
    <sortCondition ref="I1:S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3037-E036-49A9-B679-D22BE8E200D5}">
  <dimension ref="A2:C1596"/>
  <sheetViews>
    <sheetView topLeftCell="A1559" workbookViewId="0">
      <selection activeCell="D2" sqref="D2"/>
    </sheetView>
  </sheetViews>
  <sheetFormatPr defaultRowHeight="15" x14ac:dyDescent="0.25"/>
  <cols>
    <col min="3" max="3" width="46.7109375" bestFit="1" customWidth="1"/>
  </cols>
  <sheetData>
    <row r="2" spans="1:3" x14ac:dyDescent="0.25">
      <c r="A2" t="s">
        <v>6750</v>
      </c>
      <c r="B2" t="s">
        <v>3751</v>
      </c>
      <c r="C2" t="s">
        <v>8</v>
      </c>
    </row>
    <row r="3" spans="1:3" x14ac:dyDescent="0.25">
      <c r="A3" t="s">
        <v>6750</v>
      </c>
      <c r="B3" t="s">
        <v>3752</v>
      </c>
      <c r="C3" t="s">
        <v>9</v>
      </c>
    </row>
    <row r="4" spans="1:3" x14ac:dyDescent="0.25">
      <c r="A4" t="s">
        <v>6750</v>
      </c>
      <c r="B4" t="s">
        <v>3753</v>
      </c>
      <c r="C4" t="s">
        <v>6</v>
      </c>
    </row>
    <row r="5" spans="1:3" x14ac:dyDescent="0.25">
      <c r="A5" t="s">
        <v>6750</v>
      </c>
      <c r="B5" t="s">
        <v>3754</v>
      </c>
      <c r="C5" t="s">
        <v>10</v>
      </c>
    </row>
    <row r="6" spans="1:3" x14ac:dyDescent="0.25">
      <c r="A6" t="s">
        <v>6750</v>
      </c>
      <c r="B6" t="s">
        <v>3755</v>
      </c>
      <c r="C6" t="s">
        <v>222</v>
      </c>
    </row>
    <row r="7" spans="1:3" x14ac:dyDescent="0.25">
      <c r="A7" t="s">
        <v>6750</v>
      </c>
      <c r="B7" t="s">
        <v>3757</v>
      </c>
      <c r="C7" t="s">
        <v>13</v>
      </c>
    </row>
    <row r="8" spans="1:3" x14ac:dyDescent="0.25">
      <c r="A8" t="s">
        <v>6750</v>
      </c>
      <c r="B8" t="s">
        <v>3758</v>
      </c>
      <c r="C8" t="s">
        <v>14</v>
      </c>
    </row>
    <row r="9" spans="1:3" x14ac:dyDescent="0.25">
      <c r="A9" t="s">
        <v>6750</v>
      </c>
      <c r="B9" t="s">
        <v>3759</v>
      </c>
      <c r="C9" t="s">
        <v>15</v>
      </c>
    </row>
    <row r="10" spans="1:3" x14ac:dyDescent="0.25">
      <c r="A10" t="s">
        <v>6750</v>
      </c>
      <c r="B10" t="s">
        <v>6528</v>
      </c>
      <c r="C10" t="s">
        <v>41</v>
      </c>
    </row>
    <row r="11" spans="1:3" x14ac:dyDescent="0.25">
      <c r="A11" t="s">
        <v>6750</v>
      </c>
      <c r="B11" t="s">
        <v>3762</v>
      </c>
      <c r="C11" t="s">
        <v>7</v>
      </c>
    </row>
    <row r="12" spans="1:3" x14ac:dyDescent="0.25">
      <c r="A12" t="s">
        <v>6750</v>
      </c>
      <c r="B12" t="s">
        <v>3763</v>
      </c>
      <c r="C12" t="s">
        <v>18</v>
      </c>
    </row>
    <row r="13" spans="1:3" x14ac:dyDescent="0.25">
      <c r="A13" t="s">
        <v>6750</v>
      </c>
      <c r="B13" t="s">
        <v>6529</v>
      </c>
      <c r="C13" t="s">
        <v>396</v>
      </c>
    </row>
    <row r="14" spans="1:3" x14ac:dyDescent="0.25">
      <c r="A14" t="s">
        <v>6750</v>
      </c>
      <c r="B14" t="s">
        <v>3767</v>
      </c>
      <c r="C14" t="s">
        <v>22</v>
      </c>
    </row>
    <row r="15" spans="1:3" x14ac:dyDescent="0.25">
      <c r="A15" t="s">
        <v>6750</v>
      </c>
      <c r="B15" t="s">
        <v>3768</v>
      </c>
      <c r="C15" t="s">
        <v>23</v>
      </c>
    </row>
    <row r="16" spans="1:3" x14ac:dyDescent="0.25">
      <c r="A16" t="s">
        <v>6750</v>
      </c>
      <c r="B16" t="s">
        <v>3769</v>
      </c>
      <c r="C16" t="s">
        <v>24</v>
      </c>
    </row>
    <row r="17" spans="1:3" x14ac:dyDescent="0.25">
      <c r="A17" t="s">
        <v>6750</v>
      </c>
      <c r="B17" t="s">
        <v>3770</v>
      </c>
      <c r="C17" t="s">
        <v>25</v>
      </c>
    </row>
    <row r="18" spans="1:3" x14ac:dyDescent="0.25">
      <c r="A18" t="s">
        <v>6750</v>
      </c>
      <c r="B18" t="s">
        <v>3771</v>
      </c>
      <c r="C18" t="s">
        <v>26</v>
      </c>
    </row>
    <row r="19" spans="1:3" x14ac:dyDescent="0.25">
      <c r="A19" t="s">
        <v>6750</v>
      </c>
      <c r="B19" t="s">
        <v>3772</v>
      </c>
      <c r="C19" t="s">
        <v>36</v>
      </c>
    </row>
    <row r="20" spans="1:3" x14ac:dyDescent="0.25">
      <c r="A20" t="s">
        <v>6750</v>
      </c>
      <c r="B20" t="s">
        <v>3773</v>
      </c>
      <c r="C20" t="s">
        <v>37</v>
      </c>
    </row>
    <row r="21" spans="1:3" x14ac:dyDescent="0.25">
      <c r="A21" t="s">
        <v>6750</v>
      </c>
      <c r="B21" t="s">
        <v>3774</v>
      </c>
      <c r="C21" t="s">
        <v>38</v>
      </c>
    </row>
    <row r="22" spans="1:3" x14ac:dyDescent="0.25">
      <c r="A22" t="s">
        <v>6750</v>
      </c>
      <c r="B22" t="s">
        <v>3775</v>
      </c>
      <c r="C22" t="s">
        <v>39</v>
      </c>
    </row>
    <row r="23" spans="1:3" x14ac:dyDescent="0.25">
      <c r="A23" t="s">
        <v>6750</v>
      </c>
      <c r="B23" t="s">
        <v>3776</v>
      </c>
      <c r="C23" t="s">
        <v>40</v>
      </c>
    </row>
    <row r="24" spans="1:3" x14ac:dyDescent="0.25">
      <c r="A24" t="s">
        <v>6750</v>
      </c>
      <c r="B24" t="s">
        <v>3777</v>
      </c>
      <c r="C24" t="s">
        <v>41</v>
      </c>
    </row>
    <row r="25" spans="1:3" x14ac:dyDescent="0.25">
      <c r="A25" t="s">
        <v>6750</v>
      </c>
      <c r="B25" t="s">
        <v>3778</v>
      </c>
      <c r="C25" t="s">
        <v>42</v>
      </c>
    </row>
    <row r="26" spans="1:3" x14ac:dyDescent="0.25">
      <c r="A26" t="s">
        <v>6750</v>
      </c>
      <c r="B26" t="s">
        <v>3779</v>
      </c>
      <c r="C26" t="s">
        <v>34</v>
      </c>
    </row>
    <row r="27" spans="1:3" x14ac:dyDescent="0.25">
      <c r="A27" t="s">
        <v>6750</v>
      </c>
      <c r="B27" t="s">
        <v>3780</v>
      </c>
      <c r="C27" t="s">
        <v>35</v>
      </c>
    </row>
    <row r="28" spans="1:3" x14ac:dyDescent="0.25">
      <c r="A28" t="s">
        <v>6750</v>
      </c>
      <c r="B28" t="s">
        <v>3781</v>
      </c>
      <c r="C28" t="s">
        <v>43</v>
      </c>
    </row>
    <row r="29" spans="1:3" x14ac:dyDescent="0.25">
      <c r="A29" t="s">
        <v>6750</v>
      </c>
      <c r="B29" t="s">
        <v>3782</v>
      </c>
      <c r="C29" t="s">
        <v>24</v>
      </c>
    </row>
    <row r="30" spans="1:3" x14ac:dyDescent="0.25">
      <c r="A30" t="s">
        <v>6750</v>
      </c>
      <c r="B30" t="s">
        <v>3783</v>
      </c>
      <c r="C30" t="s">
        <v>26</v>
      </c>
    </row>
    <row r="31" spans="1:3" x14ac:dyDescent="0.25">
      <c r="A31" t="s">
        <v>6750</v>
      </c>
      <c r="B31" t="s">
        <v>3784</v>
      </c>
      <c r="C31" t="s">
        <v>54</v>
      </c>
    </row>
    <row r="32" spans="1:3" x14ac:dyDescent="0.25">
      <c r="A32" t="s">
        <v>6750</v>
      </c>
      <c r="B32" t="s">
        <v>3785</v>
      </c>
      <c r="C32" t="s">
        <v>55</v>
      </c>
    </row>
    <row r="33" spans="1:3" x14ac:dyDescent="0.25">
      <c r="A33" t="s">
        <v>6750</v>
      </c>
      <c r="B33" t="s">
        <v>6538</v>
      </c>
      <c r="C33" t="s">
        <v>414</v>
      </c>
    </row>
    <row r="34" spans="1:3" x14ac:dyDescent="0.25">
      <c r="A34" t="s">
        <v>6750</v>
      </c>
      <c r="B34" t="s">
        <v>6539</v>
      </c>
      <c r="C34" t="s">
        <v>6749</v>
      </c>
    </row>
    <row r="35" spans="1:3" x14ac:dyDescent="0.25">
      <c r="A35" t="s">
        <v>6750</v>
      </c>
      <c r="B35" t="s">
        <v>3792</v>
      </c>
      <c r="C35" t="s">
        <v>62</v>
      </c>
    </row>
    <row r="36" spans="1:3" x14ac:dyDescent="0.25">
      <c r="A36" t="s">
        <v>6750</v>
      </c>
      <c r="B36" t="s">
        <v>3793</v>
      </c>
      <c r="C36" t="s">
        <v>63</v>
      </c>
    </row>
    <row r="37" spans="1:3" x14ac:dyDescent="0.25">
      <c r="A37" t="s">
        <v>6750</v>
      </c>
      <c r="B37" t="s">
        <v>3794</v>
      </c>
      <c r="C37" t="s">
        <v>14</v>
      </c>
    </row>
    <row r="38" spans="1:3" x14ac:dyDescent="0.25">
      <c r="A38" t="s">
        <v>6750</v>
      </c>
      <c r="B38" t="s">
        <v>3795</v>
      </c>
      <c r="C38" t="s">
        <v>64</v>
      </c>
    </row>
    <row r="39" spans="1:3" x14ac:dyDescent="0.25">
      <c r="A39" t="s">
        <v>6750</v>
      </c>
      <c r="B39" t="s">
        <v>6540</v>
      </c>
      <c r="C39" t="s">
        <v>50</v>
      </c>
    </row>
    <row r="40" spans="1:3" x14ac:dyDescent="0.25">
      <c r="A40" t="s">
        <v>6750</v>
      </c>
      <c r="B40" t="s">
        <v>3798</v>
      </c>
      <c r="C40" t="s">
        <v>67</v>
      </c>
    </row>
    <row r="41" spans="1:3" x14ac:dyDescent="0.25">
      <c r="A41" t="s">
        <v>6750</v>
      </c>
      <c r="B41" t="s">
        <v>3799</v>
      </c>
      <c r="C41" t="s">
        <v>68</v>
      </c>
    </row>
    <row r="42" spans="1:3" x14ac:dyDescent="0.25">
      <c r="A42" t="s">
        <v>6750</v>
      </c>
      <c r="B42" t="s">
        <v>3800</v>
      </c>
      <c r="C42" t="s">
        <v>69</v>
      </c>
    </row>
    <row r="43" spans="1:3" x14ac:dyDescent="0.25">
      <c r="A43" t="s">
        <v>6750</v>
      </c>
      <c r="B43" t="s">
        <v>3801</v>
      </c>
      <c r="C43" t="s">
        <v>70</v>
      </c>
    </row>
    <row r="44" spans="1:3" x14ac:dyDescent="0.25">
      <c r="A44" t="s">
        <v>6750</v>
      </c>
      <c r="B44" t="s">
        <v>3802</v>
      </c>
      <c r="C44" t="s">
        <v>71</v>
      </c>
    </row>
    <row r="45" spans="1:3" x14ac:dyDescent="0.25">
      <c r="A45" t="s">
        <v>6750</v>
      </c>
      <c r="B45" t="s">
        <v>3803</v>
      </c>
      <c r="C45" t="s">
        <v>72</v>
      </c>
    </row>
    <row r="46" spans="1:3" x14ac:dyDescent="0.25">
      <c r="A46" t="s">
        <v>6750</v>
      </c>
      <c r="B46" t="s">
        <v>3804</v>
      </c>
      <c r="C46" t="s">
        <v>73</v>
      </c>
    </row>
    <row r="47" spans="1:3" x14ac:dyDescent="0.25">
      <c r="A47" t="s">
        <v>6750</v>
      </c>
      <c r="B47" t="s">
        <v>3806</v>
      </c>
      <c r="C47" t="s">
        <v>75</v>
      </c>
    </row>
    <row r="48" spans="1:3" x14ac:dyDescent="0.25">
      <c r="A48" t="s">
        <v>6750</v>
      </c>
      <c r="B48" t="s">
        <v>3807</v>
      </c>
      <c r="C48" t="s">
        <v>76</v>
      </c>
    </row>
    <row r="49" spans="1:3" x14ac:dyDescent="0.25">
      <c r="A49" t="s">
        <v>6750</v>
      </c>
      <c r="B49" t="s">
        <v>3808</v>
      </c>
      <c r="C49" t="s">
        <v>91</v>
      </c>
    </row>
    <row r="50" spans="1:3" x14ac:dyDescent="0.25">
      <c r="A50" t="s">
        <v>6750</v>
      </c>
      <c r="B50" t="s">
        <v>3809</v>
      </c>
      <c r="C50" t="s">
        <v>92</v>
      </c>
    </row>
    <row r="51" spans="1:3" x14ac:dyDescent="0.25">
      <c r="A51" t="s">
        <v>6750</v>
      </c>
      <c r="B51" t="s">
        <v>3810</v>
      </c>
      <c r="C51" t="s">
        <v>93</v>
      </c>
    </row>
    <row r="52" spans="1:3" x14ac:dyDescent="0.25">
      <c r="A52" t="s">
        <v>6750</v>
      </c>
      <c r="B52" t="s">
        <v>6530</v>
      </c>
      <c r="C52" t="s">
        <v>38</v>
      </c>
    </row>
    <row r="53" spans="1:3" x14ac:dyDescent="0.25">
      <c r="A53" t="s">
        <v>6750</v>
      </c>
      <c r="B53" t="s">
        <v>6531</v>
      </c>
      <c r="C53" t="s">
        <v>414</v>
      </c>
    </row>
    <row r="54" spans="1:3" x14ac:dyDescent="0.25">
      <c r="A54" t="s">
        <v>6750</v>
      </c>
      <c r="B54" t="s">
        <v>6532</v>
      </c>
      <c r="C54" t="s">
        <v>266</v>
      </c>
    </row>
    <row r="55" spans="1:3" x14ac:dyDescent="0.25">
      <c r="A55" t="s">
        <v>6750</v>
      </c>
      <c r="B55" t="s">
        <v>6533</v>
      </c>
      <c r="C55" t="s">
        <v>6751</v>
      </c>
    </row>
    <row r="56" spans="1:3" x14ac:dyDescent="0.25">
      <c r="A56" t="s">
        <v>6750</v>
      </c>
      <c r="B56" t="s">
        <v>3819</v>
      </c>
      <c r="C56" t="s">
        <v>41</v>
      </c>
    </row>
    <row r="57" spans="1:3" x14ac:dyDescent="0.25">
      <c r="A57" t="s">
        <v>6750</v>
      </c>
      <c r="B57" t="s">
        <v>3820</v>
      </c>
      <c r="C57" t="s">
        <v>102</v>
      </c>
    </row>
    <row r="58" spans="1:3" x14ac:dyDescent="0.25">
      <c r="A58" t="s">
        <v>6750</v>
      </c>
      <c r="B58" t="s">
        <v>3821</v>
      </c>
      <c r="C58" t="s">
        <v>103</v>
      </c>
    </row>
    <row r="59" spans="1:3" x14ac:dyDescent="0.25">
      <c r="A59" t="s">
        <v>6750</v>
      </c>
      <c r="B59" t="s">
        <v>3822</v>
      </c>
      <c r="C59" t="s">
        <v>72</v>
      </c>
    </row>
    <row r="60" spans="1:3" x14ac:dyDescent="0.25">
      <c r="A60" t="s">
        <v>6750</v>
      </c>
      <c r="B60" t="s">
        <v>3823</v>
      </c>
      <c r="C60" t="s">
        <v>89</v>
      </c>
    </row>
    <row r="61" spans="1:3" x14ac:dyDescent="0.25">
      <c r="A61" t="s">
        <v>6750</v>
      </c>
      <c r="B61" t="s">
        <v>3824</v>
      </c>
      <c r="C61" t="s">
        <v>24</v>
      </c>
    </row>
    <row r="62" spans="1:3" x14ac:dyDescent="0.25">
      <c r="A62" t="s">
        <v>6750</v>
      </c>
      <c r="B62" t="s">
        <v>3825</v>
      </c>
      <c r="C62" t="s">
        <v>104</v>
      </c>
    </row>
    <row r="63" spans="1:3" x14ac:dyDescent="0.25">
      <c r="A63" t="s">
        <v>6750</v>
      </c>
      <c r="B63" t="s">
        <v>3826</v>
      </c>
      <c r="C63" t="s">
        <v>25</v>
      </c>
    </row>
    <row r="64" spans="1:3" x14ac:dyDescent="0.25">
      <c r="A64" t="s">
        <v>6750</v>
      </c>
      <c r="B64" t="s">
        <v>3828</v>
      </c>
      <c r="C64" t="s">
        <v>26</v>
      </c>
    </row>
    <row r="65" spans="1:3" x14ac:dyDescent="0.25">
      <c r="A65" t="s">
        <v>6750</v>
      </c>
      <c r="B65" t="s">
        <v>3829</v>
      </c>
      <c r="C65" t="s">
        <v>107</v>
      </c>
    </row>
    <row r="66" spans="1:3" x14ac:dyDescent="0.25">
      <c r="A66" t="s">
        <v>6750</v>
      </c>
      <c r="B66" t="s">
        <v>3830</v>
      </c>
      <c r="C66" t="s">
        <v>108</v>
      </c>
    </row>
    <row r="67" spans="1:3" x14ac:dyDescent="0.25">
      <c r="A67" t="s">
        <v>6750</v>
      </c>
      <c r="B67" t="s">
        <v>3831</v>
      </c>
      <c r="C67" t="s">
        <v>116</v>
      </c>
    </row>
    <row r="68" spans="1:3" x14ac:dyDescent="0.25">
      <c r="A68" t="s">
        <v>6750</v>
      </c>
      <c r="B68" t="s">
        <v>3832</v>
      </c>
      <c r="C68" t="s">
        <v>38</v>
      </c>
    </row>
    <row r="69" spans="1:3" x14ac:dyDescent="0.25">
      <c r="A69" t="s">
        <v>6750</v>
      </c>
      <c r="B69" t="s">
        <v>3833</v>
      </c>
      <c r="C69" t="s">
        <v>113</v>
      </c>
    </row>
    <row r="70" spans="1:3" x14ac:dyDescent="0.25">
      <c r="A70" t="s">
        <v>6750</v>
      </c>
      <c r="B70" t="s">
        <v>3834</v>
      </c>
      <c r="C70" t="s">
        <v>117</v>
      </c>
    </row>
    <row r="71" spans="1:3" x14ac:dyDescent="0.25">
      <c r="A71" t="s">
        <v>6750</v>
      </c>
      <c r="B71" t="s">
        <v>3835</v>
      </c>
      <c r="C71" t="s">
        <v>118</v>
      </c>
    </row>
    <row r="72" spans="1:3" x14ac:dyDescent="0.25">
      <c r="A72" t="s">
        <v>6750</v>
      </c>
      <c r="B72" t="s">
        <v>3836</v>
      </c>
      <c r="C72" t="s">
        <v>119</v>
      </c>
    </row>
    <row r="73" spans="1:3" x14ac:dyDescent="0.25">
      <c r="A73" t="s">
        <v>6750</v>
      </c>
      <c r="B73" t="s">
        <v>3837</v>
      </c>
      <c r="C73" t="s">
        <v>41</v>
      </c>
    </row>
    <row r="74" spans="1:3" x14ac:dyDescent="0.25">
      <c r="A74" t="s">
        <v>6750</v>
      </c>
      <c r="B74" t="s">
        <v>3838</v>
      </c>
      <c r="C74" t="s">
        <v>120</v>
      </c>
    </row>
    <row r="75" spans="1:3" x14ac:dyDescent="0.25">
      <c r="A75" t="s">
        <v>6750</v>
      </c>
      <c r="B75" t="s">
        <v>3839</v>
      </c>
      <c r="C75" t="s">
        <v>121</v>
      </c>
    </row>
    <row r="76" spans="1:3" x14ac:dyDescent="0.25">
      <c r="A76" t="s">
        <v>6750</v>
      </c>
      <c r="B76" t="s">
        <v>3840</v>
      </c>
      <c r="C76" t="s">
        <v>103</v>
      </c>
    </row>
    <row r="77" spans="1:3" x14ac:dyDescent="0.25">
      <c r="A77" t="s">
        <v>6750</v>
      </c>
      <c r="B77" t="s">
        <v>3841</v>
      </c>
      <c r="C77" t="s">
        <v>122</v>
      </c>
    </row>
    <row r="78" spans="1:3" x14ac:dyDescent="0.25">
      <c r="A78" t="s">
        <v>6750</v>
      </c>
      <c r="B78" t="s">
        <v>3842</v>
      </c>
      <c r="C78" t="s">
        <v>125</v>
      </c>
    </row>
    <row r="79" spans="1:3" x14ac:dyDescent="0.25">
      <c r="A79" t="s">
        <v>6750</v>
      </c>
      <c r="B79" t="s">
        <v>6534</v>
      </c>
      <c r="C79" t="s">
        <v>1518</v>
      </c>
    </row>
    <row r="80" spans="1:3" x14ac:dyDescent="0.25">
      <c r="A80" t="s">
        <v>6750</v>
      </c>
      <c r="B80" t="s">
        <v>3845</v>
      </c>
      <c r="C80" t="s">
        <v>144</v>
      </c>
    </row>
    <row r="81" spans="1:3" x14ac:dyDescent="0.25">
      <c r="A81" t="s">
        <v>6750</v>
      </c>
      <c r="B81" t="s">
        <v>3847</v>
      </c>
      <c r="C81" t="s">
        <v>146</v>
      </c>
    </row>
    <row r="82" spans="1:3" x14ac:dyDescent="0.25">
      <c r="A82" t="s">
        <v>6750</v>
      </c>
      <c r="B82" t="s">
        <v>3848</v>
      </c>
      <c r="C82" t="s">
        <v>147</v>
      </c>
    </row>
    <row r="83" spans="1:3" x14ac:dyDescent="0.25">
      <c r="A83" t="s">
        <v>6750</v>
      </c>
      <c r="B83" t="s">
        <v>3849</v>
      </c>
      <c r="C83" t="s">
        <v>148</v>
      </c>
    </row>
    <row r="84" spans="1:3" x14ac:dyDescent="0.25">
      <c r="A84" t="s">
        <v>6750</v>
      </c>
      <c r="B84" t="s">
        <v>3852</v>
      </c>
      <c r="C84" t="s">
        <v>151</v>
      </c>
    </row>
    <row r="85" spans="1:3" x14ac:dyDescent="0.25">
      <c r="A85" t="s">
        <v>6750</v>
      </c>
      <c r="B85" t="s">
        <v>3854</v>
      </c>
      <c r="C85" t="s">
        <v>153</v>
      </c>
    </row>
    <row r="86" spans="1:3" x14ac:dyDescent="0.25">
      <c r="A86" t="s">
        <v>6750</v>
      </c>
      <c r="B86" t="s">
        <v>3856</v>
      </c>
      <c r="C86" t="s">
        <v>155</v>
      </c>
    </row>
    <row r="87" spans="1:3" x14ac:dyDescent="0.25">
      <c r="A87" t="s">
        <v>6750</v>
      </c>
      <c r="B87" t="s">
        <v>6535</v>
      </c>
      <c r="C87" t="s">
        <v>222</v>
      </c>
    </row>
    <row r="88" spans="1:3" x14ac:dyDescent="0.25">
      <c r="A88" t="s">
        <v>6750</v>
      </c>
      <c r="B88" t="s">
        <v>6536</v>
      </c>
      <c r="C88" t="s">
        <v>285</v>
      </c>
    </row>
    <row r="89" spans="1:3" x14ac:dyDescent="0.25">
      <c r="A89" t="s">
        <v>6750</v>
      </c>
      <c r="B89" t="s">
        <v>3863</v>
      </c>
      <c r="C89" t="s">
        <v>63</v>
      </c>
    </row>
    <row r="90" spans="1:3" x14ac:dyDescent="0.25">
      <c r="A90" t="s">
        <v>6750</v>
      </c>
      <c r="B90" t="s">
        <v>3865</v>
      </c>
      <c r="C90" t="s">
        <v>13</v>
      </c>
    </row>
    <row r="91" spans="1:3" x14ac:dyDescent="0.25">
      <c r="A91" t="s">
        <v>6750</v>
      </c>
      <c r="B91" t="s">
        <v>3867</v>
      </c>
      <c r="C91" t="s">
        <v>165</v>
      </c>
    </row>
    <row r="92" spans="1:3" x14ac:dyDescent="0.25">
      <c r="A92" t="s">
        <v>6750</v>
      </c>
      <c r="B92" t="s">
        <v>3869</v>
      </c>
      <c r="C92" t="s">
        <v>119</v>
      </c>
    </row>
    <row r="93" spans="1:3" x14ac:dyDescent="0.25">
      <c r="A93" t="s">
        <v>6750</v>
      </c>
      <c r="B93" t="s">
        <v>6537</v>
      </c>
      <c r="C93" t="s">
        <v>347</v>
      </c>
    </row>
    <row r="94" spans="1:3" x14ac:dyDescent="0.25">
      <c r="A94" t="s">
        <v>6750</v>
      </c>
      <c r="B94" t="s">
        <v>3873</v>
      </c>
      <c r="C94" t="s">
        <v>170</v>
      </c>
    </row>
    <row r="95" spans="1:3" x14ac:dyDescent="0.25">
      <c r="A95" t="s">
        <v>6750</v>
      </c>
      <c r="B95" t="s">
        <v>3874</v>
      </c>
      <c r="C95" t="s">
        <v>171</v>
      </c>
    </row>
    <row r="96" spans="1:3" x14ac:dyDescent="0.25">
      <c r="A96" t="s">
        <v>6750</v>
      </c>
      <c r="B96" t="s">
        <v>3875</v>
      </c>
      <c r="C96" t="s">
        <v>72</v>
      </c>
    </row>
    <row r="97" spans="1:3" x14ac:dyDescent="0.25">
      <c r="A97" t="s">
        <v>6750</v>
      </c>
      <c r="B97" t="s">
        <v>3876</v>
      </c>
      <c r="C97" t="s">
        <v>24</v>
      </c>
    </row>
    <row r="98" spans="1:3" x14ac:dyDescent="0.25">
      <c r="A98" t="s">
        <v>6750</v>
      </c>
      <c r="B98" t="s">
        <v>3878</v>
      </c>
      <c r="C98" t="s">
        <v>190</v>
      </c>
    </row>
    <row r="99" spans="1:3" x14ac:dyDescent="0.25">
      <c r="A99" t="s">
        <v>6750</v>
      </c>
      <c r="B99" t="s">
        <v>3879</v>
      </c>
      <c r="C99" t="s">
        <v>191</v>
      </c>
    </row>
    <row r="100" spans="1:3" x14ac:dyDescent="0.25">
      <c r="A100" t="s">
        <v>6750</v>
      </c>
      <c r="B100" t="s">
        <v>3880</v>
      </c>
      <c r="C100" t="s">
        <v>192</v>
      </c>
    </row>
    <row r="101" spans="1:3" x14ac:dyDescent="0.25">
      <c r="A101" t="s">
        <v>6750</v>
      </c>
      <c r="B101" t="s">
        <v>3881</v>
      </c>
      <c r="C101" t="s">
        <v>193</v>
      </c>
    </row>
    <row r="102" spans="1:3" x14ac:dyDescent="0.25">
      <c r="A102" t="s">
        <v>6750</v>
      </c>
      <c r="B102" t="s">
        <v>3882</v>
      </c>
      <c r="C102" t="s">
        <v>147</v>
      </c>
    </row>
    <row r="103" spans="1:3" x14ac:dyDescent="0.25">
      <c r="A103" t="s">
        <v>6750</v>
      </c>
      <c r="B103" t="s">
        <v>3883</v>
      </c>
      <c r="C103" t="s">
        <v>177</v>
      </c>
    </row>
    <row r="104" spans="1:3" x14ac:dyDescent="0.25">
      <c r="A104" t="s">
        <v>6750</v>
      </c>
      <c r="B104" t="s">
        <v>3884</v>
      </c>
      <c r="C104" t="s">
        <v>194</v>
      </c>
    </row>
    <row r="105" spans="1:3" x14ac:dyDescent="0.25">
      <c r="A105" t="s">
        <v>6750</v>
      </c>
      <c r="B105" t="s">
        <v>3885</v>
      </c>
      <c r="C105" t="s">
        <v>195</v>
      </c>
    </row>
    <row r="106" spans="1:3" x14ac:dyDescent="0.25">
      <c r="A106" t="s">
        <v>6750</v>
      </c>
      <c r="B106" t="s">
        <v>3886</v>
      </c>
      <c r="C106" t="s">
        <v>196</v>
      </c>
    </row>
    <row r="107" spans="1:3" x14ac:dyDescent="0.25">
      <c r="A107" t="s">
        <v>6750</v>
      </c>
      <c r="B107" t="s">
        <v>3887</v>
      </c>
      <c r="C107" t="s">
        <v>197</v>
      </c>
    </row>
    <row r="108" spans="1:3" x14ac:dyDescent="0.25">
      <c r="A108" t="s">
        <v>6750</v>
      </c>
      <c r="B108" t="s">
        <v>3888</v>
      </c>
      <c r="C108" t="s">
        <v>41</v>
      </c>
    </row>
    <row r="109" spans="1:3" x14ac:dyDescent="0.25">
      <c r="A109" t="s">
        <v>6750</v>
      </c>
      <c r="B109" t="s">
        <v>3889</v>
      </c>
      <c r="C109" t="s">
        <v>198</v>
      </c>
    </row>
    <row r="110" spans="1:3" x14ac:dyDescent="0.25">
      <c r="A110" t="s">
        <v>6750</v>
      </c>
      <c r="B110" t="s">
        <v>3890</v>
      </c>
      <c r="C110" t="s">
        <v>199</v>
      </c>
    </row>
    <row r="111" spans="1:3" x14ac:dyDescent="0.25">
      <c r="A111" t="s">
        <v>6750</v>
      </c>
      <c r="B111" t="s">
        <v>3891</v>
      </c>
      <c r="C111" t="s">
        <v>200</v>
      </c>
    </row>
    <row r="112" spans="1:3" x14ac:dyDescent="0.25">
      <c r="A112" t="s">
        <v>6750</v>
      </c>
      <c r="B112" t="s">
        <v>3892</v>
      </c>
      <c r="C112" t="s">
        <v>201</v>
      </c>
    </row>
    <row r="113" spans="1:3" x14ac:dyDescent="0.25">
      <c r="A113" t="s">
        <v>6750</v>
      </c>
      <c r="B113" t="s">
        <v>3893</v>
      </c>
      <c r="C113" t="s">
        <v>24</v>
      </c>
    </row>
    <row r="114" spans="1:3" x14ac:dyDescent="0.25">
      <c r="A114" t="s">
        <v>6750</v>
      </c>
      <c r="B114" t="s">
        <v>3894</v>
      </c>
      <c r="C114" t="s">
        <v>26</v>
      </c>
    </row>
    <row r="115" spans="1:3" x14ac:dyDescent="0.25">
      <c r="A115" t="s">
        <v>6750</v>
      </c>
      <c r="B115" t="s">
        <v>3895</v>
      </c>
      <c r="C115" t="s">
        <v>214</v>
      </c>
    </row>
    <row r="116" spans="1:3" x14ac:dyDescent="0.25">
      <c r="A116" t="s">
        <v>6750</v>
      </c>
      <c r="B116" t="s">
        <v>3896</v>
      </c>
      <c r="C116" t="s">
        <v>208</v>
      </c>
    </row>
    <row r="117" spans="1:3" x14ac:dyDescent="0.25">
      <c r="A117" t="s">
        <v>6750</v>
      </c>
      <c r="B117" t="s">
        <v>3897</v>
      </c>
      <c r="C117" t="s">
        <v>215</v>
      </c>
    </row>
    <row r="118" spans="1:3" x14ac:dyDescent="0.25">
      <c r="A118" t="s">
        <v>6750</v>
      </c>
      <c r="B118" t="s">
        <v>3898</v>
      </c>
      <c r="C118" t="s">
        <v>216</v>
      </c>
    </row>
    <row r="119" spans="1:3" x14ac:dyDescent="0.25">
      <c r="A119" t="s">
        <v>6750</v>
      </c>
      <c r="B119" t="s">
        <v>3900</v>
      </c>
      <c r="C119" t="s">
        <v>218</v>
      </c>
    </row>
    <row r="120" spans="1:3" x14ac:dyDescent="0.25">
      <c r="A120" t="s">
        <v>6750</v>
      </c>
      <c r="B120" t="s">
        <v>6541</v>
      </c>
      <c r="C120" t="s">
        <v>219</v>
      </c>
    </row>
    <row r="121" spans="1:3" x14ac:dyDescent="0.25">
      <c r="A121" t="s">
        <v>6750</v>
      </c>
      <c r="B121" t="s">
        <v>3903</v>
      </c>
      <c r="C121" t="s">
        <v>38</v>
      </c>
    </row>
    <row r="122" spans="1:3" x14ac:dyDescent="0.25">
      <c r="A122" t="s">
        <v>6750</v>
      </c>
      <c r="B122" t="s">
        <v>3904</v>
      </c>
      <c r="C122" t="s">
        <v>221</v>
      </c>
    </row>
    <row r="123" spans="1:3" x14ac:dyDescent="0.25">
      <c r="A123" t="s">
        <v>6750</v>
      </c>
      <c r="B123" t="s">
        <v>3905</v>
      </c>
      <c r="C123" t="s">
        <v>39</v>
      </c>
    </row>
    <row r="124" spans="1:3" x14ac:dyDescent="0.25">
      <c r="A124" t="s">
        <v>6750</v>
      </c>
      <c r="B124" t="s">
        <v>3906</v>
      </c>
      <c r="C124" t="s">
        <v>222</v>
      </c>
    </row>
    <row r="125" spans="1:3" x14ac:dyDescent="0.25">
      <c r="A125" t="s">
        <v>6750</v>
      </c>
      <c r="B125" t="s">
        <v>3907</v>
      </c>
      <c r="C125" t="s">
        <v>13</v>
      </c>
    </row>
    <row r="126" spans="1:3" x14ac:dyDescent="0.25">
      <c r="A126" t="s">
        <v>6750</v>
      </c>
      <c r="B126" t="s">
        <v>3909</v>
      </c>
      <c r="C126" t="s">
        <v>224</v>
      </c>
    </row>
    <row r="127" spans="1:3" x14ac:dyDescent="0.25">
      <c r="A127" t="s">
        <v>6750</v>
      </c>
      <c r="B127" t="s">
        <v>3910</v>
      </c>
      <c r="C127" t="s">
        <v>225</v>
      </c>
    </row>
    <row r="128" spans="1:3" x14ac:dyDescent="0.25">
      <c r="A128" t="s">
        <v>6750</v>
      </c>
      <c r="B128" t="s">
        <v>3911</v>
      </c>
      <c r="C128" t="s">
        <v>213</v>
      </c>
    </row>
    <row r="129" spans="1:3" x14ac:dyDescent="0.25">
      <c r="A129" t="s">
        <v>6750</v>
      </c>
      <c r="B129" t="s">
        <v>3912</v>
      </c>
      <c r="C129" t="s">
        <v>24</v>
      </c>
    </row>
    <row r="130" spans="1:3" x14ac:dyDescent="0.25">
      <c r="A130" t="s">
        <v>6750</v>
      </c>
      <c r="B130" t="s">
        <v>3913</v>
      </c>
      <c r="C130" t="s">
        <v>226</v>
      </c>
    </row>
    <row r="131" spans="1:3" x14ac:dyDescent="0.25">
      <c r="A131" t="s">
        <v>6750</v>
      </c>
      <c r="B131" t="s">
        <v>3914</v>
      </c>
      <c r="C131" t="s">
        <v>227</v>
      </c>
    </row>
    <row r="132" spans="1:3" x14ac:dyDescent="0.25">
      <c r="A132" t="s">
        <v>6750</v>
      </c>
      <c r="B132" t="s">
        <v>3915</v>
      </c>
      <c r="C132" t="s">
        <v>346</v>
      </c>
    </row>
    <row r="133" spans="1:3" x14ac:dyDescent="0.25">
      <c r="A133" t="s">
        <v>6750</v>
      </c>
      <c r="B133" t="s">
        <v>3919</v>
      </c>
      <c r="C133" t="s">
        <v>38</v>
      </c>
    </row>
    <row r="134" spans="1:3" x14ac:dyDescent="0.25">
      <c r="A134" t="s">
        <v>6750</v>
      </c>
      <c r="B134" t="s">
        <v>3922</v>
      </c>
      <c r="C134" t="s">
        <v>414</v>
      </c>
    </row>
    <row r="135" spans="1:3" x14ac:dyDescent="0.25">
      <c r="A135" t="s">
        <v>6750</v>
      </c>
      <c r="B135" t="s">
        <v>3926</v>
      </c>
      <c r="C135" t="s">
        <v>237</v>
      </c>
    </row>
    <row r="136" spans="1:3" x14ac:dyDescent="0.25">
      <c r="A136" t="s">
        <v>6750</v>
      </c>
      <c r="B136" t="s">
        <v>3929</v>
      </c>
      <c r="C136" t="s">
        <v>155</v>
      </c>
    </row>
    <row r="137" spans="1:3" x14ac:dyDescent="0.25">
      <c r="A137" t="s">
        <v>6750</v>
      </c>
      <c r="B137" t="s">
        <v>3932</v>
      </c>
      <c r="C137" t="s">
        <v>13</v>
      </c>
    </row>
    <row r="138" spans="1:3" x14ac:dyDescent="0.25">
      <c r="A138" t="s">
        <v>6750</v>
      </c>
      <c r="B138" t="s">
        <v>3933</v>
      </c>
      <c r="C138" t="s">
        <v>14</v>
      </c>
    </row>
    <row r="139" spans="1:3" x14ac:dyDescent="0.25">
      <c r="A139" t="s">
        <v>6750</v>
      </c>
      <c r="B139" t="s">
        <v>3934</v>
      </c>
      <c r="C139" t="s">
        <v>3935</v>
      </c>
    </row>
    <row r="140" spans="1:3" x14ac:dyDescent="0.25">
      <c r="A140" t="s">
        <v>6750</v>
      </c>
      <c r="B140" t="s">
        <v>3938</v>
      </c>
      <c r="C140" t="s">
        <v>745</v>
      </c>
    </row>
    <row r="141" spans="1:3" x14ac:dyDescent="0.25">
      <c r="A141" t="s">
        <v>6750</v>
      </c>
      <c r="B141" t="s">
        <v>3942</v>
      </c>
      <c r="C141" t="s">
        <v>3943</v>
      </c>
    </row>
    <row r="142" spans="1:3" x14ac:dyDescent="0.25">
      <c r="A142" t="s">
        <v>6750</v>
      </c>
      <c r="B142" t="s">
        <v>3946</v>
      </c>
      <c r="C142" t="s">
        <v>170</v>
      </c>
    </row>
    <row r="143" spans="1:3" x14ac:dyDescent="0.25">
      <c r="A143" t="s">
        <v>6750</v>
      </c>
      <c r="B143" t="s">
        <v>3949</v>
      </c>
      <c r="C143" t="s">
        <v>240</v>
      </c>
    </row>
    <row r="144" spans="1:3" x14ac:dyDescent="0.25">
      <c r="A144" t="s">
        <v>6750</v>
      </c>
      <c r="B144" t="s">
        <v>3951</v>
      </c>
      <c r="C144" t="s">
        <v>1586</v>
      </c>
    </row>
    <row r="145" spans="1:3" x14ac:dyDescent="0.25">
      <c r="A145" t="s">
        <v>6750</v>
      </c>
      <c r="B145" t="s">
        <v>3954</v>
      </c>
      <c r="C145" t="s">
        <v>26</v>
      </c>
    </row>
    <row r="146" spans="1:3" x14ac:dyDescent="0.25">
      <c r="A146" t="s">
        <v>6750</v>
      </c>
      <c r="B146" t="s">
        <v>3955</v>
      </c>
      <c r="C146" t="s">
        <v>279</v>
      </c>
    </row>
    <row r="147" spans="1:3" x14ac:dyDescent="0.25">
      <c r="A147" t="s">
        <v>6750</v>
      </c>
      <c r="B147" t="s">
        <v>3956</v>
      </c>
      <c r="C147" t="s">
        <v>280</v>
      </c>
    </row>
    <row r="148" spans="1:3" x14ac:dyDescent="0.25">
      <c r="A148" t="s">
        <v>6750</v>
      </c>
      <c r="B148" t="s">
        <v>6542</v>
      </c>
      <c r="C148" t="s">
        <v>6752</v>
      </c>
    </row>
    <row r="149" spans="1:3" x14ac:dyDescent="0.25">
      <c r="A149" t="s">
        <v>6750</v>
      </c>
      <c r="B149" t="s">
        <v>3961</v>
      </c>
      <c r="C149" t="s">
        <v>272</v>
      </c>
    </row>
    <row r="150" spans="1:3" x14ac:dyDescent="0.25">
      <c r="A150" t="s">
        <v>6750</v>
      </c>
      <c r="B150" t="s">
        <v>3962</v>
      </c>
      <c r="C150" t="s">
        <v>155</v>
      </c>
    </row>
    <row r="151" spans="1:3" x14ac:dyDescent="0.25">
      <c r="A151" t="s">
        <v>6750</v>
      </c>
      <c r="B151" t="s">
        <v>3963</v>
      </c>
      <c r="C151" t="s">
        <v>273</v>
      </c>
    </row>
    <row r="152" spans="1:3" x14ac:dyDescent="0.25">
      <c r="A152" t="s">
        <v>6750</v>
      </c>
      <c r="B152" t="s">
        <v>3964</v>
      </c>
      <c r="C152" t="s">
        <v>285</v>
      </c>
    </row>
    <row r="153" spans="1:3" x14ac:dyDescent="0.25">
      <c r="A153" t="s">
        <v>6750</v>
      </c>
      <c r="B153" t="s">
        <v>3965</v>
      </c>
      <c r="C153" t="s">
        <v>14</v>
      </c>
    </row>
    <row r="154" spans="1:3" x14ac:dyDescent="0.25">
      <c r="A154" t="s">
        <v>6750</v>
      </c>
      <c r="B154" t="s">
        <v>3966</v>
      </c>
      <c r="C154" t="s">
        <v>286</v>
      </c>
    </row>
    <row r="155" spans="1:3" x14ac:dyDescent="0.25">
      <c r="A155" t="s">
        <v>6750</v>
      </c>
      <c r="B155" t="s">
        <v>3967</v>
      </c>
      <c r="C155" t="s">
        <v>287</v>
      </c>
    </row>
    <row r="156" spans="1:3" x14ac:dyDescent="0.25">
      <c r="A156" t="s">
        <v>6750</v>
      </c>
      <c r="B156" t="s">
        <v>3968</v>
      </c>
      <c r="C156" t="s">
        <v>288</v>
      </c>
    </row>
    <row r="157" spans="1:3" x14ac:dyDescent="0.25">
      <c r="A157" t="s">
        <v>6750</v>
      </c>
      <c r="B157" t="s">
        <v>3969</v>
      </c>
      <c r="C157" t="s">
        <v>289</v>
      </c>
    </row>
    <row r="158" spans="1:3" x14ac:dyDescent="0.25">
      <c r="A158" t="s">
        <v>6750</v>
      </c>
      <c r="B158" t="s">
        <v>3970</v>
      </c>
      <c r="C158" t="s">
        <v>290</v>
      </c>
    </row>
    <row r="159" spans="1:3" x14ac:dyDescent="0.25">
      <c r="A159" t="s">
        <v>6750</v>
      </c>
      <c r="B159" t="s">
        <v>3971</v>
      </c>
      <c r="C159" t="s">
        <v>240</v>
      </c>
    </row>
    <row r="160" spans="1:3" x14ac:dyDescent="0.25">
      <c r="A160" t="s">
        <v>6750</v>
      </c>
      <c r="B160" t="s">
        <v>3972</v>
      </c>
      <c r="C160" t="s">
        <v>26</v>
      </c>
    </row>
    <row r="161" spans="1:3" x14ac:dyDescent="0.25">
      <c r="A161" t="s">
        <v>6750</v>
      </c>
      <c r="B161" t="s">
        <v>3973</v>
      </c>
      <c r="C161" t="s">
        <v>291</v>
      </c>
    </row>
    <row r="162" spans="1:3" x14ac:dyDescent="0.25">
      <c r="A162" t="s">
        <v>6750</v>
      </c>
      <c r="B162" t="s">
        <v>3974</v>
      </c>
      <c r="C162" t="s">
        <v>308</v>
      </c>
    </row>
    <row r="163" spans="1:3" x14ac:dyDescent="0.25">
      <c r="A163" t="s">
        <v>6750</v>
      </c>
      <c r="B163" t="s">
        <v>3975</v>
      </c>
      <c r="C163" t="s">
        <v>309</v>
      </c>
    </row>
    <row r="164" spans="1:3" x14ac:dyDescent="0.25">
      <c r="A164" t="s">
        <v>6750</v>
      </c>
      <c r="B164" t="s">
        <v>3976</v>
      </c>
      <c r="C164" t="s">
        <v>310</v>
      </c>
    </row>
    <row r="165" spans="1:3" x14ac:dyDescent="0.25">
      <c r="A165" t="s">
        <v>6750</v>
      </c>
      <c r="B165" t="s">
        <v>6543</v>
      </c>
      <c r="C165" t="s">
        <v>597</v>
      </c>
    </row>
    <row r="166" spans="1:3" x14ac:dyDescent="0.25">
      <c r="A166" t="s">
        <v>6750</v>
      </c>
      <c r="B166" t="s">
        <v>3979</v>
      </c>
      <c r="C166" t="s">
        <v>313</v>
      </c>
    </row>
    <row r="167" spans="1:3" x14ac:dyDescent="0.25">
      <c r="A167" t="s">
        <v>6750</v>
      </c>
      <c r="B167" t="s">
        <v>3980</v>
      </c>
      <c r="C167" t="s">
        <v>39</v>
      </c>
    </row>
    <row r="168" spans="1:3" x14ac:dyDescent="0.25">
      <c r="A168" t="s">
        <v>6750</v>
      </c>
      <c r="B168" t="s">
        <v>3981</v>
      </c>
      <c r="C168" t="s">
        <v>314</v>
      </c>
    </row>
    <row r="169" spans="1:3" x14ac:dyDescent="0.25">
      <c r="A169" t="s">
        <v>6750</v>
      </c>
      <c r="B169" t="s">
        <v>3982</v>
      </c>
      <c r="C169" t="s">
        <v>15</v>
      </c>
    </row>
    <row r="170" spans="1:3" x14ac:dyDescent="0.25">
      <c r="A170" t="s">
        <v>6750</v>
      </c>
      <c r="B170" t="s">
        <v>3983</v>
      </c>
      <c r="C170" t="s">
        <v>41</v>
      </c>
    </row>
    <row r="171" spans="1:3" x14ac:dyDescent="0.25">
      <c r="A171" t="s">
        <v>6750</v>
      </c>
      <c r="B171" t="s">
        <v>6544</v>
      </c>
      <c r="C171" t="s">
        <v>6753</v>
      </c>
    </row>
    <row r="172" spans="1:3" x14ac:dyDescent="0.25">
      <c r="A172" t="s">
        <v>6750</v>
      </c>
      <c r="B172" t="s">
        <v>3987</v>
      </c>
      <c r="C172" t="s">
        <v>304</v>
      </c>
    </row>
    <row r="173" spans="1:3" x14ac:dyDescent="0.25">
      <c r="A173" t="s">
        <v>6750</v>
      </c>
      <c r="B173" t="s">
        <v>6545</v>
      </c>
      <c r="C173" t="s">
        <v>6754</v>
      </c>
    </row>
    <row r="174" spans="1:3" x14ac:dyDescent="0.25">
      <c r="A174" t="s">
        <v>6750</v>
      </c>
      <c r="B174" t="s">
        <v>3990</v>
      </c>
      <c r="C174" t="s">
        <v>320</v>
      </c>
    </row>
    <row r="175" spans="1:3" x14ac:dyDescent="0.25">
      <c r="A175" t="s">
        <v>6750</v>
      </c>
      <c r="B175" t="s">
        <v>3991</v>
      </c>
      <c r="C175" t="s">
        <v>321</v>
      </c>
    </row>
    <row r="176" spans="1:3" x14ac:dyDescent="0.25">
      <c r="A176" t="s">
        <v>6750</v>
      </c>
      <c r="B176" t="s">
        <v>3992</v>
      </c>
      <c r="C176" t="s">
        <v>322</v>
      </c>
    </row>
    <row r="177" spans="1:3" x14ac:dyDescent="0.25">
      <c r="A177" t="s">
        <v>6750</v>
      </c>
      <c r="B177" t="s">
        <v>3993</v>
      </c>
      <c r="C177" t="s">
        <v>26</v>
      </c>
    </row>
    <row r="178" spans="1:3" x14ac:dyDescent="0.25">
      <c r="A178" t="s">
        <v>6750</v>
      </c>
      <c r="B178" t="s">
        <v>3994</v>
      </c>
      <c r="C178" t="s">
        <v>342</v>
      </c>
    </row>
    <row r="179" spans="1:3" x14ac:dyDescent="0.25">
      <c r="A179" t="s">
        <v>6750</v>
      </c>
      <c r="B179" t="s">
        <v>3995</v>
      </c>
      <c r="C179" t="s">
        <v>208</v>
      </c>
    </row>
    <row r="180" spans="1:3" x14ac:dyDescent="0.25">
      <c r="A180" t="s">
        <v>6750</v>
      </c>
      <c r="B180" t="s">
        <v>3996</v>
      </c>
      <c r="C180" t="s">
        <v>343</v>
      </c>
    </row>
    <row r="181" spans="1:3" x14ac:dyDescent="0.25">
      <c r="A181" t="s">
        <v>6750</v>
      </c>
      <c r="B181" t="s">
        <v>3997</v>
      </c>
      <c r="C181" t="s">
        <v>344</v>
      </c>
    </row>
    <row r="182" spans="1:3" x14ac:dyDescent="0.25">
      <c r="A182" t="s">
        <v>6750</v>
      </c>
      <c r="B182" t="s">
        <v>3998</v>
      </c>
      <c r="C182" t="s">
        <v>345</v>
      </c>
    </row>
    <row r="183" spans="1:3" x14ac:dyDescent="0.25">
      <c r="A183" t="s">
        <v>6750</v>
      </c>
      <c r="B183" t="s">
        <v>3999</v>
      </c>
      <c r="C183" t="s">
        <v>346</v>
      </c>
    </row>
    <row r="184" spans="1:3" x14ac:dyDescent="0.25">
      <c r="A184" t="s">
        <v>6750</v>
      </c>
      <c r="B184" t="s">
        <v>4000</v>
      </c>
      <c r="C184" t="s">
        <v>155</v>
      </c>
    </row>
    <row r="185" spans="1:3" x14ac:dyDescent="0.25">
      <c r="A185" t="s">
        <v>6750</v>
      </c>
      <c r="B185" t="s">
        <v>4001</v>
      </c>
      <c r="C185" t="s">
        <v>13</v>
      </c>
    </row>
    <row r="186" spans="1:3" x14ac:dyDescent="0.25">
      <c r="A186" t="s">
        <v>6750</v>
      </c>
      <c r="B186" t="s">
        <v>4002</v>
      </c>
      <c r="C186" t="s">
        <v>14</v>
      </c>
    </row>
    <row r="187" spans="1:3" x14ac:dyDescent="0.25">
      <c r="A187" t="s">
        <v>6750</v>
      </c>
      <c r="B187" t="s">
        <v>4003</v>
      </c>
      <c r="C187" t="s">
        <v>287</v>
      </c>
    </row>
    <row r="188" spans="1:3" x14ac:dyDescent="0.25">
      <c r="A188" t="s">
        <v>6750</v>
      </c>
      <c r="B188" t="s">
        <v>4004</v>
      </c>
      <c r="C188" t="s">
        <v>347</v>
      </c>
    </row>
    <row r="189" spans="1:3" x14ac:dyDescent="0.25">
      <c r="A189" t="s">
        <v>6750</v>
      </c>
      <c r="B189" t="s">
        <v>4005</v>
      </c>
      <c r="C189" t="s">
        <v>348</v>
      </c>
    </row>
    <row r="190" spans="1:3" x14ac:dyDescent="0.25">
      <c r="A190" t="s">
        <v>6750</v>
      </c>
      <c r="B190" t="s">
        <v>4006</v>
      </c>
      <c r="C190" t="s">
        <v>349</v>
      </c>
    </row>
    <row r="191" spans="1:3" x14ac:dyDescent="0.25">
      <c r="A191" t="s">
        <v>6750</v>
      </c>
      <c r="B191" t="s">
        <v>4007</v>
      </c>
      <c r="C191" t="s">
        <v>341</v>
      </c>
    </row>
    <row r="192" spans="1:3" x14ac:dyDescent="0.25">
      <c r="A192" t="s">
        <v>6750</v>
      </c>
      <c r="B192" t="s">
        <v>4008</v>
      </c>
      <c r="C192" t="s">
        <v>26</v>
      </c>
    </row>
    <row r="193" spans="1:3" x14ac:dyDescent="0.25">
      <c r="A193" t="s">
        <v>6750</v>
      </c>
      <c r="B193" t="s">
        <v>4009</v>
      </c>
      <c r="C193" t="s">
        <v>350</v>
      </c>
    </row>
    <row r="194" spans="1:3" x14ac:dyDescent="0.25">
      <c r="A194" t="s">
        <v>6750</v>
      </c>
      <c r="B194" t="s">
        <v>4010</v>
      </c>
      <c r="C194" t="s">
        <v>344</v>
      </c>
    </row>
    <row r="195" spans="1:3" x14ac:dyDescent="0.25">
      <c r="A195" t="s">
        <v>6750</v>
      </c>
      <c r="B195" t="s">
        <v>4011</v>
      </c>
      <c r="C195" t="s">
        <v>366</v>
      </c>
    </row>
    <row r="196" spans="1:3" x14ac:dyDescent="0.25">
      <c r="A196" t="s">
        <v>6750</v>
      </c>
      <c r="B196" t="s">
        <v>4012</v>
      </c>
      <c r="C196" t="s">
        <v>147</v>
      </c>
    </row>
    <row r="197" spans="1:3" x14ac:dyDescent="0.25">
      <c r="A197" t="s">
        <v>6750</v>
      </c>
      <c r="B197" t="s">
        <v>4013</v>
      </c>
      <c r="C197" t="s">
        <v>54</v>
      </c>
    </row>
    <row r="198" spans="1:3" x14ac:dyDescent="0.25">
      <c r="A198" t="s">
        <v>6750</v>
      </c>
      <c r="B198" t="s">
        <v>4014</v>
      </c>
      <c r="C198" t="s">
        <v>367</v>
      </c>
    </row>
    <row r="199" spans="1:3" x14ac:dyDescent="0.25">
      <c r="A199" t="s">
        <v>6750</v>
      </c>
      <c r="B199" t="s">
        <v>4015</v>
      </c>
      <c r="C199" t="s">
        <v>368</v>
      </c>
    </row>
    <row r="200" spans="1:3" x14ac:dyDescent="0.25">
      <c r="A200" t="s">
        <v>6750</v>
      </c>
      <c r="B200" t="s">
        <v>4016</v>
      </c>
      <c r="C200" t="s">
        <v>6</v>
      </c>
    </row>
    <row r="201" spans="1:3" x14ac:dyDescent="0.25">
      <c r="A201" t="s">
        <v>6750</v>
      </c>
      <c r="B201" t="s">
        <v>4017</v>
      </c>
      <c r="C201" t="s">
        <v>13</v>
      </c>
    </row>
    <row r="202" spans="1:3" x14ac:dyDescent="0.25">
      <c r="A202" t="s">
        <v>6750</v>
      </c>
      <c r="B202" t="s">
        <v>4018</v>
      </c>
      <c r="C202" t="s">
        <v>369</v>
      </c>
    </row>
    <row r="203" spans="1:3" x14ac:dyDescent="0.25">
      <c r="A203" t="s">
        <v>6750</v>
      </c>
      <c r="B203" t="s">
        <v>4019</v>
      </c>
      <c r="C203" t="s">
        <v>41</v>
      </c>
    </row>
    <row r="204" spans="1:3" x14ac:dyDescent="0.25">
      <c r="A204" t="s">
        <v>6750</v>
      </c>
      <c r="B204" t="s">
        <v>4020</v>
      </c>
      <c r="C204" t="s">
        <v>370</v>
      </c>
    </row>
    <row r="205" spans="1:3" x14ac:dyDescent="0.25">
      <c r="A205" t="s">
        <v>6750</v>
      </c>
      <c r="B205" t="s">
        <v>4021</v>
      </c>
      <c r="C205" t="s">
        <v>371</v>
      </c>
    </row>
    <row r="206" spans="1:3" x14ac:dyDescent="0.25">
      <c r="A206" t="s">
        <v>6750</v>
      </c>
      <c r="B206" t="s">
        <v>4022</v>
      </c>
      <c r="C206" t="s">
        <v>372</v>
      </c>
    </row>
    <row r="207" spans="1:3" x14ac:dyDescent="0.25">
      <c r="A207" t="s">
        <v>6750</v>
      </c>
      <c r="B207" t="s">
        <v>4023</v>
      </c>
      <c r="C207" t="s">
        <v>373</v>
      </c>
    </row>
    <row r="208" spans="1:3" x14ac:dyDescent="0.25">
      <c r="A208" t="s">
        <v>6750</v>
      </c>
      <c r="B208" t="s">
        <v>4024</v>
      </c>
      <c r="C208" t="s">
        <v>24</v>
      </c>
    </row>
    <row r="209" spans="1:3" x14ac:dyDescent="0.25">
      <c r="A209" t="s">
        <v>6750</v>
      </c>
      <c r="B209" t="s">
        <v>4025</v>
      </c>
      <c r="C209" t="s">
        <v>374</v>
      </c>
    </row>
    <row r="210" spans="1:3" x14ac:dyDescent="0.25">
      <c r="A210" t="s">
        <v>6750</v>
      </c>
      <c r="B210" t="s">
        <v>4026</v>
      </c>
      <c r="C210" t="s">
        <v>380</v>
      </c>
    </row>
    <row r="211" spans="1:3" x14ac:dyDescent="0.25">
      <c r="A211" t="s">
        <v>6750</v>
      </c>
      <c r="B211" t="s">
        <v>4027</v>
      </c>
      <c r="C211" t="s">
        <v>148</v>
      </c>
    </row>
    <row r="212" spans="1:3" x14ac:dyDescent="0.25">
      <c r="A212" t="s">
        <v>6750</v>
      </c>
      <c r="B212" t="s">
        <v>4028</v>
      </c>
      <c r="C212" t="s">
        <v>392</v>
      </c>
    </row>
    <row r="213" spans="1:3" x14ac:dyDescent="0.25">
      <c r="A213" t="s">
        <v>6750</v>
      </c>
      <c r="B213" t="s">
        <v>4029</v>
      </c>
      <c r="C213" t="s">
        <v>384</v>
      </c>
    </row>
    <row r="214" spans="1:3" x14ac:dyDescent="0.25">
      <c r="A214" t="s">
        <v>6750</v>
      </c>
      <c r="B214" t="s">
        <v>4030</v>
      </c>
      <c r="C214" t="s">
        <v>39</v>
      </c>
    </row>
    <row r="215" spans="1:3" x14ac:dyDescent="0.25">
      <c r="A215" t="s">
        <v>6750</v>
      </c>
      <c r="B215" t="s">
        <v>4031</v>
      </c>
      <c r="C215" t="s">
        <v>393</v>
      </c>
    </row>
    <row r="216" spans="1:3" x14ac:dyDescent="0.25">
      <c r="A216" t="s">
        <v>6750</v>
      </c>
      <c r="B216" t="s">
        <v>4032</v>
      </c>
      <c r="C216" t="s">
        <v>40</v>
      </c>
    </row>
    <row r="217" spans="1:3" x14ac:dyDescent="0.25">
      <c r="A217" t="s">
        <v>6750</v>
      </c>
      <c r="B217" t="s">
        <v>4033</v>
      </c>
      <c r="C217" t="s">
        <v>394</v>
      </c>
    </row>
    <row r="218" spans="1:3" x14ac:dyDescent="0.25">
      <c r="A218" t="s">
        <v>6750</v>
      </c>
      <c r="B218" t="s">
        <v>4034</v>
      </c>
      <c r="C218" t="s">
        <v>289</v>
      </c>
    </row>
    <row r="219" spans="1:3" x14ac:dyDescent="0.25">
      <c r="A219" t="s">
        <v>6750</v>
      </c>
      <c r="B219" t="s">
        <v>4035</v>
      </c>
      <c r="C219" t="s">
        <v>395</v>
      </c>
    </row>
    <row r="220" spans="1:3" x14ac:dyDescent="0.25">
      <c r="A220" t="s">
        <v>6750</v>
      </c>
      <c r="B220" t="s">
        <v>4036</v>
      </c>
      <c r="C220" t="s">
        <v>396</v>
      </c>
    </row>
    <row r="221" spans="1:3" x14ac:dyDescent="0.25">
      <c r="A221" t="s">
        <v>6750</v>
      </c>
      <c r="B221" t="s">
        <v>4037</v>
      </c>
      <c r="C221" t="s">
        <v>397</v>
      </c>
    </row>
    <row r="222" spans="1:3" x14ac:dyDescent="0.25">
      <c r="A222" t="s">
        <v>6750</v>
      </c>
      <c r="B222" t="s">
        <v>4038</v>
      </c>
      <c r="C222" t="s">
        <v>398</v>
      </c>
    </row>
    <row r="223" spans="1:3" x14ac:dyDescent="0.25">
      <c r="A223" t="s">
        <v>6750</v>
      </c>
      <c r="B223" t="s">
        <v>4039</v>
      </c>
      <c r="C223" t="s">
        <v>24</v>
      </c>
    </row>
    <row r="224" spans="1:3" x14ac:dyDescent="0.25">
      <c r="A224" t="s">
        <v>6750</v>
      </c>
      <c r="B224" t="s">
        <v>4040</v>
      </c>
      <c r="C224" t="s">
        <v>26</v>
      </c>
    </row>
    <row r="225" spans="1:3" x14ac:dyDescent="0.25">
      <c r="A225" t="s">
        <v>6750</v>
      </c>
      <c r="B225" t="s">
        <v>4041</v>
      </c>
      <c r="C225" t="s">
        <v>399</v>
      </c>
    </row>
    <row r="226" spans="1:3" x14ac:dyDescent="0.25">
      <c r="A226" t="s">
        <v>6750</v>
      </c>
      <c r="B226" t="s">
        <v>4042</v>
      </c>
      <c r="C226" t="s">
        <v>411</v>
      </c>
    </row>
    <row r="227" spans="1:3" x14ac:dyDescent="0.25">
      <c r="A227" t="s">
        <v>6750</v>
      </c>
      <c r="B227" t="s">
        <v>4043</v>
      </c>
      <c r="C227" t="s">
        <v>125</v>
      </c>
    </row>
    <row r="228" spans="1:3" x14ac:dyDescent="0.25">
      <c r="A228" t="s">
        <v>6750</v>
      </c>
      <c r="B228" t="s">
        <v>4044</v>
      </c>
      <c r="C228" t="s">
        <v>412</v>
      </c>
    </row>
    <row r="229" spans="1:3" x14ac:dyDescent="0.25">
      <c r="A229" t="s">
        <v>6750</v>
      </c>
      <c r="B229" t="s">
        <v>4045</v>
      </c>
      <c r="C229" t="s">
        <v>215</v>
      </c>
    </row>
    <row r="230" spans="1:3" x14ac:dyDescent="0.25">
      <c r="A230" t="s">
        <v>6750</v>
      </c>
      <c r="B230" t="s">
        <v>4046</v>
      </c>
      <c r="C230" t="s">
        <v>413</v>
      </c>
    </row>
    <row r="231" spans="1:3" x14ac:dyDescent="0.25">
      <c r="A231" t="s">
        <v>6750</v>
      </c>
      <c r="B231" t="s">
        <v>4047</v>
      </c>
      <c r="C231" t="s">
        <v>414</v>
      </c>
    </row>
    <row r="232" spans="1:3" x14ac:dyDescent="0.25">
      <c r="A232" t="s">
        <v>6750</v>
      </c>
      <c r="B232" t="s">
        <v>4048</v>
      </c>
      <c r="C232" t="s">
        <v>39</v>
      </c>
    </row>
    <row r="233" spans="1:3" x14ac:dyDescent="0.25">
      <c r="A233" t="s">
        <v>6750</v>
      </c>
      <c r="B233" t="s">
        <v>4049</v>
      </c>
      <c r="C233" t="s">
        <v>10</v>
      </c>
    </row>
    <row r="234" spans="1:3" x14ac:dyDescent="0.25">
      <c r="A234" t="s">
        <v>6750</v>
      </c>
      <c r="B234" t="s">
        <v>4050</v>
      </c>
      <c r="C234" t="s">
        <v>41</v>
      </c>
    </row>
    <row r="235" spans="1:3" x14ac:dyDescent="0.25">
      <c r="A235" t="s">
        <v>6750</v>
      </c>
      <c r="B235" t="s">
        <v>4051</v>
      </c>
      <c r="C235" t="s">
        <v>409</v>
      </c>
    </row>
    <row r="236" spans="1:3" x14ac:dyDescent="0.25">
      <c r="A236" t="s">
        <v>6750</v>
      </c>
      <c r="B236" t="s">
        <v>4052</v>
      </c>
      <c r="C236" t="s">
        <v>415</v>
      </c>
    </row>
    <row r="237" spans="1:3" x14ac:dyDescent="0.25">
      <c r="A237" t="s">
        <v>6750</v>
      </c>
      <c r="B237" t="s">
        <v>4053</v>
      </c>
      <c r="C237" t="s">
        <v>102</v>
      </c>
    </row>
    <row r="238" spans="1:3" x14ac:dyDescent="0.25">
      <c r="A238" t="s">
        <v>6750</v>
      </c>
      <c r="B238" t="s">
        <v>4055</v>
      </c>
      <c r="C238" t="s">
        <v>417</v>
      </c>
    </row>
    <row r="239" spans="1:3" x14ac:dyDescent="0.25">
      <c r="A239" t="s">
        <v>6750</v>
      </c>
      <c r="B239" t="s">
        <v>4056</v>
      </c>
      <c r="C239" t="s">
        <v>24</v>
      </c>
    </row>
    <row r="240" spans="1:3" x14ac:dyDescent="0.25">
      <c r="A240" t="s">
        <v>6750</v>
      </c>
      <c r="B240" t="s">
        <v>4057</v>
      </c>
      <c r="C240" t="s">
        <v>418</v>
      </c>
    </row>
    <row r="241" spans="1:3" x14ac:dyDescent="0.25">
      <c r="A241" t="s">
        <v>6750</v>
      </c>
      <c r="B241" t="s">
        <v>4058</v>
      </c>
      <c r="C241" t="s">
        <v>26</v>
      </c>
    </row>
    <row r="242" spans="1:3" x14ac:dyDescent="0.25">
      <c r="A242" t="s">
        <v>6750</v>
      </c>
      <c r="B242" t="s">
        <v>4059</v>
      </c>
      <c r="C242" t="s">
        <v>215</v>
      </c>
    </row>
    <row r="243" spans="1:3" x14ac:dyDescent="0.25">
      <c r="A243" t="s">
        <v>6750</v>
      </c>
      <c r="B243" t="s">
        <v>4060</v>
      </c>
      <c r="C243" t="s">
        <v>54</v>
      </c>
    </row>
    <row r="244" spans="1:3" x14ac:dyDescent="0.25">
      <c r="A244" t="s">
        <v>6750</v>
      </c>
      <c r="B244" t="s">
        <v>4061</v>
      </c>
      <c r="C244" t="s">
        <v>346</v>
      </c>
    </row>
    <row r="245" spans="1:3" x14ac:dyDescent="0.25">
      <c r="A245" t="s">
        <v>6750</v>
      </c>
      <c r="B245" t="s">
        <v>4062</v>
      </c>
      <c r="C245" t="s">
        <v>313</v>
      </c>
    </row>
    <row r="246" spans="1:3" x14ac:dyDescent="0.25">
      <c r="A246" t="s">
        <v>6750</v>
      </c>
      <c r="B246" t="s">
        <v>6546</v>
      </c>
      <c r="C246" t="s">
        <v>2440</v>
      </c>
    </row>
    <row r="247" spans="1:3" x14ac:dyDescent="0.25">
      <c r="A247" t="s">
        <v>6750</v>
      </c>
      <c r="B247" t="s">
        <v>6547</v>
      </c>
      <c r="C247" t="s">
        <v>155</v>
      </c>
    </row>
    <row r="248" spans="1:3" x14ac:dyDescent="0.25">
      <c r="A248" t="s">
        <v>6750</v>
      </c>
      <c r="B248" t="s">
        <v>4067</v>
      </c>
      <c r="C248" t="s">
        <v>435</v>
      </c>
    </row>
    <row r="249" spans="1:3" x14ac:dyDescent="0.25">
      <c r="A249" t="s">
        <v>6750</v>
      </c>
      <c r="B249" t="s">
        <v>4068</v>
      </c>
      <c r="C249" t="s">
        <v>436</v>
      </c>
    </row>
    <row r="250" spans="1:3" x14ac:dyDescent="0.25">
      <c r="A250" t="s">
        <v>6750</v>
      </c>
      <c r="B250" t="s">
        <v>4069</v>
      </c>
      <c r="C250" t="s">
        <v>63</v>
      </c>
    </row>
    <row r="251" spans="1:3" x14ac:dyDescent="0.25">
      <c r="A251" t="s">
        <v>6750</v>
      </c>
      <c r="B251" t="s">
        <v>4070</v>
      </c>
      <c r="C251" t="s">
        <v>437</v>
      </c>
    </row>
    <row r="252" spans="1:3" x14ac:dyDescent="0.25">
      <c r="A252" t="s">
        <v>6750</v>
      </c>
      <c r="B252" t="s">
        <v>4071</v>
      </c>
      <c r="C252" t="s">
        <v>4072</v>
      </c>
    </row>
    <row r="253" spans="1:3" x14ac:dyDescent="0.25">
      <c r="A253" t="s">
        <v>6750</v>
      </c>
      <c r="B253" t="s">
        <v>4073</v>
      </c>
      <c r="C253" t="s">
        <v>438</v>
      </c>
    </row>
    <row r="254" spans="1:3" x14ac:dyDescent="0.25">
      <c r="A254" t="s">
        <v>6750</v>
      </c>
      <c r="B254" t="s">
        <v>6548</v>
      </c>
      <c r="C254" t="s">
        <v>1955</v>
      </c>
    </row>
    <row r="255" spans="1:3" x14ac:dyDescent="0.25">
      <c r="A255" t="s">
        <v>6750</v>
      </c>
      <c r="B255" t="s">
        <v>4077</v>
      </c>
      <c r="C255" t="s">
        <v>442</v>
      </c>
    </row>
    <row r="256" spans="1:3" x14ac:dyDescent="0.25">
      <c r="A256" t="s">
        <v>6750</v>
      </c>
      <c r="B256" t="s">
        <v>4078</v>
      </c>
      <c r="C256" t="s">
        <v>443</v>
      </c>
    </row>
    <row r="257" spans="1:3" x14ac:dyDescent="0.25">
      <c r="A257" t="s">
        <v>6750</v>
      </c>
      <c r="B257" t="s">
        <v>4079</v>
      </c>
      <c r="C257" t="s">
        <v>444</v>
      </c>
    </row>
    <row r="258" spans="1:3" x14ac:dyDescent="0.25">
      <c r="A258" t="s">
        <v>6750</v>
      </c>
      <c r="B258" t="s">
        <v>4080</v>
      </c>
      <c r="C258" t="s">
        <v>445</v>
      </c>
    </row>
    <row r="259" spans="1:3" x14ac:dyDescent="0.25">
      <c r="A259" t="s">
        <v>6750</v>
      </c>
      <c r="B259" t="s">
        <v>4081</v>
      </c>
      <c r="C259" t="s">
        <v>460</v>
      </c>
    </row>
    <row r="260" spans="1:3" x14ac:dyDescent="0.25">
      <c r="A260" t="s">
        <v>6750</v>
      </c>
      <c r="B260" t="s">
        <v>4082</v>
      </c>
      <c r="C260" t="s">
        <v>447</v>
      </c>
    </row>
    <row r="261" spans="1:3" x14ac:dyDescent="0.25">
      <c r="A261" t="s">
        <v>6750</v>
      </c>
      <c r="B261" t="s">
        <v>4085</v>
      </c>
      <c r="C261" t="s">
        <v>452</v>
      </c>
    </row>
    <row r="262" spans="1:3" x14ac:dyDescent="0.25">
      <c r="A262" t="s">
        <v>6750</v>
      </c>
      <c r="B262" t="s">
        <v>4086</v>
      </c>
      <c r="C262" t="s">
        <v>463</v>
      </c>
    </row>
    <row r="263" spans="1:3" x14ac:dyDescent="0.25">
      <c r="A263" t="s">
        <v>6750</v>
      </c>
      <c r="B263" t="s">
        <v>4087</v>
      </c>
      <c r="C263" t="s">
        <v>464</v>
      </c>
    </row>
    <row r="264" spans="1:3" x14ac:dyDescent="0.25">
      <c r="A264" t="s">
        <v>6750</v>
      </c>
      <c r="B264" t="s">
        <v>6549</v>
      </c>
      <c r="C264" t="s">
        <v>39</v>
      </c>
    </row>
    <row r="265" spans="1:3" x14ac:dyDescent="0.25">
      <c r="A265" t="s">
        <v>6750</v>
      </c>
      <c r="B265" t="s">
        <v>4092</v>
      </c>
      <c r="C265" t="s">
        <v>467</v>
      </c>
    </row>
    <row r="266" spans="1:3" x14ac:dyDescent="0.25">
      <c r="A266" t="s">
        <v>6750</v>
      </c>
      <c r="B266" t="s">
        <v>4093</v>
      </c>
      <c r="C266" t="s">
        <v>468</v>
      </c>
    </row>
    <row r="267" spans="1:3" x14ac:dyDescent="0.25">
      <c r="A267" t="s">
        <v>6750</v>
      </c>
      <c r="B267" t="s">
        <v>4094</v>
      </c>
      <c r="C267" t="s">
        <v>469</v>
      </c>
    </row>
    <row r="268" spans="1:3" x14ac:dyDescent="0.25">
      <c r="A268" t="s">
        <v>6750</v>
      </c>
      <c r="B268" t="s">
        <v>4095</v>
      </c>
      <c r="C268" t="s">
        <v>41</v>
      </c>
    </row>
    <row r="269" spans="1:3" x14ac:dyDescent="0.25">
      <c r="A269" t="s">
        <v>6750</v>
      </c>
      <c r="B269" t="s">
        <v>4096</v>
      </c>
      <c r="C269" t="s">
        <v>470</v>
      </c>
    </row>
    <row r="270" spans="1:3" x14ac:dyDescent="0.25">
      <c r="A270" t="s">
        <v>6750</v>
      </c>
      <c r="B270" t="s">
        <v>4097</v>
      </c>
      <c r="C270" t="s">
        <v>198</v>
      </c>
    </row>
    <row r="271" spans="1:3" x14ac:dyDescent="0.25">
      <c r="A271" t="s">
        <v>6750</v>
      </c>
      <c r="B271" t="s">
        <v>4098</v>
      </c>
      <c r="C271" t="s">
        <v>471</v>
      </c>
    </row>
    <row r="272" spans="1:3" x14ac:dyDescent="0.25">
      <c r="A272" t="s">
        <v>6750</v>
      </c>
      <c r="B272" t="s">
        <v>4099</v>
      </c>
      <c r="C272" t="s">
        <v>395</v>
      </c>
    </row>
    <row r="273" spans="1:3" x14ac:dyDescent="0.25">
      <c r="A273" t="s">
        <v>6750</v>
      </c>
      <c r="B273" t="s">
        <v>4100</v>
      </c>
      <c r="C273" t="s">
        <v>472</v>
      </c>
    </row>
    <row r="274" spans="1:3" x14ac:dyDescent="0.25">
      <c r="A274" t="s">
        <v>6750</v>
      </c>
      <c r="B274" t="s">
        <v>4101</v>
      </c>
      <c r="C274" t="s">
        <v>24</v>
      </c>
    </row>
    <row r="275" spans="1:3" x14ac:dyDescent="0.25">
      <c r="A275" t="s">
        <v>6750</v>
      </c>
      <c r="B275" t="s">
        <v>4102</v>
      </c>
      <c r="C275" t="s">
        <v>486</v>
      </c>
    </row>
    <row r="276" spans="1:3" x14ac:dyDescent="0.25">
      <c r="A276" t="s">
        <v>6750</v>
      </c>
      <c r="B276" t="s">
        <v>4103</v>
      </c>
      <c r="C276" t="s">
        <v>487</v>
      </c>
    </row>
    <row r="277" spans="1:3" x14ac:dyDescent="0.25">
      <c r="A277" t="s">
        <v>6750</v>
      </c>
      <c r="B277" t="s">
        <v>4104</v>
      </c>
      <c r="C277" t="s">
        <v>147</v>
      </c>
    </row>
    <row r="278" spans="1:3" x14ac:dyDescent="0.25">
      <c r="A278" t="s">
        <v>6750</v>
      </c>
      <c r="B278" t="s">
        <v>4105</v>
      </c>
      <c r="C278" t="s">
        <v>475</v>
      </c>
    </row>
    <row r="279" spans="1:3" x14ac:dyDescent="0.25">
      <c r="A279" t="s">
        <v>6750</v>
      </c>
      <c r="B279" t="s">
        <v>6550</v>
      </c>
      <c r="C279" t="s">
        <v>6755</v>
      </c>
    </row>
    <row r="280" spans="1:3" x14ac:dyDescent="0.25">
      <c r="A280" t="s">
        <v>6750</v>
      </c>
      <c r="B280" t="s">
        <v>4110</v>
      </c>
      <c r="C280" t="s">
        <v>492</v>
      </c>
    </row>
    <row r="281" spans="1:3" x14ac:dyDescent="0.25">
      <c r="A281" t="s">
        <v>6750</v>
      </c>
      <c r="B281" t="s">
        <v>4111</v>
      </c>
      <c r="C281" t="s">
        <v>286</v>
      </c>
    </row>
    <row r="282" spans="1:3" x14ac:dyDescent="0.25">
      <c r="A282" t="s">
        <v>6750</v>
      </c>
      <c r="B282" t="s">
        <v>4112</v>
      </c>
      <c r="C282" t="s">
        <v>482</v>
      </c>
    </row>
    <row r="283" spans="1:3" x14ac:dyDescent="0.25">
      <c r="A283" t="s">
        <v>6750</v>
      </c>
      <c r="B283" t="s">
        <v>4113</v>
      </c>
      <c r="C283" t="s">
        <v>493</v>
      </c>
    </row>
    <row r="284" spans="1:3" x14ac:dyDescent="0.25">
      <c r="A284" t="s">
        <v>6750</v>
      </c>
      <c r="B284" t="s">
        <v>4114</v>
      </c>
      <c r="C284" t="s">
        <v>494</v>
      </c>
    </row>
    <row r="285" spans="1:3" x14ac:dyDescent="0.25">
      <c r="A285" t="s">
        <v>6750</v>
      </c>
      <c r="B285" t="s">
        <v>4115</v>
      </c>
      <c r="C285" t="s">
        <v>495</v>
      </c>
    </row>
    <row r="286" spans="1:3" x14ac:dyDescent="0.25">
      <c r="A286" t="s">
        <v>6750</v>
      </c>
      <c r="B286" t="s">
        <v>4116</v>
      </c>
      <c r="C286" t="s">
        <v>496</v>
      </c>
    </row>
    <row r="287" spans="1:3" x14ac:dyDescent="0.25">
      <c r="A287" t="s">
        <v>6750</v>
      </c>
      <c r="B287" t="s">
        <v>6551</v>
      </c>
      <c r="C287" t="s">
        <v>6756</v>
      </c>
    </row>
    <row r="288" spans="1:3" x14ac:dyDescent="0.25">
      <c r="A288" t="s">
        <v>6750</v>
      </c>
      <c r="B288" t="s">
        <v>4121</v>
      </c>
      <c r="C288" t="s">
        <v>501</v>
      </c>
    </row>
    <row r="289" spans="1:3" x14ac:dyDescent="0.25">
      <c r="A289" t="s">
        <v>6750</v>
      </c>
      <c r="B289" t="s">
        <v>6552</v>
      </c>
      <c r="C289" t="s">
        <v>6757</v>
      </c>
    </row>
    <row r="290" spans="1:3" x14ac:dyDescent="0.25">
      <c r="A290" t="s">
        <v>6750</v>
      </c>
      <c r="B290" t="s">
        <v>4125</v>
      </c>
      <c r="C290" t="s">
        <v>505</v>
      </c>
    </row>
    <row r="291" spans="1:3" x14ac:dyDescent="0.25">
      <c r="A291" t="s">
        <v>6750</v>
      </c>
      <c r="B291" t="s">
        <v>4126</v>
      </c>
      <c r="C291" t="s">
        <v>517</v>
      </c>
    </row>
    <row r="292" spans="1:3" x14ac:dyDescent="0.25">
      <c r="A292" t="s">
        <v>6750</v>
      </c>
      <c r="B292" t="s">
        <v>4127</v>
      </c>
      <c r="C292" t="s">
        <v>4128</v>
      </c>
    </row>
    <row r="293" spans="1:3" x14ac:dyDescent="0.25">
      <c r="A293" t="s">
        <v>6750</v>
      </c>
      <c r="B293" t="s">
        <v>4129</v>
      </c>
      <c r="C293" t="s">
        <v>346</v>
      </c>
    </row>
    <row r="294" spans="1:3" x14ac:dyDescent="0.25">
      <c r="A294" t="s">
        <v>6750</v>
      </c>
      <c r="B294" t="s">
        <v>4130</v>
      </c>
      <c r="C294" t="s">
        <v>519</v>
      </c>
    </row>
    <row r="295" spans="1:3" x14ac:dyDescent="0.25">
      <c r="A295" t="s">
        <v>6750</v>
      </c>
      <c r="B295" t="s">
        <v>6553</v>
      </c>
      <c r="C295" t="s">
        <v>6758</v>
      </c>
    </row>
    <row r="296" spans="1:3" x14ac:dyDescent="0.25">
      <c r="A296" t="s">
        <v>6750</v>
      </c>
      <c r="B296" t="s">
        <v>6554</v>
      </c>
      <c r="C296" t="s">
        <v>512</v>
      </c>
    </row>
    <row r="297" spans="1:3" x14ac:dyDescent="0.25">
      <c r="A297" t="s">
        <v>6750</v>
      </c>
      <c r="B297" t="s">
        <v>4133</v>
      </c>
      <c r="C297" t="s">
        <v>522</v>
      </c>
    </row>
    <row r="298" spans="1:3" x14ac:dyDescent="0.25">
      <c r="A298" t="s">
        <v>6750</v>
      </c>
      <c r="B298" t="s">
        <v>4134</v>
      </c>
      <c r="C298" t="s">
        <v>507</v>
      </c>
    </row>
    <row r="299" spans="1:3" x14ac:dyDescent="0.25">
      <c r="A299" t="s">
        <v>6750</v>
      </c>
      <c r="B299" t="s">
        <v>4135</v>
      </c>
      <c r="C299" t="s">
        <v>396</v>
      </c>
    </row>
    <row r="300" spans="1:3" x14ac:dyDescent="0.25">
      <c r="A300" t="s">
        <v>6750</v>
      </c>
      <c r="B300" t="s">
        <v>4136</v>
      </c>
      <c r="C300" t="s">
        <v>523</v>
      </c>
    </row>
    <row r="301" spans="1:3" x14ac:dyDescent="0.25">
      <c r="A301" t="s">
        <v>6750</v>
      </c>
      <c r="B301" t="s">
        <v>4138</v>
      </c>
      <c r="C301" t="s">
        <v>525</v>
      </c>
    </row>
    <row r="302" spans="1:3" x14ac:dyDescent="0.25">
      <c r="A302" t="s">
        <v>6750</v>
      </c>
      <c r="B302" t="s">
        <v>4139</v>
      </c>
      <c r="C302" t="s">
        <v>26</v>
      </c>
    </row>
    <row r="303" spans="1:3" x14ac:dyDescent="0.25">
      <c r="A303" t="s">
        <v>6750</v>
      </c>
      <c r="B303" t="s">
        <v>4140</v>
      </c>
      <c r="C303" t="s">
        <v>534</v>
      </c>
    </row>
    <row r="304" spans="1:3" x14ac:dyDescent="0.25">
      <c r="A304" t="s">
        <v>6750</v>
      </c>
      <c r="B304" t="s">
        <v>4141</v>
      </c>
      <c r="C304" t="s">
        <v>535</v>
      </c>
    </row>
    <row r="305" spans="1:3" x14ac:dyDescent="0.25">
      <c r="A305" t="s">
        <v>6750</v>
      </c>
      <c r="B305" t="s">
        <v>4142</v>
      </c>
      <c r="C305" t="s">
        <v>414</v>
      </c>
    </row>
    <row r="306" spans="1:3" x14ac:dyDescent="0.25">
      <c r="A306" t="s">
        <v>6750</v>
      </c>
      <c r="B306" t="s">
        <v>4143</v>
      </c>
      <c r="C306" t="s">
        <v>155</v>
      </c>
    </row>
    <row r="307" spans="1:3" x14ac:dyDescent="0.25">
      <c r="A307" t="s">
        <v>6750</v>
      </c>
      <c r="B307" t="s">
        <v>4144</v>
      </c>
      <c r="C307" t="s">
        <v>13</v>
      </c>
    </row>
    <row r="308" spans="1:3" x14ac:dyDescent="0.25">
      <c r="A308" t="s">
        <v>6750</v>
      </c>
      <c r="B308" t="s">
        <v>4145</v>
      </c>
      <c r="C308" t="s">
        <v>536</v>
      </c>
    </row>
    <row r="309" spans="1:3" x14ac:dyDescent="0.25">
      <c r="A309" t="s">
        <v>6750</v>
      </c>
      <c r="B309" t="s">
        <v>4146</v>
      </c>
      <c r="C309" t="s">
        <v>286</v>
      </c>
    </row>
    <row r="310" spans="1:3" x14ac:dyDescent="0.25">
      <c r="A310" t="s">
        <v>6750</v>
      </c>
      <c r="B310" t="s">
        <v>4147</v>
      </c>
      <c r="C310" t="s">
        <v>287</v>
      </c>
    </row>
    <row r="311" spans="1:3" x14ac:dyDescent="0.25">
      <c r="A311" t="s">
        <v>6750</v>
      </c>
      <c r="B311" t="s">
        <v>4148</v>
      </c>
      <c r="C311" t="s">
        <v>532</v>
      </c>
    </row>
    <row r="312" spans="1:3" x14ac:dyDescent="0.25">
      <c r="A312" t="s">
        <v>6750</v>
      </c>
      <c r="B312" t="s">
        <v>4149</v>
      </c>
      <c r="C312" t="s">
        <v>537</v>
      </c>
    </row>
    <row r="313" spans="1:3" x14ac:dyDescent="0.25">
      <c r="A313" t="s">
        <v>6750</v>
      </c>
      <c r="B313" t="s">
        <v>4150</v>
      </c>
      <c r="C313" t="s">
        <v>538</v>
      </c>
    </row>
    <row r="314" spans="1:3" x14ac:dyDescent="0.25">
      <c r="A314" t="s">
        <v>6750</v>
      </c>
      <c r="B314" t="s">
        <v>4151</v>
      </c>
      <c r="C314" t="s">
        <v>26</v>
      </c>
    </row>
    <row r="315" spans="1:3" x14ac:dyDescent="0.25">
      <c r="A315" t="s">
        <v>6750</v>
      </c>
      <c r="B315" t="s">
        <v>4152</v>
      </c>
      <c r="C315" t="s">
        <v>555</v>
      </c>
    </row>
    <row r="316" spans="1:3" x14ac:dyDescent="0.25">
      <c r="A316" t="s">
        <v>6750</v>
      </c>
      <c r="B316" t="s">
        <v>4153</v>
      </c>
      <c r="C316" t="s">
        <v>38</v>
      </c>
    </row>
    <row r="317" spans="1:3" x14ac:dyDescent="0.25">
      <c r="A317" t="s">
        <v>6750</v>
      </c>
      <c r="B317" t="s">
        <v>6555</v>
      </c>
      <c r="C317" t="s">
        <v>6759</v>
      </c>
    </row>
    <row r="318" spans="1:3" x14ac:dyDescent="0.25">
      <c r="A318" t="s">
        <v>6750</v>
      </c>
      <c r="B318" t="s">
        <v>6556</v>
      </c>
      <c r="C318" t="s">
        <v>368</v>
      </c>
    </row>
    <row r="319" spans="1:3" x14ac:dyDescent="0.25">
      <c r="A319" t="s">
        <v>6750</v>
      </c>
      <c r="B319" t="s">
        <v>4157</v>
      </c>
      <c r="C319" t="s">
        <v>547</v>
      </c>
    </row>
    <row r="320" spans="1:3" x14ac:dyDescent="0.25">
      <c r="A320" t="s">
        <v>6750</v>
      </c>
      <c r="B320" t="s">
        <v>4158</v>
      </c>
      <c r="C320" t="s">
        <v>559</v>
      </c>
    </row>
    <row r="321" spans="1:3" x14ac:dyDescent="0.25">
      <c r="A321" t="s">
        <v>6750</v>
      </c>
      <c r="B321" t="s">
        <v>4160</v>
      </c>
      <c r="C321" t="s">
        <v>468</v>
      </c>
    </row>
    <row r="322" spans="1:3" x14ac:dyDescent="0.25">
      <c r="A322" t="s">
        <v>6750</v>
      </c>
      <c r="B322" t="s">
        <v>4161</v>
      </c>
      <c r="C322" t="s">
        <v>41</v>
      </c>
    </row>
    <row r="323" spans="1:3" x14ac:dyDescent="0.25">
      <c r="A323" t="s">
        <v>6750</v>
      </c>
      <c r="B323" t="s">
        <v>4162</v>
      </c>
      <c r="C323" t="s">
        <v>370</v>
      </c>
    </row>
    <row r="324" spans="1:3" x14ac:dyDescent="0.25">
      <c r="A324" t="s">
        <v>6750</v>
      </c>
      <c r="B324" t="s">
        <v>4164</v>
      </c>
      <c r="C324" t="s">
        <v>562</v>
      </c>
    </row>
    <row r="325" spans="1:3" x14ac:dyDescent="0.25">
      <c r="A325" t="s">
        <v>6750</v>
      </c>
      <c r="B325" t="s">
        <v>4165</v>
      </c>
      <c r="C325" t="s">
        <v>563</v>
      </c>
    </row>
    <row r="326" spans="1:3" x14ac:dyDescent="0.25">
      <c r="A326" t="s">
        <v>6750</v>
      </c>
      <c r="B326" t="s">
        <v>4166</v>
      </c>
      <c r="C326" t="s">
        <v>549</v>
      </c>
    </row>
    <row r="327" spans="1:3" x14ac:dyDescent="0.25">
      <c r="A327" t="s">
        <v>6750</v>
      </c>
      <c r="B327" t="s">
        <v>4167</v>
      </c>
      <c r="C327" t="s">
        <v>564</v>
      </c>
    </row>
    <row r="328" spans="1:3" x14ac:dyDescent="0.25">
      <c r="A328" t="s">
        <v>6750</v>
      </c>
      <c r="B328" t="s">
        <v>4168</v>
      </c>
      <c r="C328" t="s">
        <v>565</v>
      </c>
    </row>
    <row r="329" spans="1:3" x14ac:dyDescent="0.25">
      <c r="A329" t="s">
        <v>6750</v>
      </c>
      <c r="B329" t="s">
        <v>4169</v>
      </c>
      <c r="C329" t="s">
        <v>23</v>
      </c>
    </row>
    <row r="330" spans="1:3" x14ac:dyDescent="0.25">
      <c r="A330" t="s">
        <v>6750</v>
      </c>
      <c r="B330" t="s">
        <v>4170</v>
      </c>
      <c r="C330" t="s">
        <v>566</v>
      </c>
    </row>
    <row r="331" spans="1:3" x14ac:dyDescent="0.25">
      <c r="A331" t="s">
        <v>6750</v>
      </c>
      <c r="B331" t="s">
        <v>4171</v>
      </c>
      <c r="C331" t="s">
        <v>594</v>
      </c>
    </row>
    <row r="332" spans="1:3" x14ac:dyDescent="0.25">
      <c r="A332" t="s">
        <v>6750</v>
      </c>
      <c r="B332" t="s">
        <v>4172</v>
      </c>
      <c r="C332" t="s">
        <v>595</v>
      </c>
    </row>
    <row r="333" spans="1:3" x14ac:dyDescent="0.25">
      <c r="A333" t="s">
        <v>6750</v>
      </c>
      <c r="B333" t="s">
        <v>4173</v>
      </c>
      <c r="C333" t="s">
        <v>215</v>
      </c>
    </row>
    <row r="334" spans="1:3" x14ac:dyDescent="0.25">
      <c r="A334" t="s">
        <v>6750</v>
      </c>
      <c r="B334" t="s">
        <v>4174</v>
      </c>
      <c r="C334" t="s">
        <v>577</v>
      </c>
    </row>
    <row r="335" spans="1:3" x14ac:dyDescent="0.25">
      <c r="A335" t="s">
        <v>6750</v>
      </c>
      <c r="B335" t="s">
        <v>4175</v>
      </c>
      <c r="C335" t="s">
        <v>596</v>
      </c>
    </row>
    <row r="336" spans="1:3" x14ac:dyDescent="0.25">
      <c r="A336" t="s">
        <v>6750</v>
      </c>
      <c r="B336" t="s">
        <v>4176</v>
      </c>
      <c r="C336" t="s">
        <v>597</v>
      </c>
    </row>
    <row r="337" spans="1:3" x14ac:dyDescent="0.25">
      <c r="A337" t="s">
        <v>6750</v>
      </c>
      <c r="B337" t="s">
        <v>4177</v>
      </c>
      <c r="C337" t="s">
        <v>580</v>
      </c>
    </row>
    <row r="338" spans="1:3" x14ac:dyDescent="0.25">
      <c r="A338" t="s">
        <v>6750</v>
      </c>
      <c r="B338" t="s">
        <v>4178</v>
      </c>
      <c r="C338" t="s">
        <v>582</v>
      </c>
    </row>
    <row r="339" spans="1:3" x14ac:dyDescent="0.25">
      <c r="A339" t="s">
        <v>6750</v>
      </c>
      <c r="B339" t="s">
        <v>4179</v>
      </c>
      <c r="C339" t="s">
        <v>598</v>
      </c>
    </row>
    <row r="340" spans="1:3" x14ac:dyDescent="0.25">
      <c r="A340" t="s">
        <v>6750</v>
      </c>
      <c r="B340" t="s">
        <v>4180</v>
      </c>
      <c r="C340" t="s">
        <v>492</v>
      </c>
    </row>
    <row r="341" spans="1:3" x14ac:dyDescent="0.25">
      <c r="A341" t="s">
        <v>6750</v>
      </c>
      <c r="B341" t="s">
        <v>4181</v>
      </c>
      <c r="C341" t="s">
        <v>599</v>
      </c>
    </row>
    <row r="342" spans="1:3" x14ac:dyDescent="0.25">
      <c r="A342" t="s">
        <v>6750</v>
      </c>
      <c r="B342" t="s">
        <v>4182</v>
      </c>
      <c r="C342" t="s">
        <v>14</v>
      </c>
    </row>
    <row r="343" spans="1:3" x14ac:dyDescent="0.25">
      <c r="A343" t="s">
        <v>6750</v>
      </c>
      <c r="B343" t="s">
        <v>4183</v>
      </c>
      <c r="C343" t="s">
        <v>600</v>
      </c>
    </row>
    <row r="344" spans="1:3" x14ac:dyDescent="0.25">
      <c r="A344" t="s">
        <v>6750</v>
      </c>
      <c r="B344" t="s">
        <v>4184</v>
      </c>
      <c r="C344" t="s">
        <v>601</v>
      </c>
    </row>
    <row r="345" spans="1:3" x14ac:dyDescent="0.25">
      <c r="A345" t="s">
        <v>6750</v>
      </c>
      <c r="B345" t="s">
        <v>4185</v>
      </c>
      <c r="C345" t="s">
        <v>602</v>
      </c>
    </row>
    <row r="346" spans="1:3" x14ac:dyDescent="0.25">
      <c r="A346" t="s">
        <v>6750</v>
      </c>
      <c r="B346" t="s">
        <v>4186</v>
      </c>
      <c r="C346" t="s">
        <v>603</v>
      </c>
    </row>
    <row r="347" spans="1:3" x14ac:dyDescent="0.25">
      <c r="A347" t="s">
        <v>6750</v>
      </c>
      <c r="B347" t="s">
        <v>4187</v>
      </c>
      <c r="C347" t="s">
        <v>587</v>
      </c>
    </row>
    <row r="348" spans="1:3" x14ac:dyDescent="0.25">
      <c r="A348" t="s">
        <v>6750</v>
      </c>
      <c r="B348" t="s">
        <v>4188</v>
      </c>
      <c r="C348" t="s">
        <v>588</v>
      </c>
    </row>
    <row r="349" spans="1:3" x14ac:dyDescent="0.25">
      <c r="A349" t="s">
        <v>6750</v>
      </c>
      <c r="B349" t="s">
        <v>4189</v>
      </c>
      <c r="C349" t="s">
        <v>604</v>
      </c>
    </row>
    <row r="350" spans="1:3" x14ac:dyDescent="0.25">
      <c r="A350" t="s">
        <v>6750</v>
      </c>
      <c r="B350" t="s">
        <v>4190</v>
      </c>
      <c r="C350" t="s">
        <v>605</v>
      </c>
    </row>
    <row r="351" spans="1:3" x14ac:dyDescent="0.25">
      <c r="A351" t="s">
        <v>6750</v>
      </c>
      <c r="B351" t="s">
        <v>4191</v>
      </c>
      <c r="C351" t="s">
        <v>593</v>
      </c>
    </row>
    <row r="352" spans="1:3" x14ac:dyDescent="0.25">
      <c r="A352" t="s">
        <v>6750</v>
      </c>
      <c r="B352" t="s">
        <v>4192</v>
      </c>
      <c r="C352" t="s">
        <v>606</v>
      </c>
    </row>
    <row r="353" spans="1:3" x14ac:dyDescent="0.25">
      <c r="A353" t="s">
        <v>6750</v>
      </c>
      <c r="B353" t="s">
        <v>4193</v>
      </c>
      <c r="C353" t="s">
        <v>635</v>
      </c>
    </row>
    <row r="354" spans="1:3" x14ac:dyDescent="0.25">
      <c r="A354" t="s">
        <v>6750</v>
      </c>
      <c r="B354" t="s">
        <v>4194</v>
      </c>
      <c r="C354" t="s">
        <v>636</v>
      </c>
    </row>
    <row r="355" spans="1:3" x14ac:dyDescent="0.25">
      <c r="A355" t="s">
        <v>6750</v>
      </c>
      <c r="B355" t="s">
        <v>4195</v>
      </c>
      <c r="C355" t="s">
        <v>616</v>
      </c>
    </row>
    <row r="356" spans="1:3" x14ac:dyDescent="0.25">
      <c r="A356" t="s">
        <v>6750</v>
      </c>
      <c r="B356" t="s">
        <v>4196</v>
      </c>
      <c r="C356" t="s">
        <v>54</v>
      </c>
    </row>
    <row r="357" spans="1:3" x14ac:dyDescent="0.25">
      <c r="A357" t="s">
        <v>6750</v>
      </c>
      <c r="B357" t="s">
        <v>4197</v>
      </c>
      <c r="C357" t="s">
        <v>637</v>
      </c>
    </row>
    <row r="358" spans="1:3" x14ac:dyDescent="0.25">
      <c r="A358" t="s">
        <v>6750</v>
      </c>
      <c r="B358" t="s">
        <v>4199</v>
      </c>
      <c r="C358" t="s">
        <v>627</v>
      </c>
    </row>
    <row r="359" spans="1:3" x14ac:dyDescent="0.25">
      <c r="A359" t="s">
        <v>6750</v>
      </c>
      <c r="B359" t="s">
        <v>4200</v>
      </c>
      <c r="C359" t="s">
        <v>148</v>
      </c>
    </row>
    <row r="360" spans="1:3" x14ac:dyDescent="0.25">
      <c r="A360" t="s">
        <v>6750</v>
      </c>
      <c r="B360" t="s">
        <v>4201</v>
      </c>
      <c r="C360" t="s">
        <v>639</v>
      </c>
    </row>
    <row r="361" spans="1:3" x14ac:dyDescent="0.25">
      <c r="A361" t="s">
        <v>6750</v>
      </c>
      <c r="B361" t="s">
        <v>4202</v>
      </c>
      <c r="C361" t="s">
        <v>39</v>
      </c>
    </row>
    <row r="362" spans="1:3" x14ac:dyDescent="0.25">
      <c r="A362" t="s">
        <v>6750</v>
      </c>
      <c r="B362" t="s">
        <v>4203</v>
      </c>
      <c r="C362" t="s">
        <v>640</v>
      </c>
    </row>
    <row r="363" spans="1:3" x14ac:dyDescent="0.25">
      <c r="A363" t="s">
        <v>6750</v>
      </c>
      <c r="B363" t="s">
        <v>4204</v>
      </c>
      <c r="C363" t="s">
        <v>286</v>
      </c>
    </row>
    <row r="364" spans="1:3" x14ac:dyDescent="0.25">
      <c r="A364" t="s">
        <v>6750</v>
      </c>
      <c r="B364" t="s">
        <v>4206</v>
      </c>
      <c r="C364" t="s">
        <v>642</v>
      </c>
    </row>
    <row r="365" spans="1:3" x14ac:dyDescent="0.25">
      <c r="A365" t="s">
        <v>6750</v>
      </c>
      <c r="B365" t="s">
        <v>4207</v>
      </c>
      <c r="C365" t="s">
        <v>199</v>
      </c>
    </row>
    <row r="366" spans="1:3" x14ac:dyDescent="0.25">
      <c r="A366" t="s">
        <v>6750</v>
      </c>
      <c r="B366" t="s">
        <v>4208</v>
      </c>
      <c r="C366" t="s">
        <v>103</v>
      </c>
    </row>
    <row r="367" spans="1:3" x14ac:dyDescent="0.25">
      <c r="A367" t="s">
        <v>6750</v>
      </c>
      <c r="B367" t="s">
        <v>4209</v>
      </c>
      <c r="C367" t="s">
        <v>643</v>
      </c>
    </row>
    <row r="368" spans="1:3" x14ac:dyDescent="0.25">
      <c r="A368" t="s">
        <v>6750</v>
      </c>
      <c r="B368" t="s">
        <v>4210</v>
      </c>
      <c r="C368" t="s">
        <v>26</v>
      </c>
    </row>
    <row r="369" spans="1:3" x14ac:dyDescent="0.25">
      <c r="A369" t="s">
        <v>6750</v>
      </c>
      <c r="B369" t="s">
        <v>4211</v>
      </c>
      <c r="C369" t="s">
        <v>566</v>
      </c>
    </row>
    <row r="370" spans="1:3" x14ac:dyDescent="0.25">
      <c r="A370" t="s">
        <v>6750</v>
      </c>
      <c r="B370" t="s">
        <v>4212</v>
      </c>
      <c r="C370" t="s">
        <v>634</v>
      </c>
    </row>
    <row r="371" spans="1:3" x14ac:dyDescent="0.25">
      <c r="A371" t="s">
        <v>6750</v>
      </c>
      <c r="B371" t="s">
        <v>4213</v>
      </c>
      <c r="C371" t="s">
        <v>662</v>
      </c>
    </row>
    <row r="372" spans="1:3" x14ac:dyDescent="0.25">
      <c r="A372" t="s">
        <v>6750</v>
      </c>
      <c r="B372" t="s">
        <v>4214</v>
      </c>
      <c r="C372" t="s">
        <v>654</v>
      </c>
    </row>
    <row r="373" spans="1:3" x14ac:dyDescent="0.25">
      <c r="A373" t="s">
        <v>6750</v>
      </c>
      <c r="B373" t="s">
        <v>4215</v>
      </c>
      <c r="C373" t="s">
        <v>647</v>
      </c>
    </row>
    <row r="374" spans="1:3" x14ac:dyDescent="0.25">
      <c r="A374" t="s">
        <v>6750</v>
      </c>
      <c r="B374" t="s">
        <v>4216</v>
      </c>
      <c r="C374" t="s">
        <v>663</v>
      </c>
    </row>
    <row r="375" spans="1:3" x14ac:dyDescent="0.25">
      <c r="A375" t="s">
        <v>6750</v>
      </c>
      <c r="B375" t="s">
        <v>4217</v>
      </c>
      <c r="C375" t="s">
        <v>664</v>
      </c>
    </row>
    <row r="376" spans="1:3" x14ac:dyDescent="0.25">
      <c r="A376" t="s">
        <v>6750</v>
      </c>
      <c r="B376" t="s">
        <v>4218</v>
      </c>
      <c r="C376" t="s">
        <v>62</v>
      </c>
    </row>
    <row r="377" spans="1:3" x14ac:dyDescent="0.25">
      <c r="A377" t="s">
        <v>6750</v>
      </c>
      <c r="B377" t="s">
        <v>4219</v>
      </c>
      <c r="C377" t="s">
        <v>314</v>
      </c>
    </row>
    <row r="378" spans="1:3" x14ac:dyDescent="0.25">
      <c r="A378" t="s">
        <v>6750</v>
      </c>
      <c r="B378" t="s">
        <v>4220</v>
      </c>
      <c r="C378" t="s">
        <v>63</v>
      </c>
    </row>
    <row r="379" spans="1:3" x14ac:dyDescent="0.25">
      <c r="A379" t="s">
        <v>6750</v>
      </c>
      <c r="B379" t="s">
        <v>4221</v>
      </c>
      <c r="C379" t="s">
        <v>13</v>
      </c>
    </row>
    <row r="380" spans="1:3" x14ac:dyDescent="0.25">
      <c r="A380" t="s">
        <v>6750</v>
      </c>
      <c r="B380" t="s">
        <v>4222</v>
      </c>
      <c r="C380" t="s">
        <v>665</v>
      </c>
    </row>
    <row r="381" spans="1:3" x14ac:dyDescent="0.25">
      <c r="A381" t="s">
        <v>6750</v>
      </c>
      <c r="B381" t="s">
        <v>4223</v>
      </c>
      <c r="C381" t="s">
        <v>666</v>
      </c>
    </row>
    <row r="382" spans="1:3" x14ac:dyDescent="0.25">
      <c r="A382" t="s">
        <v>6750</v>
      </c>
      <c r="B382" t="s">
        <v>4224</v>
      </c>
      <c r="C382" t="s">
        <v>667</v>
      </c>
    </row>
    <row r="383" spans="1:3" x14ac:dyDescent="0.25">
      <c r="A383" t="s">
        <v>6750</v>
      </c>
      <c r="B383" t="s">
        <v>4225</v>
      </c>
      <c r="C383" t="s">
        <v>668</v>
      </c>
    </row>
    <row r="384" spans="1:3" x14ac:dyDescent="0.25">
      <c r="A384" t="s">
        <v>6750</v>
      </c>
      <c r="B384" t="s">
        <v>4226</v>
      </c>
      <c r="C384" t="s">
        <v>669</v>
      </c>
    </row>
    <row r="385" spans="1:3" x14ac:dyDescent="0.25">
      <c r="A385" t="s">
        <v>6750</v>
      </c>
      <c r="B385" t="s">
        <v>4227</v>
      </c>
      <c r="C385" t="s">
        <v>670</v>
      </c>
    </row>
    <row r="386" spans="1:3" x14ac:dyDescent="0.25">
      <c r="A386" t="s">
        <v>6750</v>
      </c>
      <c r="B386" t="s">
        <v>4228</v>
      </c>
      <c r="C386" t="s">
        <v>671</v>
      </c>
    </row>
    <row r="387" spans="1:3" x14ac:dyDescent="0.25">
      <c r="A387" t="s">
        <v>6750</v>
      </c>
      <c r="B387" t="s">
        <v>4229</v>
      </c>
      <c r="C387" t="s">
        <v>24</v>
      </c>
    </row>
    <row r="388" spans="1:3" x14ac:dyDescent="0.25">
      <c r="A388" t="s">
        <v>6750</v>
      </c>
      <c r="B388" t="s">
        <v>4230</v>
      </c>
      <c r="C388" t="s">
        <v>26</v>
      </c>
    </row>
    <row r="389" spans="1:3" x14ac:dyDescent="0.25">
      <c r="A389" t="s">
        <v>6750</v>
      </c>
      <c r="B389" t="s">
        <v>4231</v>
      </c>
      <c r="C389" t="s">
        <v>661</v>
      </c>
    </row>
    <row r="390" spans="1:3" x14ac:dyDescent="0.25">
      <c r="A390" t="s">
        <v>6750</v>
      </c>
      <c r="B390" t="s">
        <v>4232</v>
      </c>
      <c r="C390" t="s">
        <v>505</v>
      </c>
    </row>
    <row r="391" spans="1:3" x14ac:dyDescent="0.25">
      <c r="A391" t="s">
        <v>6750</v>
      </c>
      <c r="B391" t="s">
        <v>6557</v>
      </c>
      <c r="C391" t="s">
        <v>1574</v>
      </c>
    </row>
    <row r="392" spans="1:3" x14ac:dyDescent="0.25">
      <c r="A392" t="s">
        <v>6750</v>
      </c>
      <c r="B392" t="s">
        <v>6558</v>
      </c>
      <c r="C392" t="s">
        <v>681</v>
      </c>
    </row>
    <row r="393" spans="1:3" x14ac:dyDescent="0.25">
      <c r="A393" t="s">
        <v>6750</v>
      </c>
      <c r="B393" t="s">
        <v>4238</v>
      </c>
      <c r="C393" t="s">
        <v>208</v>
      </c>
    </row>
    <row r="394" spans="1:3" x14ac:dyDescent="0.25">
      <c r="A394" t="s">
        <v>6750</v>
      </c>
      <c r="B394" t="s">
        <v>6559</v>
      </c>
      <c r="C394" t="s">
        <v>202</v>
      </c>
    </row>
    <row r="395" spans="1:3" x14ac:dyDescent="0.25">
      <c r="A395" t="s">
        <v>6750</v>
      </c>
      <c r="B395" t="s">
        <v>6560</v>
      </c>
      <c r="C395" t="s">
        <v>216</v>
      </c>
    </row>
    <row r="396" spans="1:3" x14ac:dyDescent="0.25">
      <c r="A396" t="s">
        <v>6750</v>
      </c>
      <c r="B396" t="s">
        <v>4245</v>
      </c>
      <c r="C396" t="s">
        <v>701</v>
      </c>
    </row>
    <row r="397" spans="1:3" x14ac:dyDescent="0.25">
      <c r="A397" t="s">
        <v>6750</v>
      </c>
      <c r="B397" t="s">
        <v>6561</v>
      </c>
      <c r="C397" t="s">
        <v>218</v>
      </c>
    </row>
    <row r="398" spans="1:3" x14ac:dyDescent="0.25">
      <c r="A398" t="s">
        <v>6750</v>
      </c>
      <c r="B398" t="s">
        <v>6562</v>
      </c>
      <c r="C398" t="s">
        <v>39</v>
      </c>
    </row>
    <row r="399" spans="1:3" x14ac:dyDescent="0.25">
      <c r="A399" t="s">
        <v>6750</v>
      </c>
      <c r="B399" t="s">
        <v>4251</v>
      </c>
      <c r="C399" t="s">
        <v>41</v>
      </c>
    </row>
    <row r="400" spans="1:3" x14ac:dyDescent="0.25">
      <c r="A400" t="s">
        <v>6750</v>
      </c>
      <c r="B400" t="s">
        <v>4252</v>
      </c>
      <c r="C400" t="s">
        <v>437</v>
      </c>
    </row>
    <row r="401" spans="1:3" x14ac:dyDescent="0.25">
      <c r="A401" t="s">
        <v>6750</v>
      </c>
      <c r="B401" t="s">
        <v>4253</v>
      </c>
      <c r="C401" t="s">
        <v>706</v>
      </c>
    </row>
    <row r="402" spans="1:3" x14ac:dyDescent="0.25">
      <c r="A402" t="s">
        <v>6750</v>
      </c>
      <c r="B402" t="s">
        <v>6563</v>
      </c>
      <c r="C402" t="s">
        <v>6760</v>
      </c>
    </row>
    <row r="403" spans="1:3" x14ac:dyDescent="0.25">
      <c r="A403" t="s">
        <v>6750</v>
      </c>
      <c r="B403" t="s">
        <v>6564</v>
      </c>
      <c r="C403" t="s">
        <v>24</v>
      </c>
    </row>
    <row r="404" spans="1:3" x14ac:dyDescent="0.25">
      <c r="A404" t="s">
        <v>6750</v>
      </c>
      <c r="B404" t="s">
        <v>6565</v>
      </c>
      <c r="C404" t="s">
        <v>676</v>
      </c>
    </row>
    <row r="405" spans="1:3" x14ac:dyDescent="0.25">
      <c r="A405" t="s">
        <v>6750</v>
      </c>
      <c r="B405" t="s">
        <v>6566</v>
      </c>
      <c r="C405" t="s">
        <v>25</v>
      </c>
    </row>
    <row r="406" spans="1:3" x14ac:dyDescent="0.25">
      <c r="A406" t="s">
        <v>6750</v>
      </c>
      <c r="B406" t="s">
        <v>4266</v>
      </c>
      <c r="C406" t="s">
        <v>26</v>
      </c>
    </row>
    <row r="407" spans="1:3" x14ac:dyDescent="0.25">
      <c r="A407" t="s">
        <v>6750</v>
      </c>
      <c r="B407" t="s">
        <v>4267</v>
      </c>
      <c r="C407" t="s">
        <v>726</v>
      </c>
    </row>
    <row r="408" spans="1:3" x14ac:dyDescent="0.25">
      <c r="A408" t="s">
        <v>6750</v>
      </c>
      <c r="B408" t="s">
        <v>4268</v>
      </c>
      <c r="C408" t="s">
        <v>723</v>
      </c>
    </row>
    <row r="409" spans="1:3" x14ac:dyDescent="0.25">
      <c r="A409" t="s">
        <v>6750</v>
      </c>
      <c r="B409" t="s">
        <v>4269</v>
      </c>
      <c r="C409" t="s">
        <v>727</v>
      </c>
    </row>
    <row r="410" spans="1:3" x14ac:dyDescent="0.25">
      <c r="A410" t="s">
        <v>6750</v>
      </c>
      <c r="B410" t="s">
        <v>4270</v>
      </c>
      <c r="C410" t="s">
        <v>728</v>
      </c>
    </row>
    <row r="411" spans="1:3" x14ac:dyDescent="0.25">
      <c r="A411" t="s">
        <v>6750</v>
      </c>
      <c r="B411" t="s">
        <v>4271</v>
      </c>
      <c r="C411" t="s">
        <v>10</v>
      </c>
    </row>
    <row r="412" spans="1:3" x14ac:dyDescent="0.25">
      <c r="A412" t="s">
        <v>6750</v>
      </c>
      <c r="B412" t="s">
        <v>4272</v>
      </c>
      <c r="C412" t="s">
        <v>729</v>
      </c>
    </row>
    <row r="413" spans="1:3" x14ac:dyDescent="0.25">
      <c r="A413" t="s">
        <v>6750</v>
      </c>
      <c r="B413" t="s">
        <v>4273</v>
      </c>
      <c r="C413" t="s">
        <v>602</v>
      </c>
    </row>
    <row r="414" spans="1:3" x14ac:dyDescent="0.25">
      <c r="A414" t="s">
        <v>6750</v>
      </c>
      <c r="B414" t="s">
        <v>4274</v>
      </c>
      <c r="C414" t="s">
        <v>290</v>
      </c>
    </row>
    <row r="415" spans="1:3" x14ac:dyDescent="0.25">
      <c r="A415" t="s">
        <v>6750</v>
      </c>
      <c r="B415" t="s">
        <v>4275</v>
      </c>
      <c r="C415" t="s">
        <v>730</v>
      </c>
    </row>
    <row r="416" spans="1:3" x14ac:dyDescent="0.25">
      <c r="A416" t="s">
        <v>6750</v>
      </c>
      <c r="B416" t="s">
        <v>4276</v>
      </c>
      <c r="C416" t="s">
        <v>731</v>
      </c>
    </row>
    <row r="417" spans="1:3" x14ac:dyDescent="0.25">
      <c r="A417" t="s">
        <v>6750</v>
      </c>
      <c r="B417" t="s">
        <v>4277</v>
      </c>
      <c r="C417" t="s">
        <v>732</v>
      </c>
    </row>
    <row r="418" spans="1:3" x14ac:dyDescent="0.25">
      <c r="A418" t="s">
        <v>6750</v>
      </c>
      <c r="B418" t="s">
        <v>4278</v>
      </c>
      <c r="C418" t="s">
        <v>733</v>
      </c>
    </row>
    <row r="419" spans="1:3" x14ac:dyDescent="0.25">
      <c r="A419" t="s">
        <v>6750</v>
      </c>
      <c r="B419" t="s">
        <v>4279</v>
      </c>
      <c r="C419" t="s">
        <v>24</v>
      </c>
    </row>
    <row r="420" spans="1:3" x14ac:dyDescent="0.25">
      <c r="A420" t="s">
        <v>6750</v>
      </c>
      <c r="B420" t="s">
        <v>4280</v>
      </c>
      <c r="C420" t="s">
        <v>734</v>
      </c>
    </row>
    <row r="421" spans="1:3" x14ac:dyDescent="0.25">
      <c r="A421" t="s">
        <v>6750</v>
      </c>
      <c r="B421" t="s">
        <v>4281</v>
      </c>
      <c r="C421" t="s">
        <v>735</v>
      </c>
    </row>
    <row r="422" spans="1:3" x14ac:dyDescent="0.25">
      <c r="A422" t="s">
        <v>6750</v>
      </c>
      <c r="B422" t="s">
        <v>4282</v>
      </c>
      <c r="C422" t="s">
        <v>749</v>
      </c>
    </row>
    <row r="423" spans="1:3" x14ac:dyDescent="0.25">
      <c r="A423" t="s">
        <v>6750</v>
      </c>
      <c r="B423" t="s">
        <v>4283</v>
      </c>
      <c r="C423" t="s">
        <v>750</v>
      </c>
    </row>
    <row r="424" spans="1:3" x14ac:dyDescent="0.25">
      <c r="A424" t="s">
        <v>6750</v>
      </c>
      <c r="B424" t="s">
        <v>4284</v>
      </c>
      <c r="C424" t="s">
        <v>54</v>
      </c>
    </row>
    <row r="425" spans="1:3" x14ac:dyDescent="0.25">
      <c r="A425" t="s">
        <v>6750</v>
      </c>
      <c r="B425" t="s">
        <v>4285</v>
      </c>
      <c r="C425" t="s">
        <v>742</v>
      </c>
    </row>
    <row r="426" spans="1:3" x14ac:dyDescent="0.25">
      <c r="A426" t="s">
        <v>6750</v>
      </c>
      <c r="B426" t="s">
        <v>4286</v>
      </c>
      <c r="C426" t="s">
        <v>148</v>
      </c>
    </row>
    <row r="427" spans="1:3" x14ac:dyDescent="0.25">
      <c r="A427" t="s">
        <v>6750</v>
      </c>
      <c r="B427" t="s">
        <v>4287</v>
      </c>
      <c r="C427" t="s">
        <v>751</v>
      </c>
    </row>
    <row r="428" spans="1:3" x14ac:dyDescent="0.25">
      <c r="A428" t="s">
        <v>6750</v>
      </c>
      <c r="B428" t="s">
        <v>4288</v>
      </c>
      <c r="C428" t="s">
        <v>414</v>
      </c>
    </row>
    <row r="429" spans="1:3" x14ac:dyDescent="0.25">
      <c r="A429" t="s">
        <v>6750</v>
      </c>
      <c r="B429" t="s">
        <v>4289</v>
      </c>
      <c r="C429" t="s">
        <v>743</v>
      </c>
    </row>
    <row r="430" spans="1:3" x14ac:dyDescent="0.25">
      <c r="A430" t="s">
        <v>6750</v>
      </c>
      <c r="B430" t="s">
        <v>4290</v>
      </c>
      <c r="C430" t="s">
        <v>9</v>
      </c>
    </row>
    <row r="431" spans="1:3" x14ac:dyDescent="0.25">
      <c r="A431" t="s">
        <v>6750</v>
      </c>
      <c r="B431" t="s">
        <v>4291</v>
      </c>
      <c r="C431" t="s">
        <v>752</v>
      </c>
    </row>
    <row r="432" spans="1:3" x14ac:dyDescent="0.25">
      <c r="A432" t="s">
        <v>6750</v>
      </c>
      <c r="B432" t="s">
        <v>4292</v>
      </c>
      <c r="C432" t="s">
        <v>753</v>
      </c>
    </row>
    <row r="433" spans="1:3" x14ac:dyDescent="0.25">
      <c r="A433" t="s">
        <v>6750</v>
      </c>
      <c r="B433" t="s">
        <v>4293</v>
      </c>
      <c r="C433" t="s">
        <v>754</v>
      </c>
    </row>
    <row r="434" spans="1:3" x14ac:dyDescent="0.25">
      <c r="A434" t="s">
        <v>6750</v>
      </c>
      <c r="B434" t="s">
        <v>4294</v>
      </c>
      <c r="C434" t="s">
        <v>666</v>
      </c>
    </row>
    <row r="435" spans="1:3" x14ac:dyDescent="0.25">
      <c r="A435" t="s">
        <v>6750</v>
      </c>
      <c r="B435" t="s">
        <v>4295</v>
      </c>
      <c r="C435" t="s">
        <v>755</v>
      </c>
    </row>
    <row r="436" spans="1:3" x14ac:dyDescent="0.25">
      <c r="A436" t="s">
        <v>6750</v>
      </c>
      <c r="B436" t="s">
        <v>4296</v>
      </c>
      <c r="C436" t="s">
        <v>396</v>
      </c>
    </row>
    <row r="437" spans="1:3" x14ac:dyDescent="0.25">
      <c r="A437" t="s">
        <v>6750</v>
      </c>
      <c r="B437" t="s">
        <v>4297</v>
      </c>
      <c r="C437" t="s">
        <v>756</v>
      </c>
    </row>
    <row r="438" spans="1:3" x14ac:dyDescent="0.25">
      <c r="A438" t="s">
        <v>6750</v>
      </c>
      <c r="B438" t="s">
        <v>6567</v>
      </c>
      <c r="C438" t="s">
        <v>1574</v>
      </c>
    </row>
    <row r="439" spans="1:3" x14ac:dyDescent="0.25">
      <c r="A439" t="s">
        <v>6750</v>
      </c>
      <c r="B439" t="s">
        <v>6568</v>
      </c>
      <c r="C439" t="s">
        <v>6761</v>
      </c>
    </row>
    <row r="440" spans="1:3" x14ac:dyDescent="0.25">
      <c r="A440" t="s">
        <v>6750</v>
      </c>
      <c r="B440" t="s">
        <v>6569</v>
      </c>
      <c r="C440" t="s">
        <v>6762</v>
      </c>
    </row>
    <row r="441" spans="1:3" x14ac:dyDescent="0.25">
      <c r="A441" t="s">
        <v>6750</v>
      </c>
      <c r="B441" t="s">
        <v>4306</v>
      </c>
      <c r="C441" t="s">
        <v>37</v>
      </c>
    </row>
    <row r="442" spans="1:3" x14ac:dyDescent="0.25">
      <c r="A442" t="s">
        <v>6750</v>
      </c>
      <c r="B442" t="s">
        <v>4308</v>
      </c>
      <c r="C442" t="s">
        <v>765</v>
      </c>
    </row>
    <row r="443" spans="1:3" x14ac:dyDescent="0.25">
      <c r="A443" t="s">
        <v>6750</v>
      </c>
      <c r="B443" t="s">
        <v>6570</v>
      </c>
      <c r="C443" t="s">
        <v>766</v>
      </c>
    </row>
    <row r="444" spans="1:3" x14ac:dyDescent="0.25">
      <c r="A444" t="s">
        <v>6750</v>
      </c>
      <c r="B444" t="s">
        <v>6571</v>
      </c>
      <c r="C444" t="s">
        <v>597</v>
      </c>
    </row>
    <row r="445" spans="1:3" x14ac:dyDescent="0.25">
      <c r="A445" t="s">
        <v>6750</v>
      </c>
      <c r="B445" t="s">
        <v>6572</v>
      </c>
      <c r="C445" t="s">
        <v>6763</v>
      </c>
    </row>
    <row r="446" spans="1:3" x14ac:dyDescent="0.25">
      <c r="A446" t="s">
        <v>6750</v>
      </c>
      <c r="B446" t="s">
        <v>6573</v>
      </c>
      <c r="C446" t="s">
        <v>6764</v>
      </c>
    </row>
    <row r="447" spans="1:3" x14ac:dyDescent="0.25">
      <c r="A447" t="s">
        <v>6750</v>
      </c>
      <c r="B447" t="s">
        <v>6574</v>
      </c>
      <c r="C447" t="s">
        <v>2474</v>
      </c>
    </row>
    <row r="448" spans="1:3" x14ac:dyDescent="0.25">
      <c r="A448" t="s">
        <v>6750</v>
      </c>
      <c r="B448" t="s">
        <v>6575</v>
      </c>
      <c r="C448" t="s">
        <v>6765</v>
      </c>
    </row>
    <row r="449" spans="1:3" x14ac:dyDescent="0.25">
      <c r="A449" t="s">
        <v>6750</v>
      </c>
      <c r="B449" t="s">
        <v>6576</v>
      </c>
      <c r="C449" t="s">
        <v>2402</v>
      </c>
    </row>
    <row r="450" spans="1:3" x14ac:dyDescent="0.25">
      <c r="A450" t="s">
        <v>6750</v>
      </c>
      <c r="B450" t="s">
        <v>6577</v>
      </c>
      <c r="C450" t="s">
        <v>730</v>
      </c>
    </row>
    <row r="451" spans="1:3" x14ac:dyDescent="0.25">
      <c r="A451" t="s">
        <v>6750</v>
      </c>
      <c r="B451" t="s">
        <v>6578</v>
      </c>
      <c r="C451" t="s">
        <v>396</v>
      </c>
    </row>
    <row r="452" spans="1:3" x14ac:dyDescent="0.25">
      <c r="A452" t="s">
        <v>6750</v>
      </c>
      <c r="B452" t="s">
        <v>6579</v>
      </c>
      <c r="C452" t="s">
        <v>1417</v>
      </c>
    </row>
    <row r="453" spans="1:3" x14ac:dyDescent="0.25">
      <c r="A453" t="s">
        <v>6750</v>
      </c>
      <c r="B453" t="s">
        <v>4343</v>
      </c>
      <c r="C453" t="s">
        <v>24</v>
      </c>
    </row>
    <row r="454" spans="1:3" x14ac:dyDescent="0.25">
      <c r="A454" t="s">
        <v>6750</v>
      </c>
      <c r="B454" t="s">
        <v>4344</v>
      </c>
      <c r="C454" t="s">
        <v>125</v>
      </c>
    </row>
    <row r="455" spans="1:3" x14ac:dyDescent="0.25">
      <c r="A455" t="s">
        <v>6750</v>
      </c>
      <c r="B455" t="s">
        <v>4345</v>
      </c>
      <c r="C455" t="s">
        <v>830</v>
      </c>
    </row>
    <row r="456" spans="1:3" x14ac:dyDescent="0.25">
      <c r="A456" t="s">
        <v>6750</v>
      </c>
      <c r="B456" t="s">
        <v>4346</v>
      </c>
      <c r="C456" t="s">
        <v>823</v>
      </c>
    </row>
    <row r="457" spans="1:3" x14ac:dyDescent="0.25">
      <c r="A457" t="s">
        <v>6750</v>
      </c>
      <c r="B457" t="s">
        <v>4347</v>
      </c>
      <c r="C457" t="s">
        <v>831</v>
      </c>
    </row>
    <row r="458" spans="1:3" x14ac:dyDescent="0.25">
      <c r="A458" t="s">
        <v>6750</v>
      </c>
      <c r="B458" t="s">
        <v>4348</v>
      </c>
      <c r="C458" t="s">
        <v>414</v>
      </c>
    </row>
    <row r="459" spans="1:3" x14ac:dyDescent="0.25">
      <c r="A459" t="s">
        <v>6750</v>
      </c>
      <c r="B459" t="s">
        <v>4349</v>
      </c>
      <c r="C459" t="s">
        <v>832</v>
      </c>
    </row>
    <row r="460" spans="1:3" x14ac:dyDescent="0.25">
      <c r="A460" t="s">
        <v>6750</v>
      </c>
      <c r="B460" t="s">
        <v>4350</v>
      </c>
      <c r="C460" t="s">
        <v>13</v>
      </c>
    </row>
    <row r="461" spans="1:3" x14ac:dyDescent="0.25">
      <c r="A461" t="s">
        <v>6750</v>
      </c>
      <c r="B461" t="s">
        <v>4351</v>
      </c>
      <c r="C461" t="s">
        <v>833</v>
      </c>
    </row>
    <row r="462" spans="1:3" x14ac:dyDescent="0.25">
      <c r="A462" t="s">
        <v>6750</v>
      </c>
      <c r="B462" t="s">
        <v>4352</v>
      </c>
      <c r="C462" t="s">
        <v>834</v>
      </c>
    </row>
    <row r="463" spans="1:3" x14ac:dyDescent="0.25">
      <c r="A463" t="s">
        <v>6750</v>
      </c>
      <c r="B463" t="s">
        <v>4353</v>
      </c>
      <c r="C463" t="s">
        <v>24</v>
      </c>
    </row>
    <row r="464" spans="1:3" x14ac:dyDescent="0.25">
      <c r="A464" t="s">
        <v>6750</v>
      </c>
      <c r="B464" t="s">
        <v>4354</v>
      </c>
      <c r="C464" t="s">
        <v>26</v>
      </c>
    </row>
    <row r="465" spans="1:3" x14ac:dyDescent="0.25">
      <c r="A465" t="s">
        <v>6750</v>
      </c>
      <c r="B465" t="s">
        <v>4355</v>
      </c>
      <c r="C465" t="s">
        <v>835</v>
      </c>
    </row>
    <row r="466" spans="1:3" x14ac:dyDescent="0.25">
      <c r="A466" t="s">
        <v>6750</v>
      </c>
      <c r="B466" t="s">
        <v>4356</v>
      </c>
      <c r="C466" t="s">
        <v>850</v>
      </c>
    </row>
    <row r="467" spans="1:3" x14ac:dyDescent="0.25">
      <c r="A467" t="s">
        <v>6750</v>
      </c>
      <c r="B467" t="s">
        <v>4357</v>
      </c>
      <c r="C467" t="s">
        <v>851</v>
      </c>
    </row>
    <row r="468" spans="1:3" x14ac:dyDescent="0.25">
      <c r="A468" t="s">
        <v>6750</v>
      </c>
      <c r="B468" t="s">
        <v>6580</v>
      </c>
      <c r="C468" t="s">
        <v>6766</v>
      </c>
    </row>
    <row r="469" spans="1:3" x14ac:dyDescent="0.25">
      <c r="A469" t="s">
        <v>6750</v>
      </c>
      <c r="B469" t="s">
        <v>6581</v>
      </c>
      <c r="C469" t="s">
        <v>6767</v>
      </c>
    </row>
    <row r="470" spans="1:3" x14ac:dyDescent="0.25">
      <c r="A470" t="s">
        <v>6750</v>
      </c>
      <c r="B470" t="s">
        <v>4363</v>
      </c>
      <c r="C470" t="s">
        <v>857</v>
      </c>
    </row>
    <row r="471" spans="1:3" x14ac:dyDescent="0.25">
      <c r="A471" t="s">
        <v>6750</v>
      </c>
      <c r="B471" t="s">
        <v>4364</v>
      </c>
      <c r="C471" t="s">
        <v>665</v>
      </c>
    </row>
    <row r="472" spans="1:3" x14ac:dyDescent="0.25">
      <c r="A472" t="s">
        <v>6750</v>
      </c>
      <c r="B472" t="s">
        <v>4365</v>
      </c>
      <c r="C472" t="s">
        <v>839</v>
      </c>
    </row>
    <row r="473" spans="1:3" x14ac:dyDescent="0.25">
      <c r="A473" t="s">
        <v>6750</v>
      </c>
      <c r="B473" t="s">
        <v>4366</v>
      </c>
      <c r="C473" t="s">
        <v>396</v>
      </c>
    </row>
    <row r="474" spans="1:3" x14ac:dyDescent="0.25">
      <c r="A474" t="s">
        <v>6750</v>
      </c>
      <c r="B474" t="s">
        <v>4367</v>
      </c>
      <c r="C474" t="s">
        <v>858</v>
      </c>
    </row>
    <row r="475" spans="1:3" x14ac:dyDescent="0.25">
      <c r="A475" t="s">
        <v>6750</v>
      </c>
      <c r="B475" t="s">
        <v>4368</v>
      </c>
      <c r="C475" t="s">
        <v>840</v>
      </c>
    </row>
    <row r="476" spans="1:3" x14ac:dyDescent="0.25">
      <c r="A476" t="s">
        <v>6750</v>
      </c>
      <c r="B476" t="s">
        <v>4369</v>
      </c>
      <c r="C476" t="s">
        <v>846</v>
      </c>
    </row>
    <row r="477" spans="1:3" x14ac:dyDescent="0.25">
      <c r="A477" t="s">
        <v>6750</v>
      </c>
      <c r="B477" t="s">
        <v>4370</v>
      </c>
      <c r="C477" t="s">
        <v>859</v>
      </c>
    </row>
    <row r="478" spans="1:3" x14ac:dyDescent="0.25">
      <c r="A478" t="s">
        <v>6750</v>
      </c>
      <c r="B478" t="s">
        <v>6582</v>
      </c>
      <c r="C478" t="s">
        <v>878</v>
      </c>
    </row>
    <row r="479" spans="1:3" x14ac:dyDescent="0.25">
      <c r="A479" t="s">
        <v>6750</v>
      </c>
      <c r="B479" t="s">
        <v>4379</v>
      </c>
      <c r="C479" t="s">
        <v>54</v>
      </c>
    </row>
    <row r="480" spans="1:3" x14ac:dyDescent="0.25">
      <c r="A480" t="s">
        <v>6750</v>
      </c>
      <c r="B480" t="s">
        <v>6583</v>
      </c>
      <c r="C480" t="s">
        <v>1207</v>
      </c>
    </row>
    <row r="481" spans="1:3" x14ac:dyDescent="0.25">
      <c r="A481" t="s">
        <v>6750</v>
      </c>
      <c r="B481" t="s">
        <v>6584</v>
      </c>
      <c r="C481" t="s">
        <v>219</v>
      </c>
    </row>
    <row r="482" spans="1:3" x14ac:dyDescent="0.25">
      <c r="A482" t="s">
        <v>6750</v>
      </c>
      <c r="B482" t="s">
        <v>6585</v>
      </c>
      <c r="C482" t="s">
        <v>869</v>
      </c>
    </row>
    <row r="483" spans="1:3" x14ac:dyDescent="0.25">
      <c r="A483" t="s">
        <v>6750</v>
      </c>
      <c r="B483" t="s">
        <v>6586</v>
      </c>
      <c r="C483" t="s">
        <v>63</v>
      </c>
    </row>
    <row r="484" spans="1:3" x14ac:dyDescent="0.25">
      <c r="A484" t="s">
        <v>6750</v>
      </c>
      <c r="B484" t="s">
        <v>4395</v>
      </c>
      <c r="C484" t="s">
        <v>14</v>
      </c>
    </row>
    <row r="485" spans="1:3" x14ac:dyDescent="0.25">
      <c r="A485" t="s">
        <v>6750</v>
      </c>
      <c r="B485" t="s">
        <v>6587</v>
      </c>
      <c r="C485" t="s">
        <v>286</v>
      </c>
    </row>
    <row r="486" spans="1:3" x14ac:dyDescent="0.25">
      <c r="A486" t="s">
        <v>6750</v>
      </c>
      <c r="B486" t="s">
        <v>4399</v>
      </c>
      <c r="C486" t="s">
        <v>916</v>
      </c>
    </row>
    <row r="487" spans="1:3" x14ac:dyDescent="0.25">
      <c r="A487" t="s">
        <v>6750</v>
      </c>
      <c r="B487" t="s">
        <v>6588</v>
      </c>
      <c r="C487" t="s">
        <v>6768</v>
      </c>
    </row>
    <row r="488" spans="1:3" x14ac:dyDescent="0.25">
      <c r="A488" t="s">
        <v>6750</v>
      </c>
      <c r="B488" t="s">
        <v>4403</v>
      </c>
      <c r="C488" t="s">
        <v>920</v>
      </c>
    </row>
    <row r="489" spans="1:3" x14ac:dyDescent="0.25">
      <c r="A489" t="s">
        <v>6750</v>
      </c>
      <c r="B489" t="s">
        <v>4404</v>
      </c>
      <c r="C489" t="s">
        <v>921</v>
      </c>
    </row>
    <row r="490" spans="1:3" x14ac:dyDescent="0.25">
      <c r="A490" t="s">
        <v>6750</v>
      </c>
      <c r="B490" t="s">
        <v>4407</v>
      </c>
      <c r="C490" t="s">
        <v>924</v>
      </c>
    </row>
    <row r="491" spans="1:3" x14ac:dyDescent="0.25">
      <c r="A491" t="s">
        <v>6750</v>
      </c>
      <c r="B491" t="s">
        <v>6589</v>
      </c>
      <c r="C491" t="s">
        <v>72</v>
      </c>
    </row>
    <row r="492" spans="1:3" x14ac:dyDescent="0.25">
      <c r="A492" t="s">
        <v>6750</v>
      </c>
      <c r="B492" t="s">
        <v>4414</v>
      </c>
      <c r="C492" t="s">
        <v>931</v>
      </c>
    </row>
    <row r="493" spans="1:3" x14ac:dyDescent="0.25">
      <c r="A493" t="s">
        <v>6750</v>
      </c>
      <c r="B493" t="s">
        <v>4417</v>
      </c>
      <c r="C493" t="s">
        <v>26</v>
      </c>
    </row>
    <row r="494" spans="1:3" x14ac:dyDescent="0.25">
      <c r="A494" t="s">
        <v>6750</v>
      </c>
      <c r="B494" t="s">
        <v>4421</v>
      </c>
      <c r="C494" t="s">
        <v>937</v>
      </c>
    </row>
    <row r="495" spans="1:3" x14ac:dyDescent="0.25">
      <c r="A495" t="s">
        <v>6750</v>
      </c>
      <c r="B495" t="s">
        <v>4426</v>
      </c>
      <c r="C495" t="s">
        <v>938</v>
      </c>
    </row>
    <row r="496" spans="1:3" x14ac:dyDescent="0.25">
      <c r="A496" t="s">
        <v>6750</v>
      </c>
      <c r="B496" t="s">
        <v>4427</v>
      </c>
      <c r="C496" t="s">
        <v>54</v>
      </c>
    </row>
    <row r="497" spans="1:3" x14ac:dyDescent="0.25">
      <c r="A497" t="s">
        <v>6750</v>
      </c>
      <c r="B497" t="s">
        <v>6590</v>
      </c>
      <c r="C497" t="s">
        <v>1644</v>
      </c>
    </row>
    <row r="498" spans="1:3" x14ac:dyDescent="0.25">
      <c r="A498" t="s">
        <v>6750</v>
      </c>
      <c r="B498" t="s">
        <v>4429</v>
      </c>
      <c r="C498" t="s">
        <v>949</v>
      </c>
    </row>
    <row r="499" spans="1:3" x14ac:dyDescent="0.25">
      <c r="A499" t="s">
        <v>6750</v>
      </c>
      <c r="B499" t="s">
        <v>4430</v>
      </c>
      <c r="C499" t="s">
        <v>950</v>
      </c>
    </row>
    <row r="500" spans="1:3" x14ac:dyDescent="0.25">
      <c r="A500" t="s">
        <v>6750</v>
      </c>
      <c r="B500" t="s">
        <v>4431</v>
      </c>
      <c r="C500" t="s">
        <v>944</v>
      </c>
    </row>
    <row r="501" spans="1:3" x14ac:dyDescent="0.25">
      <c r="A501" t="s">
        <v>6750</v>
      </c>
      <c r="B501" t="s">
        <v>6591</v>
      </c>
      <c r="C501" t="s">
        <v>6769</v>
      </c>
    </row>
    <row r="502" spans="1:3" x14ac:dyDescent="0.25">
      <c r="A502" t="s">
        <v>6750</v>
      </c>
      <c r="B502" t="s">
        <v>4433</v>
      </c>
      <c r="C502" t="s">
        <v>952</v>
      </c>
    </row>
    <row r="503" spans="1:3" x14ac:dyDescent="0.25">
      <c r="A503" t="s">
        <v>6750</v>
      </c>
      <c r="B503" t="s">
        <v>6592</v>
      </c>
      <c r="C503" t="s">
        <v>6770</v>
      </c>
    </row>
    <row r="504" spans="1:3" x14ac:dyDescent="0.25">
      <c r="A504" t="s">
        <v>6750</v>
      </c>
      <c r="B504" t="s">
        <v>4436</v>
      </c>
      <c r="C504" t="s">
        <v>955</v>
      </c>
    </row>
    <row r="505" spans="1:3" x14ac:dyDescent="0.25">
      <c r="A505" t="s">
        <v>6750</v>
      </c>
      <c r="B505" t="s">
        <v>4438</v>
      </c>
      <c r="C505" t="s">
        <v>41</v>
      </c>
    </row>
    <row r="506" spans="1:3" x14ac:dyDescent="0.25">
      <c r="A506" t="s">
        <v>6750</v>
      </c>
      <c r="B506" t="s">
        <v>4440</v>
      </c>
      <c r="C506" t="s">
        <v>957</v>
      </c>
    </row>
    <row r="507" spans="1:3" x14ac:dyDescent="0.25">
      <c r="A507" t="s">
        <v>6750</v>
      </c>
      <c r="B507" t="s">
        <v>4442</v>
      </c>
      <c r="C507" t="s">
        <v>959</v>
      </c>
    </row>
    <row r="508" spans="1:3" x14ac:dyDescent="0.25">
      <c r="A508" t="s">
        <v>6750</v>
      </c>
      <c r="B508" t="s">
        <v>4444</v>
      </c>
      <c r="C508" t="s">
        <v>978</v>
      </c>
    </row>
    <row r="509" spans="1:3" x14ac:dyDescent="0.25">
      <c r="A509" t="s">
        <v>6750</v>
      </c>
      <c r="B509" t="s">
        <v>4445</v>
      </c>
      <c r="C509" t="s">
        <v>979</v>
      </c>
    </row>
    <row r="510" spans="1:3" x14ac:dyDescent="0.25">
      <c r="A510" t="s">
        <v>6750</v>
      </c>
      <c r="B510" t="s">
        <v>4446</v>
      </c>
      <c r="C510" t="s">
        <v>980</v>
      </c>
    </row>
    <row r="511" spans="1:3" x14ac:dyDescent="0.25">
      <c r="A511" t="s">
        <v>6750</v>
      </c>
      <c r="B511" t="s">
        <v>4447</v>
      </c>
      <c r="C511" t="s">
        <v>54</v>
      </c>
    </row>
    <row r="512" spans="1:3" x14ac:dyDescent="0.25">
      <c r="A512" t="s">
        <v>6750</v>
      </c>
      <c r="B512" t="s">
        <v>4448</v>
      </c>
      <c r="C512" t="s">
        <v>968</v>
      </c>
    </row>
    <row r="513" spans="1:3" x14ac:dyDescent="0.25">
      <c r="A513" t="s">
        <v>6750</v>
      </c>
      <c r="B513" t="s">
        <v>4449</v>
      </c>
      <c r="C513" t="s">
        <v>981</v>
      </c>
    </row>
    <row r="514" spans="1:3" x14ac:dyDescent="0.25">
      <c r="A514" t="s">
        <v>6750</v>
      </c>
      <c r="B514" t="s">
        <v>4450</v>
      </c>
      <c r="C514" t="s">
        <v>148</v>
      </c>
    </row>
    <row r="515" spans="1:3" x14ac:dyDescent="0.25">
      <c r="A515" t="s">
        <v>6750</v>
      </c>
      <c r="B515" t="s">
        <v>4451</v>
      </c>
      <c r="C515" t="s">
        <v>313</v>
      </c>
    </row>
    <row r="516" spans="1:3" x14ac:dyDescent="0.25">
      <c r="A516" t="s">
        <v>6750</v>
      </c>
      <c r="B516" t="s">
        <v>4452</v>
      </c>
      <c r="C516" t="s">
        <v>155</v>
      </c>
    </row>
    <row r="517" spans="1:3" x14ac:dyDescent="0.25">
      <c r="A517" t="s">
        <v>6750</v>
      </c>
      <c r="B517" t="s">
        <v>4453</v>
      </c>
      <c r="C517" t="s">
        <v>982</v>
      </c>
    </row>
    <row r="518" spans="1:3" x14ac:dyDescent="0.25">
      <c r="A518" t="s">
        <v>6750</v>
      </c>
      <c r="B518" t="s">
        <v>4454</v>
      </c>
      <c r="C518" t="s">
        <v>983</v>
      </c>
    </row>
    <row r="519" spans="1:3" x14ac:dyDescent="0.25">
      <c r="A519" t="s">
        <v>6750</v>
      </c>
      <c r="B519" t="s">
        <v>4455</v>
      </c>
      <c r="C519" t="s">
        <v>14</v>
      </c>
    </row>
    <row r="520" spans="1:3" x14ac:dyDescent="0.25">
      <c r="A520" t="s">
        <v>6750</v>
      </c>
      <c r="B520" t="s">
        <v>4456</v>
      </c>
      <c r="C520" t="s">
        <v>984</v>
      </c>
    </row>
    <row r="521" spans="1:3" x14ac:dyDescent="0.25">
      <c r="A521" t="s">
        <v>6750</v>
      </c>
      <c r="B521" t="s">
        <v>4457</v>
      </c>
      <c r="C521" t="s">
        <v>395</v>
      </c>
    </row>
    <row r="522" spans="1:3" x14ac:dyDescent="0.25">
      <c r="A522" t="s">
        <v>6750</v>
      </c>
      <c r="B522" t="s">
        <v>4458</v>
      </c>
      <c r="C522" t="s">
        <v>985</v>
      </c>
    </row>
    <row r="523" spans="1:3" x14ac:dyDescent="0.25">
      <c r="A523" t="s">
        <v>6750</v>
      </c>
      <c r="B523" t="s">
        <v>4459</v>
      </c>
      <c r="C523" t="s">
        <v>322</v>
      </c>
    </row>
    <row r="524" spans="1:3" x14ac:dyDescent="0.25">
      <c r="A524" t="s">
        <v>6750</v>
      </c>
      <c r="B524" t="s">
        <v>4460</v>
      </c>
      <c r="C524" t="s">
        <v>986</v>
      </c>
    </row>
    <row r="525" spans="1:3" x14ac:dyDescent="0.25">
      <c r="A525" t="s">
        <v>6750</v>
      </c>
      <c r="B525" t="s">
        <v>4461</v>
      </c>
      <c r="C525" t="s">
        <v>24</v>
      </c>
    </row>
    <row r="526" spans="1:3" x14ac:dyDescent="0.25">
      <c r="A526" t="s">
        <v>6750</v>
      </c>
      <c r="B526" t="s">
        <v>4462</v>
      </c>
      <c r="C526" t="s">
        <v>987</v>
      </c>
    </row>
    <row r="527" spans="1:3" x14ac:dyDescent="0.25">
      <c r="A527" t="s">
        <v>6750</v>
      </c>
      <c r="B527" t="s">
        <v>4463</v>
      </c>
      <c r="C527" t="s">
        <v>988</v>
      </c>
    </row>
    <row r="528" spans="1:3" x14ac:dyDescent="0.25">
      <c r="A528" t="s">
        <v>6750</v>
      </c>
      <c r="B528" t="s">
        <v>4464</v>
      </c>
      <c r="C528" t="s">
        <v>147</v>
      </c>
    </row>
    <row r="529" spans="1:3" x14ac:dyDescent="0.25">
      <c r="A529" t="s">
        <v>6750</v>
      </c>
      <c r="B529" t="s">
        <v>4466</v>
      </c>
      <c r="C529" t="s">
        <v>995</v>
      </c>
    </row>
    <row r="530" spans="1:3" x14ac:dyDescent="0.25">
      <c r="A530" t="s">
        <v>6750</v>
      </c>
      <c r="B530" t="s">
        <v>4467</v>
      </c>
      <c r="C530" t="s">
        <v>1001</v>
      </c>
    </row>
    <row r="531" spans="1:3" x14ac:dyDescent="0.25">
      <c r="A531" t="s">
        <v>6750</v>
      </c>
      <c r="B531" t="s">
        <v>4468</v>
      </c>
      <c r="C531" t="s">
        <v>833</v>
      </c>
    </row>
    <row r="532" spans="1:3" x14ac:dyDescent="0.25">
      <c r="A532" t="s">
        <v>6750</v>
      </c>
      <c r="B532" t="s">
        <v>4469</v>
      </c>
      <c r="C532" t="s">
        <v>564</v>
      </c>
    </row>
    <row r="533" spans="1:3" x14ac:dyDescent="0.25">
      <c r="A533" t="s">
        <v>6750</v>
      </c>
      <c r="B533" t="s">
        <v>4470</v>
      </c>
      <c r="C533" t="s">
        <v>998</v>
      </c>
    </row>
    <row r="534" spans="1:3" x14ac:dyDescent="0.25">
      <c r="A534" t="s">
        <v>6750</v>
      </c>
      <c r="B534" t="s">
        <v>4471</v>
      </c>
      <c r="C534" t="s">
        <v>1002</v>
      </c>
    </row>
    <row r="535" spans="1:3" x14ac:dyDescent="0.25">
      <c r="A535" t="s">
        <v>6750</v>
      </c>
      <c r="B535" t="s">
        <v>4472</v>
      </c>
      <c r="C535" t="s">
        <v>999</v>
      </c>
    </row>
    <row r="536" spans="1:3" x14ac:dyDescent="0.25">
      <c r="A536" t="s">
        <v>6750</v>
      </c>
      <c r="B536" t="s">
        <v>4473</v>
      </c>
      <c r="C536" t="s">
        <v>1003</v>
      </c>
    </row>
    <row r="537" spans="1:3" x14ac:dyDescent="0.25">
      <c r="A537" t="s">
        <v>6750</v>
      </c>
      <c r="B537" t="s">
        <v>4474</v>
      </c>
      <c r="C537" t="s">
        <v>322</v>
      </c>
    </row>
    <row r="538" spans="1:3" x14ac:dyDescent="0.25">
      <c r="A538" t="s">
        <v>6750</v>
      </c>
      <c r="B538" t="s">
        <v>4475</v>
      </c>
      <c r="C538" t="s">
        <v>1004</v>
      </c>
    </row>
    <row r="539" spans="1:3" x14ac:dyDescent="0.25">
      <c r="A539" t="s">
        <v>6750</v>
      </c>
      <c r="B539" t="s">
        <v>4476</v>
      </c>
      <c r="C539" t="s">
        <v>24</v>
      </c>
    </row>
    <row r="540" spans="1:3" x14ac:dyDescent="0.25">
      <c r="A540" t="s">
        <v>6750</v>
      </c>
      <c r="B540" t="s">
        <v>4477</v>
      </c>
      <c r="C540" t="s">
        <v>1016</v>
      </c>
    </row>
    <row r="541" spans="1:3" x14ac:dyDescent="0.25">
      <c r="A541" t="s">
        <v>6750</v>
      </c>
      <c r="B541" t="s">
        <v>6593</v>
      </c>
      <c r="C541" t="s">
        <v>39</v>
      </c>
    </row>
    <row r="542" spans="1:3" x14ac:dyDescent="0.25">
      <c r="A542" t="s">
        <v>6750</v>
      </c>
      <c r="B542" t="s">
        <v>4479</v>
      </c>
      <c r="C542" t="s">
        <v>752</v>
      </c>
    </row>
    <row r="543" spans="1:3" x14ac:dyDescent="0.25">
      <c r="A543" t="s">
        <v>6750</v>
      </c>
      <c r="B543" t="s">
        <v>4480</v>
      </c>
      <c r="C543" t="s">
        <v>1023</v>
      </c>
    </row>
    <row r="544" spans="1:3" x14ac:dyDescent="0.25">
      <c r="A544" t="s">
        <v>6750</v>
      </c>
      <c r="B544" t="s">
        <v>6594</v>
      </c>
      <c r="C544" t="s">
        <v>15</v>
      </c>
    </row>
    <row r="545" spans="1:3" x14ac:dyDescent="0.25">
      <c r="A545" t="s">
        <v>6750</v>
      </c>
      <c r="B545" t="s">
        <v>4482</v>
      </c>
      <c r="C545" t="s">
        <v>602</v>
      </c>
    </row>
    <row r="546" spans="1:3" x14ac:dyDescent="0.25">
      <c r="A546" t="s">
        <v>6750</v>
      </c>
      <c r="B546" t="s">
        <v>4484</v>
      </c>
      <c r="C546" t="s">
        <v>666</v>
      </c>
    </row>
    <row r="547" spans="1:3" x14ac:dyDescent="0.25">
      <c r="A547" t="s">
        <v>6750</v>
      </c>
      <c r="B547" t="s">
        <v>4486</v>
      </c>
      <c r="C547" t="s">
        <v>1027</v>
      </c>
    </row>
    <row r="548" spans="1:3" x14ac:dyDescent="0.25">
      <c r="A548" t="s">
        <v>6750</v>
      </c>
      <c r="B548" t="s">
        <v>4487</v>
      </c>
      <c r="C548" t="s">
        <v>1028</v>
      </c>
    </row>
    <row r="549" spans="1:3" x14ac:dyDescent="0.25">
      <c r="A549" t="s">
        <v>6750</v>
      </c>
      <c r="B549" t="s">
        <v>4488</v>
      </c>
      <c r="C549" t="s">
        <v>532</v>
      </c>
    </row>
    <row r="550" spans="1:3" x14ac:dyDescent="0.25">
      <c r="A550" t="s">
        <v>6750</v>
      </c>
      <c r="B550" t="s">
        <v>4489</v>
      </c>
      <c r="C550" t="s">
        <v>1029</v>
      </c>
    </row>
    <row r="551" spans="1:3" x14ac:dyDescent="0.25">
      <c r="A551" t="s">
        <v>6750</v>
      </c>
      <c r="B551" t="s">
        <v>4491</v>
      </c>
      <c r="C551" t="s">
        <v>396</v>
      </c>
    </row>
    <row r="552" spans="1:3" x14ac:dyDescent="0.25">
      <c r="A552" t="s">
        <v>6750</v>
      </c>
      <c r="B552" t="s">
        <v>4493</v>
      </c>
      <c r="C552" t="s">
        <v>1032</v>
      </c>
    </row>
    <row r="553" spans="1:3" x14ac:dyDescent="0.25">
      <c r="A553" t="s">
        <v>6750</v>
      </c>
      <c r="B553" t="s">
        <v>6595</v>
      </c>
      <c r="C553" t="s">
        <v>322</v>
      </c>
    </row>
    <row r="554" spans="1:3" x14ac:dyDescent="0.25">
      <c r="A554" t="s">
        <v>6750</v>
      </c>
      <c r="B554" t="s">
        <v>4497</v>
      </c>
      <c r="C554" t="s">
        <v>1011</v>
      </c>
    </row>
    <row r="555" spans="1:3" x14ac:dyDescent="0.25">
      <c r="A555" t="s">
        <v>6750</v>
      </c>
      <c r="B555" t="s">
        <v>4499</v>
      </c>
      <c r="C555" t="s">
        <v>1037</v>
      </c>
    </row>
    <row r="556" spans="1:3" x14ac:dyDescent="0.25">
      <c r="A556" t="s">
        <v>6750</v>
      </c>
      <c r="B556" t="s">
        <v>4501</v>
      </c>
      <c r="C556" t="s">
        <v>125</v>
      </c>
    </row>
    <row r="557" spans="1:3" x14ac:dyDescent="0.25">
      <c r="A557" t="s">
        <v>6750</v>
      </c>
      <c r="B557" t="s">
        <v>4502</v>
      </c>
      <c r="C557" t="s">
        <v>1058</v>
      </c>
    </row>
    <row r="558" spans="1:3" x14ac:dyDescent="0.25">
      <c r="A558" t="s">
        <v>6750</v>
      </c>
      <c r="B558" t="s">
        <v>4503</v>
      </c>
      <c r="C558" t="s">
        <v>1059</v>
      </c>
    </row>
    <row r="559" spans="1:3" x14ac:dyDescent="0.25">
      <c r="A559" t="s">
        <v>6750</v>
      </c>
      <c r="B559" t="s">
        <v>4504</v>
      </c>
      <c r="C559" t="s">
        <v>1060</v>
      </c>
    </row>
    <row r="560" spans="1:3" x14ac:dyDescent="0.25">
      <c r="A560" t="s">
        <v>6750</v>
      </c>
      <c r="B560" t="s">
        <v>4505</v>
      </c>
      <c r="C560" t="s">
        <v>287</v>
      </c>
    </row>
    <row r="561" spans="1:3" x14ac:dyDescent="0.25">
      <c r="A561" t="s">
        <v>6750</v>
      </c>
      <c r="B561" t="s">
        <v>4506</v>
      </c>
      <c r="C561" t="s">
        <v>347</v>
      </c>
    </row>
    <row r="562" spans="1:3" x14ac:dyDescent="0.25">
      <c r="A562" t="s">
        <v>6750</v>
      </c>
      <c r="B562" t="s">
        <v>4507</v>
      </c>
      <c r="C562" t="s">
        <v>730</v>
      </c>
    </row>
    <row r="563" spans="1:3" x14ac:dyDescent="0.25">
      <c r="A563" t="s">
        <v>6750</v>
      </c>
      <c r="B563" t="s">
        <v>4508</v>
      </c>
      <c r="C563" t="s">
        <v>1061</v>
      </c>
    </row>
    <row r="564" spans="1:3" x14ac:dyDescent="0.25">
      <c r="A564" t="s">
        <v>6750</v>
      </c>
      <c r="B564" t="s">
        <v>4509</v>
      </c>
      <c r="C564" t="s">
        <v>564</v>
      </c>
    </row>
    <row r="565" spans="1:3" x14ac:dyDescent="0.25">
      <c r="A565" t="s">
        <v>6750</v>
      </c>
      <c r="B565" t="s">
        <v>4510</v>
      </c>
      <c r="C565" t="s">
        <v>322</v>
      </c>
    </row>
    <row r="566" spans="1:3" x14ac:dyDescent="0.25">
      <c r="A566" t="s">
        <v>6750</v>
      </c>
      <c r="B566" t="s">
        <v>4511</v>
      </c>
      <c r="C566" t="s">
        <v>1050</v>
      </c>
    </row>
    <row r="567" spans="1:3" x14ac:dyDescent="0.25">
      <c r="A567" t="s">
        <v>6750</v>
      </c>
      <c r="B567" t="s">
        <v>4512</v>
      </c>
      <c r="C567" t="s">
        <v>25</v>
      </c>
    </row>
    <row r="568" spans="1:3" x14ac:dyDescent="0.25">
      <c r="A568" t="s">
        <v>6750</v>
      </c>
      <c r="B568" t="s">
        <v>4513</v>
      </c>
      <c r="C568" t="s">
        <v>26</v>
      </c>
    </row>
    <row r="569" spans="1:3" x14ac:dyDescent="0.25">
      <c r="A569" t="s">
        <v>6750</v>
      </c>
      <c r="B569" t="s">
        <v>4514</v>
      </c>
      <c r="C569" t="s">
        <v>1071</v>
      </c>
    </row>
    <row r="570" spans="1:3" x14ac:dyDescent="0.25">
      <c r="A570" t="s">
        <v>6750</v>
      </c>
      <c r="B570" t="s">
        <v>4515</v>
      </c>
      <c r="C570" t="s">
        <v>147</v>
      </c>
    </row>
    <row r="571" spans="1:3" x14ac:dyDescent="0.25">
      <c r="A571" t="s">
        <v>6750</v>
      </c>
      <c r="B571" t="s">
        <v>4516</v>
      </c>
      <c r="C571" t="s">
        <v>684</v>
      </c>
    </row>
    <row r="572" spans="1:3" x14ac:dyDescent="0.25">
      <c r="A572" t="s">
        <v>6750</v>
      </c>
      <c r="B572" t="s">
        <v>4517</v>
      </c>
      <c r="C572" t="s">
        <v>414</v>
      </c>
    </row>
    <row r="573" spans="1:3" x14ac:dyDescent="0.25">
      <c r="A573" t="s">
        <v>6750</v>
      </c>
      <c r="B573" t="s">
        <v>4518</v>
      </c>
      <c r="C573" t="s">
        <v>39</v>
      </c>
    </row>
    <row r="574" spans="1:3" x14ac:dyDescent="0.25">
      <c r="A574" t="s">
        <v>6750</v>
      </c>
      <c r="B574" t="s">
        <v>4519</v>
      </c>
      <c r="C574" t="s">
        <v>1072</v>
      </c>
    </row>
    <row r="575" spans="1:3" x14ac:dyDescent="0.25">
      <c r="A575" t="s">
        <v>6750</v>
      </c>
      <c r="B575" t="s">
        <v>4520</v>
      </c>
      <c r="C575" t="s">
        <v>1073</v>
      </c>
    </row>
    <row r="576" spans="1:3" x14ac:dyDescent="0.25">
      <c r="A576" t="s">
        <v>6750</v>
      </c>
      <c r="B576" t="s">
        <v>4521</v>
      </c>
      <c r="C576" t="s">
        <v>599</v>
      </c>
    </row>
    <row r="577" spans="1:3" x14ac:dyDescent="0.25">
      <c r="A577" t="s">
        <v>6750</v>
      </c>
      <c r="B577" t="s">
        <v>4522</v>
      </c>
      <c r="C577" t="s">
        <v>13</v>
      </c>
    </row>
    <row r="578" spans="1:3" x14ac:dyDescent="0.25">
      <c r="A578" t="s">
        <v>6750</v>
      </c>
      <c r="B578" t="s">
        <v>4523</v>
      </c>
      <c r="C578" t="s">
        <v>1074</v>
      </c>
    </row>
    <row r="579" spans="1:3" x14ac:dyDescent="0.25">
      <c r="A579" t="s">
        <v>6750</v>
      </c>
      <c r="B579" t="s">
        <v>4524</v>
      </c>
      <c r="C579" t="s">
        <v>1075</v>
      </c>
    </row>
    <row r="580" spans="1:3" x14ac:dyDescent="0.25">
      <c r="A580" t="s">
        <v>6750</v>
      </c>
      <c r="B580" t="s">
        <v>4525</v>
      </c>
      <c r="C580" t="s">
        <v>1068</v>
      </c>
    </row>
    <row r="581" spans="1:3" x14ac:dyDescent="0.25">
      <c r="A581" t="s">
        <v>6750</v>
      </c>
      <c r="B581" t="s">
        <v>4526</v>
      </c>
      <c r="C581" t="s">
        <v>1070</v>
      </c>
    </row>
    <row r="582" spans="1:3" x14ac:dyDescent="0.25">
      <c r="A582" t="s">
        <v>6750</v>
      </c>
      <c r="B582" t="s">
        <v>4527</v>
      </c>
      <c r="C582" t="s">
        <v>26</v>
      </c>
    </row>
    <row r="583" spans="1:3" x14ac:dyDescent="0.25">
      <c r="A583" t="s">
        <v>6750</v>
      </c>
      <c r="B583" t="s">
        <v>4528</v>
      </c>
      <c r="C583" t="s">
        <v>505</v>
      </c>
    </row>
    <row r="584" spans="1:3" x14ac:dyDescent="0.25">
      <c r="A584" t="s">
        <v>6750</v>
      </c>
      <c r="B584" t="s">
        <v>6596</v>
      </c>
      <c r="C584" t="s">
        <v>208</v>
      </c>
    </row>
    <row r="585" spans="1:3" x14ac:dyDescent="0.25">
      <c r="A585" t="s">
        <v>6750</v>
      </c>
      <c r="B585" t="s">
        <v>4532</v>
      </c>
      <c r="C585" t="s">
        <v>193</v>
      </c>
    </row>
    <row r="586" spans="1:3" x14ac:dyDescent="0.25">
      <c r="A586" t="s">
        <v>6750</v>
      </c>
      <c r="B586" t="s">
        <v>6597</v>
      </c>
      <c r="C586" t="s">
        <v>555</v>
      </c>
    </row>
    <row r="587" spans="1:3" x14ac:dyDescent="0.25">
      <c r="A587" t="s">
        <v>6750</v>
      </c>
      <c r="B587" t="s">
        <v>4537</v>
      </c>
      <c r="C587" t="s">
        <v>216</v>
      </c>
    </row>
    <row r="588" spans="1:3" x14ac:dyDescent="0.25">
      <c r="A588" t="s">
        <v>6750</v>
      </c>
      <c r="B588" t="s">
        <v>4538</v>
      </c>
      <c r="C588" t="s">
        <v>313</v>
      </c>
    </row>
    <row r="589" spans="1:3" x14ac:dyDescent="0.25">
      <c r="A589" t="s">
        <v>6750</v>
      </c>
      <c r="B589" t="s">
        <v>6598</v>
      </c>
      <c r="C589" t="s">
        <v>6771</v>
      </c>
    </row>
    <row r="590" spans="1:3" x14ac:dyDescent="0.25">
      <c r="A590" t="s">
        <v>6750</v>
      </c>
      <c r="B590" t="s">
        <v>6599</v>
      </c>
      <c r="C590" t="s">
        <v>1618</v>
      </c>
    </row>
    <row r="591" spans="1:3" x14ac:dyDescent="0.25">
      <c r="A591" t="s">
        <v>6750</v>
      </c>
      <c r="B591" t="s">
        <v>6600</v>
      </c>
      <c r="C591" t="s">
        <v>39</v>
      </c>
    </row>
    <row r="592" spans="1:3" x14ac:dyDescent="0.25">
      <c r="A592" t="s">
        <v>6750</v>
      </c>
      <c r="B592" t="s">
        <v>6601</v>
      </c>
      <c r="C592" t="s">
        <v>41</v>
      </c>
    </row>
    <row r="593" spans="1:3" x14ac:dyDescent="0.25">
      <c r="A593" t="s">
        <v>6750</v>
      </c>
      <c r="B593" t="s">
        <v>6602</v>
      </c>
      <c r="C593" t="s">
        <v>1950</v>
      </c>
    </row>
    <row r="594" spans="1:3" x14ac:dyDescent="0.25">
      <c r="A594" t="s">
        <v>6750</v>
      </c>
      <c r="B594" t="s">
        <v>6603</v>
      </c>
      <c r="C594" t="s">
        <v>6772</v>
      </c>
    </row>
    <row r="595" spans="1:3" x14ac:dyDescent="0.25">
      <c r="A595" t="s">
        <v>6750</v>
      </c>
      <c r="B595" t="s">
        <v>6604</v>
      </c>
      <c r="C595" t="s">
        <v>395</v>
      </c>
    </row>
    <row r="596" spans="1:3" x14ac:dyDescent="0.25">
      <c r="A596" t="s">
        <v>6750</v>
      </c>
      <c r="B596" t="s">
        <v>4564</v>
      </c>
      <c r="C596" t="s">
        <v>6773</v>
      </c>
    </row>
    <row r="597" spans="1:3" x14ac:dyDescent="0.25">
      <c r="A597" t="s">
        <v>6750</v>
      </c>
      <c r="B597" t="s">
        <v>6605</v>
      </c>
      <c r="C597" t="s">
        <v>26</v>
      </c>
    </row>
    <row r="598" spans="1:3" x14ac:dyDescent="0.25">
      <c r="A598" t="s">
        <v>6750</v>
      </c>
      <c r="B598" t="s">
        <v>4567</v>
      </c>
      <c r="C598" t="s">
        <v>1143</v>
      </c>
    </row>
    <row r="599" spans="1:3" x14ac:dyDescent="0.25">
      <c r="A599" t="s">
        <v>6750</v>
      </c>
      <c r="B599" t="s">
        <v>4568</v>
      </c>
      <c r="C599" t="s">
        <v>411</v>
      </c>
    </row>
    <row r="600" spans="1:3" x14ac:dyDescent="0.25">
      <c r="A600" t="s">
        <v>6750</v>
      </c>
      <c r="B600" t="s">
        <v>4569</v>
      </c>
      <c r="C600" t="s">
        <v>208</v>
      </c>
    </row>
    <row r="601" spans="1:3" x14ac:dyDescent="0.25">
      <c r="A601" t="s">
        <v>6750</v>
      </c>
      <c r="B601" t="s">
        <v>4570</v>
      </c>
      <c r="C601" t="s">
        <v>215</v>
      </c>
    </row>
    <row r="602" spans="1:3" x14ac:dyDescent="0.25">
      <c r="A602" t="s">
        <v>6750</v>
      </c>
      <c r="B602" t="s">
        <v>4571</v>
      </c>
      <c r="C602" t="s">
        <v>219</v>
      </c>
    </row>
    <row r="603" spans="1:3" x14ac:dyDescent="0.25">
      <c r="A603" t="s">
        <v>6750</v>
      </c>
      <c r="B603" t="s">
        <v>4572</v>
      </c>
      <c r="C603" t="s">
        <v>39</v>
      </c>
    </row>
    <row r="604" spans="1:3" x14ac:dyDescent="0.25">
      <c r="A604" t="s">
        <v>6750</v>
      </c>
      <c r="B604" t="s">
        <v>4573</v>
      </c>
      <c r="C604" t="s">
        <v>599</v>
      </c>
    </row>
    <row r="605" spans="1:3" x14ac:dyDescent="0.25">
      <c r="A605" t="s">
        <v>6750</v>
      </c>
      <c r="B605" t="s">
        <v>4574</v>
      </c>
      <c r="C605" t="s">
        <v>13</v>
      </c>
    </row>
    <row r="606" spans="1:3" x14ac:dyDescent="0.25">
      <c r="A606" t="s">
        <v>6750</v>
      </c>
      <c r="B606" t="s">
        <v>4575</v>
      </c>
      <c r="C606" t="s">
        <v>199</v>
      </c>
    </row>
    <row r="607" spans="1:3" x14ac:dyDescent="0.25">
      <c r="A607" t="s">
        <v>6750</v>
      </c>
      <c r="B607" t="s">
        <v>4576</v>
      </c>
      <c r="C607" t="s">
        <v>1144</v>
      </c>
    </row>
    <row r="608" spans="1:3" x14ac:dyDescent="0.25">
      <c r="A608" t="s">
        <v>6750</v>
      </c>
      <c r="B608" t="s">
        <v>4577</v>
      </c>
      <c r="C608" t="s">
        <v>396</v>
      </c>
    </row>
    <row r="609" spans="1:3" x14ac:dyDescent="0.25">
      <c r="A609" t="s">
        <v>6750</v>
      </c>
      <c r="B609" t="s">
        <v>4578</v>
      </c>
      <c r="C609" t="s">
        <v>1145</v>
      </c>
    </row>
    <row r="610" spans="1:3" x14ac:dyDescent="0.25">
      <c r="A610" t="s">
        <v>6750</v>
      </c>
      <c r="B610" t="s">
        <v>4579</v>
      </c>
      <c r="C610" t="s">
        <v>1141</v>
      </c>
    </row>
    <row r="611" spans="1:3" x14ac:dyDescent="0.25">
      <c r="A611" t="s">
        <v>6750</v>
      </c>
      <c r="B611" t="s">
        <v>4580</v>
      </c>
      <c r="C611" t="s">
        <v>1146</v>
      </c>
    </row>
    <row r="612" spans="1:3" x14ac:dyDescent="0.25">
      <c r="A612" t="s">
        <v>6750</v>
      </c>
      <c r="B612" t="s">
        <v>6606</v>
      </c>
      <c r="C612" t="s">
        <v>24</v>
      </c>
    </row>
    <row r="613" spans="1:3" x14ac:dyDescent="0.25">
      <c r="A613" t="s">
        <v>6750</v>
      </c>
      <c r="B613" t="s">
        <v>6607</v>
      </c>
      <c r="C613" t="s">
        <v>2044</v>
      </c>
    </row>
    <row r="614" spans="1:3" x14ac:dyDescent="0.25">
      <c r="A614" t="s">
        <v>6750</v>
      </c>
      <c r="B614" t="s">
        <v>4585</v>
      </c>
      <c r="C614" t="s">
        <v>1151</v>
      </c>
    </row>
    <row r="615" spans="1:3" x14ac:dyDescent="0.25">
      <c r="A615" t="s">
        <v>6750</v>
      </c>
      <c r="B615" t="s">
        <v>4587</v>
      </c>
      <c r="C615" t="s">
        <v>1165</v>
      </c>
    </row>
    <row r="616" spans="1:3" x14ac:dyDescent="0.25">
      <c r="A616" t="s">
        <v>6750</v>
      </c>
      <c r="B616" t="s">
        <v>6608</v>
      </c>
      <c r="C616" t="s">
        <v>215</v>
      </c>
    </row>
    <row r="617" spans="1:3" x14ac:dyDescent="0.25">
      <c r="A617" t="s">
        <v>6750</v>
      </c>
      <c r="B617" t="s">
        <v>4590</v>
      </c>
      <c r="C617" t="s">
        <v>447</v>
      </c>
    </row>
    <row r="618" spans="1:3" x14ac:dyDescent="0.25">
      <c r="A618" t="s">
        <v>6750</v>
      </c>
      <c r="B618" t="s">
        <v>4591</v>
      </c>
      <c r="C618" t="s">
        <v>949</v>
      </c>
    </row>
    <row r="619" spans="1:3" x14ac:dyDescent="0.25">
      <c r="A619" t="s">
        <v>6750</v>
      </c>
      <c r="B619" t="s">
        <v>4592</v>
      </c>
      <c r="C619" t="s">
        <v>1174</v>
      </c>
    </row>
    <row r="620" spans="1:3" x14ac:dyDescent="0.25">
      <c r="A620" t="s">
        <v>6750</v>
      </c>
      <c r="B620" t="s">
        <v>4593</v>
      </c>
      <c r="C620" t="s">
        <v>155</v>
      </c>
    </row>
    <row r="621" spans="1:3" x14ac:dyDescent="0.25">
      <c r="A621" t="s">
        <v>6750</v>
      </c>
      <c r="B621" t="s">
        <v>4594</v>
      </c>
      <c r="C621" t="s">
        <v>752</v>
      </c>
    </row>
    <row r="622" spans="1:3" x14ac:dyDescent="0.25">
      <c r="A622" t="s">
        <v>6750</v>
      </c>
      <c r="B622" t="s">
        <v>4595</v>
      </c>
      <c r="C622" t="s">
        <v>266</v>
      </c>
    </row>
    <row r="623" spans="1:3" x14ac:dyDescent="0.25">
      <c r="A623" t="s">
        <v>6750</v>
      </c>
      <c r="B623" t="s">
        <v>6609</v>
      </c>
      <c r="C623" t="s">
        <v>286</v>
      </c>
    </row>
    <row r="624" spans="1:3" x14ac:dyDescent="0.25">
      <c r="A624" t="s">
        <v>6750</v>
      </c>
      <c r="B624" t="s">
        <v>6610</v>
      </c>
      <c r="C624" t="s">
        <v>41</v>
      </c>
    </row>
    <row r="625" spans="1:3" x14ac:dyDescent="0.25">
      <c r="A625" t="s">
        <v>6750</v>
      </c>
      <c r="B625" t="s">
        <v>4601</v>
      </c>
      <c r="C625" t="s">
        <v>1180</v>
      </c>
    </row>
    <row r="626" spans="1:3" x14ac:dyDescent="0.25">
      <c r="A626" t="s">
        <v>6750</v>
      </c>
      <c r="B626" t="s">
        <v>4602</v>
      </c>
      <c r="C626" t="s">
        <v>602</v>
      </c>
    </row>
    <row r="627" spans="1:3" x14ac:dyDescent="0.25">
      <c r="A627" t="s">
        <v>6750</v>
      </c>
      <c r="B627" t="s">
        <v>6611</v>
      </c>
      <c r="C627" t="s">
        <v>6774</v>
      </c>
    </row>
    <row r="628" spans="1:3" x14ac:dyDescent="0.25">
      <c r="A628" t="s">
        <v>6750</v>
      </c>
      <c r="B628" t="s">
        <v>4606</v>
      </c>
      <c r="C628" t="s">
        <v>322</v>
      </c>
    </row>
    <row r="629" spans="1:3" x14ac:dyDescent="0.25">
      <c r="A629" t="s">
        <v>6750</v>
      </c>
      <c r="B629" t="s">
        <v>6612</v>
      </c>
      <c r="C629" t="s">
        <v>1572</v>
      </c>
    </row>
    <row r="630" spans="1:3" x14ac:dyDescent="0.25">
      <c r="A630" t="s">
        <v>6750</v>
      </c>
      <c r="B630" t="s">
        <v>4615</v>
      </c>
      <c r="C630" t="s">
        <v>374</v>
      </c>
    </row>
    <row r="631" spans="1:3" x14ac:dyDescent="0.25">
      <c r="A631" t="s">
        <v>6750</v>
      </c>
      <c r="B631" t="s">
        <v>4616</v>
      </c>
      <c r="C631" t="s">
        <v>1204</v>
      </c>
    </row>
    <row r="632" spans="1:3" x14ac:dyDescent="0.25">
      <c r="A632" t="s">
        <v>6750</v>
      </c>
      <c r="B632" t="s">
        <v>4617</v>
      </c>
      <c r="C632" t="s">
        <v>1205</v>
      </c>
    </row>
    <row r="633" spans="1:3" x14ac:dyDescent="0.25">
      <c r="A633" t="s">
        <v>6750</v>
      </c>
      <c r="B633" t="s">
        <v>4618</v>
      </c>
      <c r="C633" t="s">
        <v>1206</v>
      </c>
    </row>
    <row r="634" spans="1:3" x14ac:dyDescent="0.25">
      <c r="A634" t="s">
        <v>6750</v>
      </c>
      <c r="B634" t="s">
        <v>4619</v>
      </c>
      <c r="C634" t="s">
        <v>202</v>
      </c>
    </row>
    <row r="635" spans="1:3" x14ac:dyDescent="0.25">
      <c r="A635" t="s">
        <v>6750</v>
      </c>
      <c r="B635" t="s">
        <v>4620</v>
      </c>
      <c r="C635" t="s">
        <v>1196</v>
      </c>
    </row>
    <row r="636" spans="1:3" x14ac:dyDescent="0.25">
      <c r="A636" t="s">
        <v>6750</v>
      </c>
      <c r="B636" t="s">
        <v>4621</v>
      </c>
      <c r="C636" t="s">
        <v>1207</v>
      </c>
    </row>
    <row r="637" spans="1:3" x14ac:dyDescent="0.25">
      <c r="A637" t="s">
        <v>6750</v>
      </c>
      <c r="B637" t="s">
        <v>4622</v>
      </c>
      <c r="C637" t="s">
        <v>1208</v>
      </c>
    </row>
    <row r="638" spans="1:3" x14ac:dyDescent="0.25">
      <c r="A638" t="s">
        <v>6750</v>
      </c>
      <c r="B638" t="s">
        <v>4623</v>
      </c>
      <c r="C638" t="s">
        <v>1209</v>
      </c>
    </row>
    <row r="639" spans="1:3" x14ac:dyDescent="0.25">
      <c r="A639" t="s">
        <v>6750</v>
      </c>
      <c r="B639" t="s">
        <v>6613</v>
      </c>
      <c r="C639" t="s">
        <v>2060</v>
      </c>
    </row>
    <row r="640" spans="1:3" x14ac:dyDescent="0.25">
      <c r="A640" t="s">
        <v>6750</v>
      </c>
      <c r="B640" t="s">
        <v>6614</v>
      </c>
      <c r="C640" t="s">
        <v>6775</v>
      </c>
    </row>
    <row r="641" spans="1:3" x14ac:dyDescent="0.25">
      <c r="A641" t="s">
        <v>6750</v>
      </c>
      <c r="B641" t="s">
        <v>4629</v>
      </c>
      <c r="C641" t="s">
        <v>368</v>
      </c>
    </row>
    <row r="642" spans="1:3" x14ac:dyDescent="0.25">
      <c r="A642" t="s">
        <v>6750</v>
      </c>
      <c r="B642" t="s">
        <v>4630</v>
      </c>
      <c r="C642" t="s">
        <v>286</v>
      </c>
    </row>
    <row r="643" spans="1:3" x14ac:dyDescent="0.25">
      <c r="A643" t="s">
        <v>6750</v>
      </c>
      <c r="B643" t="s">
        <v>6615</v>
      </c>
      <c r="C643" t="s">
        <v>287</v>
      </c>
    </row>
    <row r="644" spans="1:3" x14ac:dyDescent="0.25">
      <c r="A644" t="s">
        <v>6750</v>
      </c>
      <c r="B644" t="s">
        <v>4634</v>
      </c>
      <c r="C644" t="s">
        <v>1218</v>
      </c>
    </row>
    <row r="645" spans="1:3" x14ac:dyDescent="0.25">
      <c r="A645" t="s">
        <v>6750</v>
      </c>
      <c r="B645" t="s">
        <v>4635</v>
      </c>
      <c r="C645" t="s">
        <v>1219</v>
      </c>
    </row>
    <row r="646" spans="1:3" x14ac:dyDescent="0.25">
      <c r="A646" t="s">
        <v>6750</v>
      </c>
      <c r="B646" t="s">
        <v>4636</v>
      </c>
      <c r="C646" t="s">
        <v>1220</v>
      </c>
    </row>
    <row r="647" spans="1:3" x14ac:dyDescent="0.25">
      <c r="A647" t="s">
        <v>6750</v>
      </c>
      <c r="B647" t="s">
        <v>4637</v>
      </c>
      <c r="C647" t="s">
        <v>1222</v>
      </c>
    </row>
    <row r="648" spans="1:3" x14ac:dyDescent="0.25">
      <c r="A648" t="s">
        <v>6750</v>
      </c>
      <c r="B648" t="s">
        <v>4638</v>
      </c>
      <c r="C648" t="s">
        <v>1229</v>
      </c>
    </row>
    <row r="649" spans="1:3" x14ac:dyDescent="0.25">
      <c r="A649" t="s">
        <v>6750</v>
      </c>
      <c r="B649" t="s">
        <v>4639</v>
      </c>
      <c r="C649" t="s">
        <v>555</v>
      </c>
    </row>
    <row r="650" spans="1:3" x14ac:dyDescent="0.25">
      <c r="A650" t="s">
        <v>6750</v>
      </c>
      <c r="B650" t="s">
        <v>4640</v>
      </c>
      <c r="C650" t="s">
        <v>1207</v>
      </c>
    </row>
    <row r="651" spans="1:3" x14ac:dyDescent="0.25">
      <c r="A651" t="s">
        <v>6750</v>
      </c>
      <c r="B651" t="s">
        <v>4641</v>
      </c>
      <c r="C651" t="s">
        <v>1230</v>
      </c>
    </row>
    <row r="652" spans="1:3" x14ac:dyDescent="0.25">
      <c r="A652" t="s">
        <v>6750</v>
      </c>
      <c r="B652" t="s">
        <v>6616</v>
      </c>
      <c r="C652" t="s">
        <v>6776</v>
      </c>
    </row>
    <row r="653" spans="1:3" x14ac:dyDescent="0.25">
      <c r="A653" t="s">
        <v>6750</v>
      </c>
      <c r="B653" t="s">
        <v>4644</v>
      </c>
      <c r="C653" t="s">
        <v>1239</v>
      </c>
    </row>
    <row r="654" spans="1:3" x14ac:dyDescent="0.25">
      <c r="A654" t="s">
        <v>6750</v>
      </c>
      <c r="B654" t="s">
        <v>4645</v>
      </c>
      <c r="C654" t="s">
        <v>39</v>
      </c>
    </row>
    <row r="655" spans="1:3" x14ac:dyDescent="0.25">
      <c r="A655" t="s">
        <v>6750</v>
      </c>
      <c r="B655" t="s">
        <v>4646</v>
      </c>
      <c r="C655" t="s">
        <v>1073</v>
      </c>
    </row>
    <row r="656" spans="1:3" x14ac:dyDescent="0.25">
      <c r="A656" t="s">
        <v>6750</v>
      </c>
      <c r="B656" t="s">
        <v>6617</v>
      </c>
      <c r="C656" t="s">
        <v>13</v>
      </c>
    </row>
    <row r="657" spans="1:3" x14ac:dyDescent="0.25">
      <c r="A657" t="s">
        <v>6750</v>
      </c>
      <c r="B657" t="s">
        <v>4650</v>
      </c>
      <c r="C657" t="s">
        <v>102</v>
      </c>
    </row>
    <row r="658" spans="1:3" x14ac:dyDescent="0.25">
      <c r="A658" t="s">
        <v>6750</v>
      </c>
      <c r="B658" t="s">
        <v>4652</v>
      </c>
      <c r="C658" t="s">
        <v>321</v>
      </c>
    </row>
    <row r="659" spans="1:3" x14ac:dyDescent="0.25">
      <c r="A659" t="s">
        <v>6750</v>
      </c>
      <c r="B659" t="s">
        <v>4653</v>
      </c>
      <c r="C659" t="s">
        <v>372</v>
      </c>
    </row>
    <row r="660" spans="1:3" x14ac:dyDescent="0.25">
      <c r="A660" t="s">
        <v>6750</v>
      </c>
      <c r="B660" t="s">
        <v>4654</v>
      </c>
      <c r="C660" t="s">
        <v>423</v>
      </c>
    </row>
    <row r="661" spans="1:3" x14ac:dyDescent="0.25">
      <c r="A661" t="s">
        <v>6750</v>
      </c>
      <c r="B661" t="s">
        <v>4655</v>
      </c>
      <c r="C661" t="s">
        <v>24</v>
      </c>
    </row>
    <row r="662" spans="1:3" x14ac:dyDescent="0.25">
      <c r="A662" t="s">
        <v>6750</v>
      </c>
      <c r="B662" t="s">
        <v>4657</v>
      </c>
      <c r="C662" t="s">
        <v>1259</v>
      </c>
    </row>
    <row r="663" spans="1:3" x14ac:dyDescent="0.25">
      <c r="A663" t="s">
        <v>6750</v>
      </c>
      <c r="B663" t="s">
        <v>4658</v>
      </c>
      <c r="C663" t="s">
        <v>662</v>
      </c>
    </row>
    <row r="664" spans="1:3" x14ac:dyDescent="0.25">
      <c r="A664" t="s">
        <v>6750</v>
      </c>
      <c r="B664" t="s">
        <v>4659</v>
      </c>
      <c r="C664" t="s">
        <v>366</v>
      </c>
    </row>
    <row r="665" spans="1:3" x14ac:dyDescent="0.25">
      <c r="A665" t="s">
        <v>6750</v>
      </c>
      <c r="B665" t="s">
        <v>4660</v>
      </c>
      <c r="C665" t="s">
        <v>215</v>
      </c>
    </row>
    <row r="666" spans="1:3" x14ac:dyDescent="0.25">
      <c r="A666" t="s">
        <v>6750</v>
      </c>
      <c r="B666" t="s">
        <v>4661</v>
      </c>
      <c r="C666" t="s">
        <v>82</v>
      </c>
    </row>
    <row r="667" spans="1:3" x14ac:dyDescent="0.25">
      <c r="A667" t="s">
        <v>6750</v>
      </c>
      <c r="B667" t="s">
        <v>4662</v>
      </c>
      <c r="C667" t="s">
        <v>555</v>
      </c>
    </row>
    <row r="668" spans="1:3" x14ac:dyDescent="0.25">
      <c r="A668" t="s">
        <v>6750</v>
      </c>
      <c r="B668" t="s">
        <v>4663</v>
      </c>
      <c r="C668" t="s">
        <v>38</v>
      </c>
    </row>
    <row r="669" spans="1:3" x14ac:dyDescent="0.25">
      <c r="A669" t="s">
        <v>6750</v>
      </c>
      <c r="B669" t="s">
        <v>4664</v>
      </c>
      <c r="C669" t="s">
        <v>222</v>
      </c>
    </row>
    <row r="670" spans="1:3" x14ac:dyDescent="0.25">
      <c r="A670" t="s">
        <v>6750</v>
      </c>
      <c r="B670" t="s">
        <v>4665</v>
      </c>
      <c r="C670" t="s">
        <v>13</v>
      </c>
    </row>
    <row r="671" spans="1:3" x14ac:dyDescent="0.25">
      <c r="A671" t="s">
        <v>6750</v>
      </c>
      <c r="B671" t="s">
        <v>4666</v>
      </c>
      <c r="C671" t="s">
        <v>14</v>
      </c>
    </row>
    <row r="672" spans="1:3" x14ac:dyDescent="0.25">
      <c r="A672" t="s">
        <v>6750</v>
      </c>
      <c r="B672" t="s">
        <v>4667</v>
      </c>
      <c r="C672" t="s">
        <v>1260</v>
      </c>
    </row>
    <row r="673" spans="1:3" x14ac:dyDescent="0.25">
      <c r="A673" t="s">
        <v>6750</v>
      </c>
      <c r="B673" t="s">
        <v>4668</v>
      </c>
      <c r="C673" t="s">
        <v>41</v>
      </c>
    </row>
    <row r="674" spans="1:3" x14ac:dyDescent="0.25">
      <c r="A674" t="s">
        <v>6750</v>
      </c>
      <c r="B674" t="s">
        <v>4669</v>
      </c>
      <c r="C674" t="s">
        <v>1253</v>
      </c>
    </row>
    <row r="675" spans="1:3" x14ac:dyDescent="0.25">
      <c r="A675" t="s">
        <v>6750</v>
      </c>
      <c r="B675" t="s">
        <v>4670</v>
      </c>
      <c r="C675" t="s">
        <v>1254</v>
      </c>
    </row>
    <row r="676" spans="1:3" x14ac:dyDescent="0.25">
      <c r="A676" t="s">
        <v>6750</v>
      </c>
      <c r="B676" t="s">
        <v>4671</v>
      </c>
      <c r="C676" t="s">
        <v>666</v>
      </c>
    </row>
    <row r="677" spans="1:3" x14ac:dyDescent="0.25">
      <c r="A677" t="s">
        <v>6750</v>
      </c>
      <c r="B677" t="s">
        <v>4672</v>
      </c>
      <c r="C677" t="s">
        <v>1261</v>
      </c>
    </row>
    <row r="678" spans="1:3" x14ac:dyDescent="0.25">
      <c r="A678" t="s">
        <v>6750</v>
      </c>
      <c r="B678" t="s">
        <v>4673</v>
      </c>
      <c r="C678" t="s">
        <v>1262</v>
      </c>
    </row>
    <row r="679" spans="1:3" x14ac:dyDescent="0.25">
      <c r="A679" t="s">
        <v>6750</v>
      </c>
      <c r="B679" t="s">
        <v>4674</v>
      </c>
      <c r="C679" t="s">
        <v>72</v>
      </c>
    </row>
    <row r="680" spans="1:3" x14ac:dyDescent="0.25">
      <c r="A680" t="s">
        <v>6750</v>
      </c>
      <c r="B680" t="s">
        <v>4675</v>
      </c>
      <c r="C680" t="s">
        <v>24</v>
      </c>
    </row>
    <row r="681" spans="1:3" x14ac:dyDescent="0.25">
      <c r="A681" t="s">
        <v>6750</v>
      </c>
      <c r="B681" t="s">
        <v>4676</v>
      </c>
      <c r="C681" t="s">
        <v>26</v>
      </c>
    </row>
    <row r="682" spans="1:3" x14ac:dyDescent="0.25">
      <c r="A682" t="s">
        <v>6750</v>
      </c>
      <c r="B682" t="s">
        <v>4677</v>
      </c>
      <c r="C682" t="s">
        <v>1279</v>
      </c>
    </row>
    <row r="683" spans="1:3" x14ac:dyDescent="0.25">
      <c r="A683" t="s">
        <v>6750</v>
      </c>
      <c r="B683" t="s">
        <v>6618</v>
      </c>
      <c r="C683" t="s">
        <v>6777</v>
      </c>
    </row>
    <row r="684" spans="1:3" x14ac:dyDescent="0.25">
      <c r="A684" t="s">
        <v>6750</v>
      </c>
      <c r="B684" t="s">
        <v>6619</v>
      </c>
      <c r="C684" t="s">
        <v>54</v>
      </c>
    </row>
    <row r="685" spans="1:3" x14ac:dyDescent="0.25">
      <c r="A685" t="s">
        <v>6750</v>
      </c>
      <c r="B685" t="s">
        <v>6620</v>
      </c>
      <c r="C685" t="s">
        <v>13</v>
      </c>
    </row>
    <row r="686" spans="1:3" x14ac:dyDescent="0.25">
      <c r="A686" t="s">
        <v>6750</v>
      </c>
      <c r="B686" t="s">
        <v>4681</v>
      </c>
      <c r="C686" t="s">
        <v>14</v>
      </c>
    </row>
    <row r="687" spans="1:3" x14ac:dyDescent="0.25">
      <c r="A687" t="s">
        <v>6750</v>
      </c>
      <c r="B687" t="s">
        <v>6621</v>
      </c>
      <c r="C687" t="s">
        <v>602</v>
      </c>
    </row>
    <row r="688" spans="1:3" x14ac:dyDescent="0.25">
      <c r="A688" t="s">
        <v>6750</v>
      </c>
      <c r="B688" t="s">
        <v>4683</v>
      </c>
      <c r="C688" t="s">
        <v>1266</v>
      </c>
    </row>
    <row r="689" spans="1:3" x14ac:dyDescent="0.25">
      <c r="A689" t="s">
        <v>6750</v>
      </c>
      <c r="B689" t="s">
        <v>4684</v>
      </c>
      <c r="C689" t="s">
        <v>1275</v>
      </c>
    </row>
    <row r="690" spans="1:3" x14ac:dyDescent="0.25">
      <c r="A690" t="s">
        <v>6750</v>
      </c>
      <c r="B690" t="s">
        <v>6622</v>
      </c>
      <c r="C690" t="s">
        <v>322</v>
      </c>
    </row>
    <row r="691" spans="1:3" x14ac:dyDescent="0.25">
      <c r="A691" t="s">
        <v>6750</v>
      </c>
      <c r="B691" t="s">
        <v>6623</v>
      </c>
      <c r="C691" t="s">
        <v>6778</v>
      </c>
    </row>
    <row r="692" spans="1:3" x14ac:dyDescent="0.25">
      <c r="A692" t="s">
        <v>6750</v>
      </c>
      <c r="B692" t="s">
        <v>4687</v>
      </c>
      <c r="C692" t="s">
        <v>1285</v>
      </c>
    </row>
    <row r="693" spans="1:3" x14ac:dyDescent="0.25">
      <c r="A693" t="s">
        <v>6750</v>
      </c>
      <c r="B693" t="s">
        <v>4689</v>
      </c>
      <c r="C693" t="s">
        <v>1287</v>
      </c>
    </row>
    <row r="694" spans="1:3" x14ac:dyDescent="0.25">
      <c r="A694" t="s">
        <v>6750</v>
      </c>
      <c r="B694" t="s">
        <v>4690</v>
      </c>
      <c r="C694" t="s">
        <v>486</v>
      </c>
    </row>
    <row r="695" spans="1:3" x14ac:dyDescent="0.25">
      <c r="A695" t="s">
        <v>6750</v>
      </c>
      <c r="B695" t="s">
        <v>4691</v>
      </c>
      <c r="C695" t="s">
        <v>342</v>
      </c>
    </row>
    <row r="696" spans="1:3" x14ac:dyDescent="0.25">
      <c r="A696" t="s">
        <v>6750</v>
      </c>
      <c r="B696" t="s">
        <v>4692</v>
      </c>
      <c r="C696" t="s">
        <v>1295</v>
      </c>
    </row>
    <row r="697" spans="1:3" x14ac:dyDescent="0.25">
      <c r="A697" t="s">
        <v>6750</v>
      </c>
      <c r="B697" t="s">
        <v>4693</v>
      </c>
      <c r="C697" t="s">
        <v>1300</v>
      </c>
    </row>
    <row r="698" spans="1:3" x14ac:dyDescent="0.25">
      <c r="A698" t="s">
        <v>6750</v>
      </c>
      <c r="B698" t="s">
        <v>4694</v>
      </c>
      <c r="C698" t="s">
        <v>1301</v>
      </c>
    </row>
    <row r="699" spans="1:3" x14ac:dyDescent="0.25">
      <c r="A699" t="s">
        <v>6750</v>
      </c>
      <c r="B699" t="s">
        <v>4695</v>
      </c>
      <c r="C699" t="s">
        <v>1302</v>
      </c>
    </row>
    <row r="700" spans="1:3" x14ac:dyDescent="0.25">
      <c r="A700" t="s">
        <v>6750</v>
      </c>
      <c r="B700" t="s">
        <v>4696</v>
      </c>
      <c r="C700" t="s">
        <v>1303</v>
      </c>
    </row>
    <row r="701" spans="1:3" x14ac:dyDescent="0.25">
      <c r="A701" t="s">
        <v>6750</v>
      </c>
      <c r="B701" t="s">
        <v>4697</v>
      </c>
      <c r="C701" t="s">
        <v>1304</v>
      </c>
    </row>
    <row r="702" spans="1:3" x14ac:dyDescent="0.25">
      <c r="A702" t="s">
        <v>6750</v>
      </c>
      <c r="B702" t="s">
        <v>4698</v>
      </c>
      <c r="C702" t="s">
        <v>1305</v>
      </c>
    </row>
    <row r="703" spans="1:3" x14ac:dyDescent="0.25">
      <c r="A703" t="s">
        <v>6750</v>
      </c>
      <c r="B703" t="s">
        <v>4699</v>
      </c>
      <c r="C703" t="s">
        <v>1306</v>
      </c>
    </row>
    <row r="704" spans="1:3" x14ac:dyDescent="0.25">
      <c r="A704" t="s">
        <v>6750</v>
      </c>
      <c r="B704" t="s">
        <v>4700</v>
      </c>
      <c r="C704" t="s">
        <v>1307</v>
      </c>
    </row>
    <row r="705" spans="1:3" x14ac:dyDescent="0.25">
      <c r="A705" t="s">
        <v>6750</v>
      </c>
      <c r="B705" t="s">
        <v>4701</v>
      </c>
      <c r="C705" t="s">
        <v>1308</v>
      </c>
    </row>
    <row r="706" spans="1:3" x14ac:dyDescent="0.25">
      <c r="A706" t="s">
        <v>6750</v>
      </c>
      <c r="B706" t="s">
        <v>4702</v>
      </c>
      <c r="C706" t="s">
        <v>1205</v>
      </c>
    </row>
    <row r="707" spans="1:3" x14ac:dyDescent="0.25">
      <c r="A707" t="s">
        <v>6750</v>
      </c>
      <c r="B707" t="s">
        <v>4703</v>
      </c>
      <c r="C707" t="s">
        <v>208</v>
      </c>
    </row>
    <row r="708" spans="1:3" x14ac:dyDescent="0.25">
      <c r="A708" t="s">
        <v>6750</v>
      </c>
      <c r="B708" t="s">
        <v>4704</v>
      </c>
      <c r="C708" t="s">
        <v>1325</v>
      </c>
    </row>
    <row r="709" spans="1:3" x14ac:dyDescent="0.25">
      <c r="A709" t="s">
        <v>6750</v>
      </c>
      <c r="B709" t="s">
        <v>4705</v>
      </c>
      <c r="C709" t="s">
        <v>1326</v>
      </c>
    </row>
    <row r="710" spans="1:3" x14ac:dyDescent="0.25">
      <c r="A710" t="s">
        <v>6750</v>
      </c>
      <c r="B710" t="s">
        <v>4706</v>
      </c>
      <c r="C710" t="s">
        <v>10</v>
      </c>
    </row>
    <row r="711" spans="1:3" x14ac:dyDescent="0.25">
      <c r="A711" t="s">
        <v>6750</v>
      </c>
      <c r="B711" t="s">
        <v>4707</v>
      </c>
      <c r="C711" t="s">
        <v>1311</v>
      </c>
    </row>
    <row r="712" spans="1:3" x14ac:dyDescent="0.25">
      <c r="A712" t="s">
        <v>6750</v>
      </c>
      <c r="B712" t="s">
        <v>4708</v>
      </c>
      <c r="C712" t="s">
        <v>468</v>
      </c>
    </row>
    <row r="713" spans="1:3" x14ac:dyDescent="0.25">
      <c r="A713" t="s">
        <v>6750</v>
      </c>
      <c r="B713" t="s">
        <v>4709</v>
      </c>
      <c r="C713" t="s">
        <v>136</v>
      </c>
    </row>
    <row r="714" spans="1:3" x14ac:dyDescent="0.25">
      <c r="A714" t="s">
        <v>6750</v>
      </c>
      <c r="B714" t="s">
        <v>4710</v>
      </c>
      <c r="C714" t="s">
        <v>1322</v>
      </c>
    </row>
    <row r="715" spans="1:3" x14ac:dyDescent="0.25">
      <c r="A715" t="s">
        <v>6750</v>
      </c>
      <c r="B715" t="s">
        <v>4711</v>
      </c>
      <c r="C715" t="s">
        <v>931</v>
      </c>
    </row>
    <row r="716" spans="1:3" x14ac:dyDescent="0.25">
      <c r="A716" t="s">
        <v>6750</v>
      </c>
      <c r="B716" t="s">
        <v>4712</v>
      </c>
      <c r="C716" t="s">
        <v>1327</v>
      </c>
    </row>
    <row r="717" spans="1:3" x14ac:dyDescent="0.25">
      <c r="A717" t="s">
        <v>6750</v>
      </c>
      <c r="B717" t="s">
        <v>4713</v>
      </c>
      <c r="C717" t="s">
        <v>1328</v>
      </c>
    </row>
    <row r="718" spans="1:3" x14ac:dyDescent="0.25">
      <c r="A718" t="s">
        <v>6750</v>
      </c>
      <c r="B718" t="s">
        <v>6624</v>
      </c>
      <c r="C718" t="s">
        <v>6779</v>
      </c>
    </row>
    <row r="719" spans="1:3" x14ac:dyDescent="0.25">
      <c r="A719" t="s">
        <v>6750</v>
      </c>
      <c r="B719" t="s">
        <v>4718</v>
      </c>
      <c r="C719" t="s">
        <v>1341</v>
      </c>
    </row>
    <row r="720" spans="1:3" x14ac:dyDescent="0.25">
      <c r="A720" t="s">
        <v>6750</v>
      </c>
      <c r="B720" t="s">
        <v>4719</v>
      </c>
      <c r="C720" t="s">
        <v>1342</v>
      </c>
    </row>
    <row r="721" spans="1:3" x14ac:dyDescent="0.25">
      <c r="A721" t="s">
        <v>6750</v>
      </c>
      <c r="B721" t="s">
        <v>4720</v>
      </c>
      <c r="C721" t="s">
        <v>38</v>
      </c>
    </row>
    <row r="722" spans="1:3" x14ac:dyDescent="0.25">
      <c r="A722" t="s">
        <v>6750</v>
      </c>
      <c r="B722" t="s">
        <v>4721</v>
      </c>
      <c r="C722" t="s">
        <v>1334</v>
      </c>
    </row>
    <row r="723" spans="1:3" x14ac:dyDescent="0.25">
      <c r="A723" t="s">
        <v>6750</v>
      </c>
      <c r="B723" t="s">
        <v>4722</v>
      </c>
      <c r="C723" t="s">
        <v>368</v>
      </c>
    </row>
    <row r="724" spans="1:3" x14ac:dyDescent="0.25">
      <c r="A724" t="s">
        <v>6750</v>
      </c>
      <c r="B724" t="s">
        <v>4723</v>
      </c>
      <c r="C724" t="s">
        <v>39</v>
      </c>
    </row>
    <row r="725" spans="1:3" x14ac:dyDescent="0.25">
      <c r="A725" t="s">
        <v>6750</v>
      </c>
      <c r="B725" t="s">
        <v>4724</v>
      </c>
      <c r="C725" t="s">
        <v>1343</v>
      </c>
    </row>
    <row r="726" spans="1:3" x14ac:dyDescent="0.25">
      <c r="A726" t="s">
        <v>6750</v>
      </c>
      <c r="B726" t="s">
        <v>4725</v>
      </c>
      <c r="C726" t="s">
        <v>314</v>
      </c>
    </row>
    <row r="727" spans="1:3" x14ac:dyDescent="0.25">
      <c r="A727" t="s">
        <v>6750</v>
      </c>
      <c r="B727" t="s">
        <v>4726</v>
      </c>
      <c r="C727" t="s">
        <v>370</v>
      </c>
    </row>
    <row r="728" spans="1:3" x14ac:dyDescent="0.25">
      <c r="A728" t="s">
        <v>6750</v>
      </c>
      <c r="B728" t="s">
        <v>4727</v>
      </c>
      <c r="C728" t="s">
        <v>1344</v>
      </c>
    </row>
    <row r="729" spans="1:3" x14ac:dyDescent="0.25">
      <c r="A729" t="s">
        <v>6750</v>
      </c>
      <c r="B729" t="s">
        <v>4728</v>
      </c>
      <c r="C729" t="s">
        <v>1345</v>
      </c>
    </row>
    <row r="730" spans="1:3" x14ac:dyDescent="0.25">
      <c r="A730" t="s">
        <v>6750</v>
      </c>
      <c r="B730" t="s">
        <v>4729</v>
      </c>
      <c r="C730" t="s">
        <v>346</v>
      </c>
    </row>
    <row r="731" spans="1:3" x14ac:dyDescent="0.25">
      <c r="A731" t="s">
        <v>6750</v>
      </c>
      <c r="B731" t="s">
        <v>4731</v>
      </c>
      <c r="C731" t="s">
        <v>1358</v>
      </c>
    </row>
    <row r="732" spans="1:3" x14ac:dyDescent="0.25">
      <c r="A732" t="s">
        <v>6750</v>
      </c>
      <c r="B732" t="s">
        <v>4733</v>
      </c>
      <c r="C732" t="s">
        <v>1360</v>
      </c>
    </row>
    <row r="733" spans="1:3" x14ac:dyDescent="0.25">
      <c r="A733" t="s">
        <v>6750</v>
      </c>
      <c r="B733" t="s">
        <v>6625</v>
      </c>
      <c r="C733" t="s">
        <v>338</v>
      </c>
    </row>
    <row r="734" spans="1:3" x14ac:dyDescent="0.25">
      <c r="A734" t="s">
        <v>6750</v>
      </c>
      <c r="B734" t="s">
        <v>4739</v>
      </c>
      <c r="C734" t="s">
        <v>1366</v>
      </c>
    </row>
    <row r="735" spans="1:3" x14ac:dyDescent="0.25">
      <c r="A735" t="s">
        <v>6750</v>
      </c>
      <c r="B735" t="s">
        <v>6626</v>
      </c>
      <c r="C735" t="s">
        <v>6780</v>
      </c>
    </row>
    <row r="736" spans="1:3" x14ac:dyDescent="0.25">
      <c r="A736" t="s">
        <v>6750</v>
      </c>
      <c r="B736" t="s">
        <v>6627</v>
      </c>
      <c r="C736" t="s">
        <v>6764</v>
      </c>
    </row>
    <row r="737" spans="1:3" x14ac:dyDescent="0.25">
      <c r="A737" t="s">
        <v>6750</v>
      </c>
      <c r="B737" t="s">
        <v>4748</v>
      </c>
      <c r="C737" t="s">
        <v>63</v>
      </c>
    </row>
    <row r="738" spans="1:3" x14ac:dyDescent="0.25">
      <c r="A738" t="s">
        <v>6750</v>
      </c>
      <c r="B738" t="s">
        <v>4750</v>
      </c>
      <c r="C738" t="s">
        <v>1375</v>
      </c>
    </row>
    <row r="739" spans="1:3" x14ac:dyDescent="0.25">
      <c r="A739" t="s">
        <v>6750</v>
      </c>
      <c r="B739" t="s">
        <v>6628</v>
      </c>
      <c r="C739" t="s">
        <v>41</v>
      </c>
    </row>
    <row r="740" spans="1:3" x14ac:dyDescent="0.25">
      <c r="A740" t="s">
        <v>6750</v>
      </c>
      <c r="B740" t="s">
        <v>6629</v>
      </c>
      <c r="C740" t="s">
        <v>1352</v>
      </c>
    </row>
    <row r="741" spans="1:3" x14ac:dyDescent="0.25">
      <c r="A741" t="s">
        <v>6750</v>
      </c>
      <c r="B741" t="s">
        <v>4760</v>
      </c>
      <c r="C741" t="s">
        <v>493</v>
      </c>
    </row>
    <row r="742" spans="1:3" x14ac:dyDescent="0.25">
      <c r="A742" t="s">
        <v>6750</v>
      </c>
      <c r="B742" t="s">
        <v>6630</v>
      </c>
      <c r="C742" t="s">
        <v>240</v>
      </c>
    </row>
    <row r="743" spans="1:3" x14ac:dyDescent="0.25">
      <c r="A743" t="s">
        <v>6750</v>
      </c>
      <c r="B743" t="s">
        <v>4764</v>
      </c>
      <c r="C743" t="s">
        <v>537</v>
      </c>
    </row>
    <row r="744" spans="1:3" x14ac:dyDescent="0.25">
      <c r="A744" t="s">
        <v>6750</v>
      </c>
      <c r="B744" t="s">
        <v>4765</v>
      </c>
      <c r="C744" t="s">
        <v>26</v>
      </c>
    </row>
    <row r="745" spans="1:3" x14ac:dyDescent="0.25">
      <c r="A745" t="s">
        <v>6750</v>
      </c>
      <c r="B745" t="s">
        <v>4767</v>
      </c>
      <c r="C745" t="s">
        <v>1389</v>
      </c>
    </row>
    <row r="746" spans="1:3" x14ac:dyDescent="0.25">
      <c r="A746" t="s">
        <v>6750</v>
      </c>
      <c r="B746" t="s">
        <v>4768</v>
      </c>
      <c r="C746" t="s">
        <v>1399</v>
      </c>
    </row>
    <row r="747" spans="1:3" x14ac:dyDescent="0.25">
      <c r="A747" t="s">
        <v>6750</v>
      </c>
      <c r="B747" t="s">
        <v>4769</v>
      </c>
      <c r="C747" t="s">
        <v>271</v>
      </c>
    </row>
    <row r="748" spans="1:3" x14ac:dyDescent="0.25">
      <c r="A748" t="s">
        <v>6750</v>
      </c>
      <c r="B748" t="s">
        <v>4770</v>
      </c>
      <c r="C748" t="s">
        <v>344</v>
      </c>
    </row>
    <row r="749" spans="1:3" x14ac:dyDescent="0.25">
      <c r="A749" t="s">
        <v>6750</v>
      </c>
      <c r="B749" t="s">
        <v>4771</v>
      </c>
      <c r="C749" t="s">
        <v>313</v>
      </c>
    </row>
    <row r="750" spans="1:3" x14ac:dyDescent="0.25">
      <c r="A750" t="s">
        <v>6750</v>
      </c>
      <c r="B750" t="s">
        <v>4773</v>
      </c>
      <c r="C750" t="s">
        <v>1413</v>
      </c>
    </row>
    <row r="751" spans="1:3" x14ac:dyDescent="0.25">
      <c r="A751" t="s">
        <v>6750</v>
      </c>
      <c r="B751" t="s">
        <v>4774</v>
      </c>
      <c r="C751" t="s">
        <v>63</v>
      </c>
    </row>
    <row r="752" spans="1:3" x14ac:dyDescent="0.25">
      <c r="A752" t="s">
        <v>6750</v>
      </c>
      <c r="B752" t="s">
        <v>4776</v>
      </c>
      <c r="C752" t="s">
        <v>13</v>
      </c>
    </row>
    <row r="753" spans="1:3" x14ac:dyDescent="0.25">
      <c r="A753" t="s">
        <v>6750</v>
      </c>
      <c r="B753" t="s">
        <v>4778</v>
      </c>
      <c r="C753" t="s">
        <v>1401</v>
      </c>
    </row>
    <row r="754" spans="1:3" x14ac:dyDescent="0.25">
      <c r="A754" t="s">
        <v>6750</v>
      </c>
      <c r="B754" t="s">
        <v>4780</v>
      </c>
      <c r="C754" t="s">
        <v>1407</v>
      </c>
    </row>
    <row r="755" spans="1:3" x14ac:dyDescent="0.25">
      <c r="A755" t="s">
        <v>6750</v>
      </c>
      <c r="B755" t="s">
        <v>4781</v>
      </c>
      <c r="C755" t="s">
        <v>668</v>
      </c>
    </row>
    <row r="756" spans="1:3" x14ac:dyDescent="0.25">
      <c r="A756" t="s">
        <v>6750</v>
      </c>
      <c r="B756" t="s">
        <v>4782</v>
      </c>
      <c r="C756" t="s">
        <v>290</v>
      </c>
    </row>
    <row r="757" spans="1:3" x14ac:dyDescent="0.25">
      <c r="A757" t="s">
        <v>6750</v>
      </c>
      <c r="B757" t="s">
        <v>4784</v>
      </c>
      <c r="C757" t="s">
        <v>1416</v>
      </c>
    </row>
    <row r="758" spans="1:3" x14ac:dyDescent="0.25">
      <c r="A758" t="s">
        <v>6750</v>
      </c>
      <c r="B758" t="s">
        <v>4785</v>
      </c>
      <c r="C758" t="s">
        <v>396</v>
      </c>
    </row>
    <row r="759" spans="1:3" x14ac:dyDescent="0.25">
      <c r="A759" t="s">
        <v>6750</v>
      </c>
      <c r="B759" t="s">
        <v>4787</v>
      </c>
      <c r="C759" t="s">
        <v>1417</v>
      </c>
    </row>
    <row r="760" spans="1:3" x14ac:dyDescent="0.25">
      <c r="A760" t="s">
        <v>6750</v>
      </c>
      <c r="B760" t="s">
        <v>4788</v>
      </c>
      <c r="C760" t="s">
        <v>1418</v>
      </c>
    </row>
    <row r="761" spans="1:3" x14ac:dyDescent="0.25">
      <c r="A761" t="s">
        <v>6750</v>
      </c>
      <c r="B761" t="s">
        <v>6631</v>
      </c>
      <c r="C761" t="s">
        <v>24</v>
      </c>
    </row>
    <row r="762" spans="1:3" x14ac:dyDescent="0.25">
      <c r="A762" t="s">
        <v>6750</v>
      </c>
      <c r="B762" t="s">
        <v>4790</v>
      </c>
      <c r="C762" t="s">
        <v>1419</v>
      </c>
    </row>
    <row r="763" spans="1:3" x14ac:dyDescent="0.25">
      <c r="A763" t="s">
        <v>6750</v>
      </c>
      <c r="B763" t="s">
        <v>4792</v>
      </c>
      <c r="C763" t="s">
        <v>26</v>
      </c>
    </row>
    <row r="764" spans="1:3" x14ac:dyDescent="0.25">
      <c r="A764" t="s">
        <v>6750</v>
      </c>
      <c r="B764" t="s">
        <v>6632</v>
      </c>
      <c r="C764" t="s">
        <v>595</v>
      </c>
    </row>
    <row r="765" spans="1:3" x14ac:dyDescent="0.25">
      <c r="A765" t="s">
        <v>6750</v>
      </c>
      <c r="B765" t="s">
        <v>6633</v>
      </c>
      <c r="C765" t="s">
        <v>1519</v>
      </c>
    </row>
    <row r="766" spans="1:3" x14ac:dyDescent="0.25">
      <c r="A766" t="s">
        <v>6750</v>
      </c>
      <c r="B766" t="s">
        <v>6634</v>
      </c>
      <c r="C766" t="s">
        <v>218</v>
      </c>
    </row>
    <row r="767" spans="1:3" x14ac:dyDescent="0.25">
      <c r="A767" t="s">
        <v>6750</v>
      </c>
      <c r="B767" t="s">
        <v>6635</v>
      </c>
      <c r="C767" t="s">
        <v>6781</v>
      </c>
    </row>
    <row r="768" spans="1:3" x14ac:dyDescent="0.25">
      <c r="A768" t="s">
        <v>6750</v>
      </c>
      <c r="B768" t="s">
        <v>4806</v>
      </c>
      <c r="C768" t="s">
        <v>55</v>
      </c>
    </row>
    <row r="769" spans="1:3" x14ac:dyDescent="0.25">
      <c r="A769" t="s">
        <v>6750</v>
      </c>
      <c r="B769" t="s">
        <v>6636</v>
      </c>
      <c r="C769" t="s">
        <v>6782</v>
      </c>
    </row>
    <row r="770" spans="1:3" x14ac:dyDescent="0.25">
      <c r="A770" t="s">
        <v>6750</v>
      </c>
      <c r="B770" t="s">
        <v>6637</v>
      </c>
      <c r="C770" t="s">
        <v>266</v>
      </c>
    </row>
    <row r="771" spans="1:3" x14ac:dyDescent="0.25">
      <c r="A771" t="s">
        <v>6750</v>
      </c>
      <c r="B771" t="s">
        <v>4812</v>
      </c>
      <c r="C771" t="s">
        <v>1433</v>
      </c>
    </row>
    <row r="772" spans="1:3" x14ac:dyDescent="0.25">
      <c r="A772" t="s">
        <v>6750</v>
      </c>
      <c r="B772" t="s">
        <v>4813</v>
      </c>
      <c r="C772" t="s">
        <v>1460</v>
      </c>
    </row>
    <row r="773" spans="1:3" x14ac:dyDescent="0.25">
      <c r="A773" t="s">
        <v>6750</v>
      </c>
      <c r="B773" t="s">
        <v>6638</v>
      </c>
      <c r="C773" t="s">
        <v>6783</v>
      </c>
    </row>
    <row r="774" spans="1:3" x14ac:dyDescent="0.25">
      <c r="A774" t="s">
        <v>6750</v>
      </c>
      <c r="B774" t="s">
        <v>6639</v>
      </c>
      <c r="C774" t="s">
        <v>6784</v>
      </c>
    </row>
    <row r="775" spans="1:3" x14ac:dyDescent="0.25">
      <c r="A775" t="s">
        <v>6750</v>
      </c>
      <c r="B775" t="s">
        <v>6640</v>
      </c>
      <c r="C775" t="s">
        <v>6785</v>
      </c>
    </row>
    <row r="776" spans="1:3" x14ac:dyDescent="0.25">
      <c r="A776" t="s">
        <v>6750</v>
      </c>
      <c r="B776" t="s">
        <v>6641</v>
      </c>
      <c r="C776" t="s">
        <v>289</v>
      </c>
    </row>
    <row r="777" spans="1:3" x14ac:dyDescent="0.25">
      <c r="A777" t="s">
        <v>6750</v>
      </c>
      <c r="B777" t="s">
        <v>4826</v>
      </c>
      <c r="C777" t="s">
        <v>1473</v>
      </c>
    </row>
    <row r="778" spans="1:3" x14ac:dyDescent="0.25">
      <c r="A778" t="s">
        <v>6750</v>
      </c>
      <c r="B778" t="s">
        <v>6642</v>
      </c>
      <c r="C778" t="s">
        <v>2689</v>
      </c>
    </row>
    <row r="779" spans="1:3" x14ac:dyDescent="0.25">
      <c r="A779" t="s">
        <v>6750</v>
      </c>
      <c r="B779" t="s">
        <v>6643</v>
      </c>
      <c r="C779" t="s">
        <v>396</v>
      </c>
    </row>
    <row r="780" spans="1:3" x14ac:dyDescent="0.25">
      <c r="A780" t="s">
        <v>6750</v>
      </c>
      <c r="B780" t="s">
        <v>6644</v>
      </c>
      <c r="C780" t="s">
        <v>6786</v>
      </c>
    </row>
    <row r="781" spans="1:3" x14ac:dyDescent="0.25">
      <c r="A781" t="s">
        <v>6750</v>
      </c>
      <c r="B781" t="s">
        <v>6645</v>
      </c>
      <c r="C781" t="s">
        <v>372</v>
      </c>
    </row>
    <row r="782" spans="1:3" x14ac:dyDescent="0.25">
      <c r="A782" t="s">
        <v>6750</v>
      </c>
      <c r="B782" t="s">
        <v>6646</v>
      </c>
      <c r="C782" t="s">
        <v>26</v>
      </c>
    </row>
    <row r="783" spans="1:3" x14ac:dyDescent="0.25">
      <c r="A783" t="s">
        <v>6750</v>
      </c>
      <c r="B783" t="s">
        <v>4843</v>
      </c>
      <c r="C783" t="s">
        <v>193</v>
      </c>
    </row>
    <row r="784" spans="1:3" x14ac:dyDescent="0.25">
      <c r="A784" t="s">
        <v>6750</v>
      </c>
      <c r="B784" t="s">
        <v>4844</v>
      </c>
      <c r="C784" t="s">
        <v>1500</v>
      </c>
    </row>
    <row r="785" spans="1:3" x14ac:dyDescent="0.25">
      <c r="A785" t="s">
        <v>6750</v>
      </c>
      <c r="B785" t="s">
        <v>4845</v>
      </c>
      <c r="C785" t="s">
        <v>147</v>
      </c>
    </row>
    <row r="786" spans="1:3" x14ac:dyDescent="0.25">
      <c r="A786" t="s">
        <v>6750</v>
      </c>
      <c r="B786" t="s">
        <v>4846</v>
      </c>
      <c r="C786" t="s">
        <v>54</v>
      </c>
    </row>
    <row r="787" spans="1:3" x14ac:dyDescent="0.25">
      <c r="A787" t="s">
        <v>6750</v>
      </c>
      <c r="B787" t="s">
        <v>4847</v>
      </c>
      <c r="C787" t="s">
        <v>218</v>
      </c>
    </row>
    <row r="788" spans="1:3" x14ac:dyDescent="0.25">
      <c r="A788" t="s">
        <v>6750</v>
      </c>
      <c r="B788" t="s">
        <v>4848</v>
      </c>
      <c r="C788" t="s">
        <v>286</v>
      </c>
    </row>
    <row r="789" spans="1:3" x14ac:dyDescent="0.25">
      <c r="A789" t="s">
        <v>6750</v>
      </c>
      <c r="B789" t="s">
        <v>4849</v>
      </c>
      <c r="C789" t="s">
        <v>1496</v>
      </c>
    </row>
    <row r="790" spans="1:3" x14ac:dyDescent="0.25">
      <c r="A790" t="s">
        <v>6750</v>
      </c>
      <c r="B790" t="s">
        <v>4850</v>
      </c>
      <c r="C790" t="s">
        <v>1060</v>
      </c>
    </row>
    <row r="791" spans="1:3" x14ac:dyDescent="0.25">
      <c r="A791" t="s">
        <v>6750</v>
      </c>
      <c r="B791" t="s">
        <v>4851</v>
      </c>
      <c r="C791" t="s">
        <v>1144</v>
      </c>
    </row>
    <row r="792" spans="1:3" x14ac:dyDescent="0.25">
      <c r="A792" t="s">
        <v>6750</v>
      </c>
      <c r="B792" t="s">
        <v>4852</v>
      </c>
      <c r="C792" t="s">
        <v>170</v>
      </c>
    </row>
    <row r="793" spans="1:3" x14ac:dyDescent="0.25">
      <c r="A793" t="s">
        <v>6750</v>
      </c>
      <c r="B793" t="s">
        <v>4853</v>
      </c>
      <c r="C793" t="s">
        <v>1501</v>
      </c>
    </row>
    <row r="794" spans="1:3" x14ac:dyDescent="0.25">
      <c r="A794" t="s">
        <v>6750</v>
      </c>
      <c r="B794" t="s">
        <v>4854</v>
      </c>
      <c r="C794" t="s">
        <v>25</v>
      </c>
    </row>
    <row r="795" spans="1:3" x14ac:dyDescent="0.25">
      <c r="A795" t="s">
        <v>6750</v>
      </c>
      <c r="B795" t="s">
        <v>4855</v>
      </c>
      <c r="C795" t="s">
        <v>1518</v>
      </c>
    </row>
    <row r="796" spans="1:3" x14ac:dyDescent="0.25">
      <c r="A796" t="s">
        <v>6750</v>
      </c>
      <c r="B796" t="s">
        <v>4856</v>
      </c>
      <c r="C796" t="s">
        <v>147</v>
      </c>
    </row>
    <row r="797" spans="1:3" x14ac:dyDescent="0.25">
      <c r="A797" t="s">
        <v>6750</v>
      </c>
      <c r="B797" t="s">
        <v>4857</v>
      </c>
      <c r="C797" t="s">
        <v>1519</v>
      </c>
    </row>
    <row r="798" spans="1:3" x14ac:dyDescent="0.25">
      <c r="A798" t="s">
        <v>6750</v>
      </c>
      <c r="B798" t="s">
        <v>6647</v>
      </c>
      <c r="C798" t="s">
        <v>6787</v>
      </c>
    </row>
    <row r="799" spans="1:3" x14ac:dyDescent="0.25">
      <c r="A799" t="s">
        <v>6750</v>
      </c>
      <c r="B799" t="s">
        <v>4860</v>
      </c>
      <c r="C799" t="s">
        <v>155</v>
      </c>
    </row>
    <row r="800" spans="1:3" x14ac:dyDescent="0.25">
      <c r="A800" t="s">
        <v>6750</v>
      </c>
      <c r="B800" t="s">
        <v>4861</v>
      </c>
      <c r="C800" t="s">
        <v>4862</v>
      </c>
    </row>
    <row r="801" spans="1:3" x14ac:dyDescent="0.25">
      <c r="A801" t="s">
        <v>6750</v>
      </c>
      <c r="B801" t="s">
        <v>6648</v>
      </c>
      <c r="C801" t="s">
        <v>1073</v>
      </c>
    </row>
    <row r="802" spans="1:3" x14ac:dyDescent="0.25">
      <c r="A802" t="s">
        <v>6750</v>
      </c>
      <c r="B802" t="s">
        <v>4867</v>
      </c>
      <c r="C802" t="s">
        <v>14</v>
      </c>
    </row>
    <row r="803" spans="1:3" x14ac:dyDescent="0.25">
      <c r="A803" t="s">
        <v>6750</v>
      </c>
      <c r="B803" t="s">
        <v>4868</v>
      </c>
      <c r="C803" t="s">
        <v>286</v>
      </c>
    </row>
    <row r="804" spans="1:3" x14ac:dyDescent="0.25">
      <c r="A804" t="s">
        <v>6750</v>
      </c>
      <c r="B804" t="s">
        <v>4869</v>
      </c>
      <c r="C804" t="s">
        <v>41</v>
      </c>
    </row>
    <row r="805" spans="1:3" x14ac:dyDescent="0.25">
      <c r="A805" t="s">
        <v>6750</v>
      </c>
      <c r="B805" t="s">
        <v>4871</v>
      </c>
      <c r="C805" t="s">
        <v>287</v>
      </c>
    </row>
    <row r="806" spans="1:3" x14ac:dyDescent="0.25">
      <c r="A806" t="s">
        <v>6750</v>
      </c>
      <c r="B806" t="s">
        <v>4872</v>
      </c>
      <c r="C806" t="s">
        <v>347</v>
      </c>
    </row>
    <row r="807" spans="1:3" x14ac:dyDescent="0.25">
      <c r="A807" t="s">
        <v>6750</v>
      </c>
      <c r="B807" t="s">
        <v>4873</v>
      </c>
      <c r="C807" t="s">
        <v>1527</v>
      </c>
    </row>
    <row r="808" spans="1:3" x14ac:dyDescent="0.25">
      <c r="A808" t="s">
        <v>6750</v>
      </c>
      <c r="B808" t="s">
        <v>4874</v>
      </c>
      <c r="C808" t="s">
        <v>1513</v>
      </c>
    </row>
    <row r="809" spans="1:3" x14ac:dyDescent="0.25">
      <c r="A809" t="s">
        <v>6750</v>
      </c>
      <c r="B809" t="s">
        <v>4875</v>
      </c>
      <c r="C809" t="s">
        <v>1144</v>
      </c>
    </row>
    <row r="810" spans="1:3" x14ac:dyDescent="0.25">
      <c r="A810" t="s">
        <v>6750</v>
      </c>
      <c r="B810" t="s">
        <v>4876</v>
      </c>
      <c r="C810" t="s">
        <v>395</v>
      </c>
    </row>
    <row r="811" spans="1:3" x14ac:dyDescent="0.25">
      <c r="A811" t="s">
        <v>6750</v>
      </c>
      <c r="B811" t="s">
        <v>4877</v>
      </c>
      <c r="C811" t="s">
        <v>322</v>
      </c>
    </row>
    <row r="812" spans="1:3" x14ac:dyDescent="0.25">
      <c r="A812" t="s">
        <v>6750</v>
      </c>
      <c r="B812" t="s">
        <v>4878</v>
      </c>
      <c r="C812" t="s">
        <v>103</v>
      </c>
    </row>
    <row r="813" spans="1:3" x14ac:dyDescent="0.25">
      <c r="A813" t="s">
        <v>6750</v>
      </c>
      <c r="B813" t="s">
        <v>4879</v>
      </c>
      <c r="C813" t="s">
        <v>24</v>
      </c>
    </row>
    <row r="814" spans="1:3" x14ac:dyDescent="0.25">
      <c r="A814" t="s">
        <v>6750</v>
      </c>
      <c r="B814" t="s">
        <v>4880</v>
      </c>
      <c r="C814" t="s">
        <v>26</v>
      </c>
    </row>
    <row r="815" spans="1:3" x14ac:dyDescent="0.25">
      <c r="A815" t="s">
        <v>6750</v>
      </c>
      <c r="B815" t="s">
        <v>6649</v>
      </c>
      <c r="C815" t="s">
        <v>6788</v>
      </c>
    </row>
    <row r="816" spans="1:3" x14ac:dyDescent="0.25">
      <c r="A816" t="s">
        <v>6750</v>
      </c>
      <c r="B816" t="s">
        <v>6650</v>
      </c>
      <c r="C816" t="s">
        <v>215</v>
      </c>
    </row>
    <row r="817" spans="1:3" x14ac:dyDescent="0.25">
      <c r="A817" t="s">
        <v>6750</v>
      </c>
      <c r="B817" t="s">
        <v>4884</v>
      </c>
      <c r="C817" t="s">
        <v>1545</v>
      </c>
    </row>
    <row r="818" spans="1:3" x14ac:dyDescent="0.25">
      <c r="A818" t="s">
        <v>6750</v>
      </c>
      <c r="B818" t="s">
        <v>4885</v>
      </c>
      <c r="C818" t="s">
        <v>555</v>
      </c>
    </row>
    <row r="819" spans="1:3" x14ac:dyDescent="0.25">
      <c r="A819" t="s">
        <v>6750</v>
      </c>
      <c r="B819" t="s">
        <v>4886</v>
      </c>
      <c r="C819" t="s">
        <v>55</v>
      </c>
    </row>
    <row r="820" spans="1:3" x14ac:dyDescent="0.25">
      <c r="A820" t="s">
        <v>6750</v>
      </c>
      <c r="B820" t="s">
        <v>4887</v>
      </c>
      <c r="C820" t="s">
        <v>6</v>
      </c>
    </row>
    <row r="821" spans="1:3" x14ac:dyDescent="0.25">
      <c r="A821" t="s">
        <v>6750</v>
      </c>
      <c r="B821" t="s">
        <v>4888</v>
      </c>
      <c r="C821" t="s">
        <v>1546</v>
      </c>
    </row>
    <row r="822" spans="1:3" x14ac:dyDescent="0.25">
      <c r="A822" t="s">
        <v>6750</v>
      </c>
      <c r="B822" t="s">
        <v>4890</v>
      </c>
      <c r="C822" t="s">
        <v>13</v>
      </c>
    </row>
    <row r="823" spans="1:3" x14ac:dyDescent="0.25">
      <c r="A823" t="s">
        <v>6750</v>
      </c>
      <c r="B823" t="s">
        <v>4892</v>
      </c>
      <c r="C823" t="s">
        <v>1548</v>
      </c>
    </row>
    <row r="824" spans="1:3" x14ac:dyDescent="0.25">
      <c r="A824" t="s">
        <v>6750</v>
      </c>
      <c r="B824" t="s">
        <v>4893</v>
      </c>
      <c r="C824" t="s">
        <v>287</v>
      </c>
    </row>
    <row r="825" spans="1:3" x14ac:dyDescent="0.25">
      <c r="A825" t="s">
        <v>6750</v>
      </c>
      <c r="B825" t="s">
        <v>4895</v>
      </c>
      <c r="C825" t="s">
        <v>1513</v>
      </c>
    </row>
    <row r="826" spans="1:3" x14ac:dyDescent="0.25">
      <c r="A826" t="s">
        <v>6750</v>
      </c>
      <c r="B826" t="s">
        <v>4896</v>
      </c>
      <c r="C826" t="s">
        <v>396</v>
      </c>
    </row>
    <row r="827" spans="1:3" x14ac:dyDescent="0.25">
      <c r="A827" t="s">
        <v>6750</v>
      </c>
      <c r="B827" t="s">
        <v>4897</v>
      </c>
      <c r="C827" t="s">
        <v>1274</v>
      </c>
    </row>
    <row r="828" spans="1:3" x14ac:dyDescent="0.25">
      <c r="A828" t="s">
        <v>6750</v>
      </c>
      <c r="B828" t="s">
        <v>6651</v>
      </c>
      <c r="C828" t="s">
        <v>6789</v>
      </c>
    </row>
    <row r="829" spans="1:3" x14ac:dyDescent="0.25">
      <c r="A829" t="s">
        <v>6750</v>
      </c>
      <c r="B829" t="s">
        <v>4901</v>
      </c>
      <c r="C829" t="s">
        <v>26</v>
      </c>
    </row>
    <row r="830" spans="1:3" x14ac:dyDescent="0.25">
      <c r="A830" t="s">
        <v>6750</v>
      </c>
      <c r="B830" t="s">
        <v>4902</v>
      </c>
      <c r="C830" t="s">
        <v>1287</v>
      </c>
    </row>
    <row r="831" spans="1:3" x14ac:dyDescent="0.25">
      <c r="A831" t="s">
        <v>6750</v>
      </c>
      <c r="B831" t="s">
        <v>4903</v>
      </c>
      <c r="C831" t="s">
        <v>1542</v>
      </c>
    </row>
    <row r="832" spans="1:3" x14ac:dyDescent="0.25">
      <c r="A832" t="s">
        <v>6750</v>
      </c>
      <c r="B832" t="s">
        <v>4904</v>
      </c>
      <c r="C832" t="s">
        <v>1574</v>
      </c>
    </row>
    <row r="833" spans="1:3" x14ac:dyDescent="0.25">
      <c r="A833" t="s">
        <v>6750</v>
      </c>
      <c r="B833" t="s">
        <v>4905</v>
      </c>
      <c r="C833" t="s">
        <v>125</v>
      </c>
    </row>
    <row r="834" spans="1:3" x14ac:dyDescent="0.25">
      <c r="A834" t="s">
        <v>6750</v>
      </c>
      <c r="B834" t="s">
        <v>4906</v>
      </c>
      <c r="C834" t="s">
        <v>1519</v>
      </c>
    </row>
    <row r="835" spans="1:3" x14ac:dyDescent="0.25">
      <c r="A835" t="s">
        <v>6750</v>
      </c>
      <c r="B835" t="s">
        <v>6652</v>
      </c>
      <c r="C835" t="s">
        <v>2516</v>
      </c>
    </row>
    <row r="836" spans="1:3" x14ac:dyDescent="0.25">
      <c r="A836" t="s">
        <v>6750</v>
      </c>
      <c r="B836" t="s">
        <v>4908</v>
      </c>
      <c r="C836" t="s">
        <v>13</v>
      </c>
    </row>
    <row r="837" spans="1:3" x14ac:dyDescent="0.25">
      <c r="A837" t="s">
        <v>6750</v>
      </c>
      <c r="B837" t="s">
        <v>4909</v>
      </c>
      <c r="C837" t="s">
        <v>64</v>
      </c>
    </row>
    <row r="838" spans="1:3" x14ac:dyDescent="0.25">
      <c r="A838" t="s">
        <v>6750</v>
      </c>
      <c r="B838" t="s">
        <v>4911</v>
      </c>
      <c r="C838" t="s">
        <v>1577</v>
      </c>
    </row>
    <row r="839" spans="1:3" x14ac:dyDescent="0.25">
      <c r="A839" t="s">
        <v>6750</v>
      </c>
      <c r="B839" t="s">
        <v>4912</v>
      </c>
      <c r="C839" t="s">
        <v>1578</v>
      </c>
    </row>
    <row r="840" spans="1:3" x14ac:dyDescent="0.25">
      <c r="A840" t="s">
        <v>6750</v>
      </c>
      <c r="B840" t="s">
        <v>6653</v>
      </c>
      <c r="C840" t="s">
        <v>286</v>
      </c>
    </row>
    <row r="841" spans="1:3" x14ac:dyDescent="0.25">
      <c r="A841" t="s">
        <v>6750</v>
      </c>
      <c r="B841" t="s">
        <v>4916</v>
      </c>
      <c r="C841" t="s">
        <v>1582</v>
      </c>
    </row>
    <row r="842" spans="1:3" x14ac:dyDescent="0.25">
      <c r="A842" t="s">
        <v>6750</v>
      </c>
      <c r="B842" t="s">
        <v>4919</v>
      </c>
      <c r="C842" t="s">
        <v>730</v>
      </c>
    </row>
    <row r="843" spans="1:3" x14ac:dyDescent="0.25">
      <c r="A843" t="s">
        <v>6750</v>
      </c>
      <c r="B843" t="s">
        <v>4920</v>
      </c>
      <c r="C843" t="s">
        <v>396</v>
      </c>
    </row>
    <row r="844" spans="1:3" x14ac:dyDescent="0.25">
      <c r="A844" t="s">
        <v>6750</v>
      </c>
      <c r="B844" t="s">
        <v>4921</v>
      </c>
      <c r="C844" t="s">
        <v>1557</v>
      </c>
    </row>
    <row r="845" spans="1:3" x14ac:dyDescent="0.25">
      <c r="A845" t="s">
        <v>6750</v>
      </c>
      <c r="B845" t="s">
        <v>4922</v>
      </c>
      <c r="C845" t="s">
        <v>1585</v>
      </c>
    </row>
    <row r="846" spans="1:3" x14ac:dyDescent="0.25">
      <c r="A846" t="s">
        <v>6750</v>
      </c>
      <c r="B846" t="s">
        <v>4923</v>
      </c>
      <c r="C846" t="s">
        <v>1419</v>
      </c>
    </row>
    <row r="847" spans="1:3" x14ac:dyDescent="0.25">
      <c r="A847" t="s">
        <v>6750</v>
      </c>
      <c r="B847" t="s">
        <v>4925</v>
      </c>
      <c r="C847" t="s">
        <v>1586</v>
      </c>
    </row>
    <row r="848" spans="1:3" x14ac:dyDescent="0.25">
      <c r="A848" t="s">
        <v>6750</v>
      </c>
      <c r="B848" t="s">
        <v>4926</v>
      </c>
      <c r="C848" t="s">
        <v>26</v>
      </c>
    </row>
    <row r="849" spans="1:3" x14ac:dyDescent="0.25">
      <c r="A849" t="s">
        <v>6750</v>
      </c>
      <c r="B849" t="s">
        <v>4927</v>
      </c>
      <c r="C849" t="s">
        <v>279</v>
      </c>
    </row>
    <row r="850" spans="1:3" x14ac:dyDescent="0.25">
      <c r="A850" t="s">
        <v>6750</v>
      </c>
      <c r="B850" t="s">
        <v>4928</v>
      </c>
      <c r="C850" t="s">
        <v>1607</v>
      </c>
    </row>
    <row r="851" spans="1:3" x14ac:dyDescent="0.25">
      <c r="A851" t="s">
        <v>6750</v>
      </c>
      <c r="B851" t="s">
        <v>4929</v>
      </c>
      <c r="C851" t="s">
        <v>1296</v>
      </c>
    </row>
    <row r="852" spans="1:3" x14ac:dyDescent="0.25">
      <c r="A852" t="s">
        <v>6750</v>
      </c>
      <c r="B852" t="s">
        <v>4930</v>
      </c>
      <c r="C852" t="s">
        <v>194</v>
      </c>
    </row>
    <row r="853" spans="1:3" x14ac:dyDescent="0.25">
      <c r="A853" t="s">
        <v>6750</v>
      </c>
      <c r="B853" t="s">
        <v>4932</v>
      </c>
      <c r="C853" t="s">
        <v>1608</v>
      </c>
    </row>
    <row r="854" spans="1:3" x14ac:dyDescent="0.25">
      <c r="A854" t="s">
        <v>6750</v>
      </c>
      <c r="B854" t="s">
        <v>4933</v>
      </c>
      <c r="C854" t="s">
        <v>368</v>
      </c>
    </row>
    <row r="855" spans="1:3" x14ac:dyDescent="0.25">
      <c r="A855" t="s">
        <v>6750</v>
      </c>
      <c r="B855" t="s">
        <v>4934</v>
      </c>
      <c r="C855" t="s">
        <v>1618</v>
      </c>
    </row>
    <row r="856" spans="1:3" x14ac:dyDescent="0.25">
      <c r="A856" t="s">
        <v>6750</v>
      </c>
      <c r="B856" t="s">
        <v>4936</v>
      </c>
      <c r="C856" t="s">
        <v>39</v>
      </c>
    </row>
    <row r="857" spans="1:3" x14ac:dyDescent="0.25">
      <c r="A857" t="s">
        <v>6750</v>
      </c>
      <c r="B857" t="s">
        <v>4937</v>
      </c>
      <c r="C857" t="s">
        <v>1620</v>
      </c>
    </row>
    <row r="858" spans="1:3" x14ac:dyDescent="0.25">
      <c r="A858" t="s">
        <v>6750</v>
      </c>
      <c r="B858" t="s">
        <v>4938</v>
      </c>
      <c r="C858" t="s">
        <v>222</v>
      </c>
    </row>
    <row r="859" spans="1:3" x14ac:dyDescent="0.25">
      <c r="A859" t="s">
        <v>6750</v>
      </c>
      <c r="B859" t="s">
        <v>4939</v>
      </c>
      <c r="C859" t="s">
        <v>1621</v>
      </c>
    </row>
    <row r="860" spans="1:3" x14ac:dyDescent="0.25">
      <c r="A860" t="s">
        <v>6750</v>
      </c>
      <c r="B860" t="s">
        <v>4941</v>
      </c>
      <c r="C860" t="s">
        <v>1623</v>
      </c>
    </row>
    <row r="861" spans="1:3" x14ac:dyDescent="0.25">
      <c r="A861" t="s">
        <v>6750</v>
      </c>
      <c r="B861" t="s">
        <v>4942</v>
      </c>
      <c r="C861" t="s">
        <v>1610</v>
      </c>
    </row>
    <row r="862" spans="1:3" x14ac:dyDescent="0.25">
      <c r="A862" t="s">
        <v>6750</v>
      </c>
      <c r="B862" t="s">
        <v>4943</v>
      </c>
      <c r="C862" t="s">
        <v>41</v>
      </c>
    </row>
    <row r="863" spans="1:3" x14ac:dyDescent="0.25">
      <c r="A863" t="s">
        <v>6750</v>
      </c>
      <c r="B863" t="s">
        <v>4945</v>
      </c>
      <c r="C863" t="s">
        <v>1625</v>
      </c>
    </row>
    <row r="864" spans="1:3" x14ac:dyDescent="0.25">
      <c r="A864" t="s">
        <v>6750</v>
      </c>
      <c r="B864" t="s">
        <v>4946</v>
      </c>
      <c r="C864" t="s">
        <v>1600</v>
      </c>
    </row>
    <row r="865" spans="1:3" x14ac:dyDescent="0.25">
      <c r="A865" t="s">
        <v>6750</v>
      </c>
      <c r="B865" t="s">
        <v>4947</v>
      </c>
      <c r="C865" t="s">
        <v>1626</v>
      </c>
    </row>
    <row r="866" spans="1:3" x14ac:dyDescent="0.25">
      <c r="A866" t="s">
        <v>6750</v>
      </c>
      <c r="B866" t="s">
        <v>4948</v>
      </c>
      <c r="C866" t="s">
        <v>472</v>
      </c>
    </row>
    <row r="867" spans="1:3" x14ac:dyDescent="0.25">
      <c r="A867" t="s">
        <v>6750</v>
      </c>
      <c r="B867" t="s">
        <v>4949</v>
      </c>
      <c r="C867" t="s">
        <v>730</v>
      </c>
    </row>
    <row r="868" spans="1:3" x14ac:dyDescent="0.25">
      <c r="A868" t="s">
        <v>6750</v>
      </c>
      <c r="B868" t="s">
        <v>4950</v>
      </c>
      <c r="C868" t="s">
        <v>1627</v>
      </c>
    </row>
    <row r="869" spans="1:3" x14ac:dyDescent="0.25">
      <c r="A869" t="s">
        <v>6750</v>
      </c>
      <c r="B869" t="s">
        <v>4951</v>
      </c>
      <c r="C869" t="s">
        <v>1628</v>
      </c>
    </row>
    <row r="870" spans="1:3" x14ac:dyDescent="0.25">
      <c r="A870" t="s">
        <v>6750</v>
      </c>
      <c r="B870" t="s">
        <v>4952</v>
      </c>
      <c r="C870" t="s">
        <v>1629</v>
      </c>
    </row>
    <row r="871" spans="1:3" x14ac:dyDescent="0.25">
      <c r="A871" t="s">
        <v>6750</v>
      </c>
      <c r="B871" t="s">
        <v>4954</v>
      </c>
      <c r="C871" t="s">
        <v>372</v>
      </c>
    </row>
    <row r="872" spans="1:3" x14ac:dyDescent="0.25">
      <c r="A872" t="s">
        <v>6750</v>
      </c>
      <c r="B872" t="s">
        <v>4955</v>
      </c>
      <c r="C872" t="s">
        <v>444</v>
      </c>
    </row>
    <row r="873" spans="1:3" x14ac:dyDescent="0.25">
      <c r="A873" t="s">
        <v>6750</v>
      </c>
      <c r="B873" t="s">
        <v>4956</v>
      </c>
      <c r="C873" t="s">
        <v>1631</v>
      </c>
    </row>
    <row r="874" spans="1:3" x14ac:dyDescent="0.25">
      <c r="A874" t="s">
        <v>6750</v>
      </c>
      <c r="B874" t="s">
        <v>4958</v>
      </c>
      <c r="C874" t="s">
        <v>24</v>
      </c>
    </row>
    <row r="875" spans="1:3" x14ac:dyDescent="0.25">
      <c r="A875" t="s">
        <v>6750</v>
      </c>
      <c r="B875" t="s">
        <v>4959</v>
      </c>
      <c r="C875" t="s">
        <v>1615</v>
      </c>
    </row>
    <row r="876" spans="1:3" x14ac:dyDescent="0.25">
      <c r="A876" t="s">
        <v>6750</v>
      </c>
      <c r="B876" t="s">
        <v>4960</v>
      </c>
      <c r="C876" t="s">
        <v>1616</v>
      </c>
    </row>
    <row r="877" spans="1:3" x14ac:dyDescent="0.25">
      <c r="A877" t="s">
        <v>6750</v>
      </c>
      <c r="B877" t="s">
        <v>4961</v>
      </c>
      <c r="C877" t="s">
        <v>147</v>
      </c>
    </row>
    <row r="878" spans="1:3" x14ac:dyDescent="0.25">
      <c r="A878" t="s">
        <v>6750</v>
      </c>
      <c r="B878" t="s">
        <v>4962</v>
      </c>
      <c r="C878" t="s">
        <v>1643</v>
      </c>
    </row>
    <row r="879" spans="1:3" x14ac:dyDescent="0.25">
      <c r="A879" t="s">
        <v>6750</v>
      </c>
      <c r="B879" t="s">
        <v>4963</v>
      </c>
      <c r="C879" t="s">
        <v>1644</v>
      </c>
    </row>
    <row r="880" spans="1:3" x14ac:dyDescent="0.25">
      <c r="A880" t="s">
        <v>6750</v>
      </c>
      <c r="B880" t="s">
        <v>4964</v>
      </c>
      <c r="C880" t="s">
        <v>218</v>
      </c>
    </row>
    <row r="881" spans="1:3" x14ac:dyDescent="0.25">
      <c r="A881" t="s">
        <v>6750</v>
      </c>
      <c r="B881" t="s">
        <v>4965</v>
      </c>
      <c r="C881" t="s">
        <v>414</v>
      </c>
    </row>
    <row r="882" spans="1:3" x14ac:dyDescent="0.25">
      <c r="A882" t="s">
        <v>6750</v>
      </c>
      <c r="B882" t="s">
        <v>4966</v>
      </c>
      <c r="C882" t="s">
        <v>535</v>
      </c>
    </row>
    <row r="883" spans="1:3" x14ac:dyDescent="0.25">
      <c r="A883" t="s">
        <v>6750</v>
      </c>
      <c r="B883" t="s">
        <v>4967</v>
      </c>
      <c r="C883" t="s">
        <v>222</v>
      </c>
    </row>
    <row r="884" spans="1:3" x14ac:dyDescent="0.25">
      <c r="A884" t="s">
        <v>6750</v>
      </c>
      <c r="B884" t="s">
        <v>4968</v>
      </c>
      <c r="C884" t="s">
        <v>13</v>
      </c>
    </row>
    <row r="885" spans="1:3" x14ac:dyDescent="0.25">
      <c r="A885" t="s">
        <v>6750</v>
      </c>
      <c r="B885" t="s">
        <v>4969</v>
      </c>
      <c r="C885" t="s">
        <v>14</v>
      </c>
    </row>
    <row r="886" spans="1:3" x14ac:dyDescent="0.25">
      <c r="A886" t="s">
        <v>6750</v>
      </c>
      <c r="B886" t="s">
        <v>4970</v>
      </c>
      <c r="C886" t="s">
        <v>287</v>
      </c>
    </row>
    <row r="887" spans="1:3" x14ac:dyDescent="0.25">
      <c r="A887" t="s">
        <v>6750</v>
      </c>
      <c r="B887" t="s">
        <v>4971</v>
      </c>
      <c r="C887" t="s">
        <v>602</v>
      </c>
    </row>
    <row r="888" spans="1:3" x14ac:dyDescent="0.25">
      <c r="A888" t="s">
        <v>6750</v>
      </c>
      <c r="B888" t="s">
        <v>4972</v>
      </c>
      <c r="C888" t="s">
        <v>1641</v>
      </c>
    </row>
    <row r="889" spans="1:3" x14ac:dyDescent="0.25">
      <c r="A889" t="s">
        <v>6750</v>
      </c>
      <c r="B889" t="s">
        <v>4973</v>
      </c>
      <c r="C889" t="s">
        <v>1645</v>
      </c>
    </row>
    <row r="890" spans="1:3" x14ac:dyDescent="0.25">
      <c r="A890" t="s">
        <v>6750</v>
      </c>
      <c r="B890" t="s">
        <v>4974</v>
      </c>
      <c r="C890" t="s">
        <v>1419</v>
      </c>
    </row>
    <row r="891" spans="1:3" x14ac:dyDescent="0.25">
      <c r="A891" t="s">
        <v>6750</v>
      </c>
      <c r="B891" t="s">
        <v>4975</v>
      </c>
      <c r="C891" t="s">
        <v>26</v>
      </c>
    </row>
    <row r="892" spans="1:3" x14ac:dyDescent="0.25">
      <c r="A892" t="s">
        <v>6750</v>
      </c>
      <c r="B892" t="s">
        <v>4976</v>
      </c>
      <c r="C892" t="s">
        <v>350</v>
      </c>
    </row>
    <row r="893" spans="1:3" x14ac:dyDescent="0.25">
      <c r="A893" t="s">
        <v>6750</v>
      </c>
      <c r="B893" t="s">
        <v>6654</v>
      </c>
      <c r="C893" t="s">
        <v>1660</v>
      </c>
    </row>
    <row r="894" spans="1:3" x14ac:dyDescent="0.25">
      <c r="A894" t="s">
        <v>6750</v>
      </c>
      <c r="B894" t="s">
        <v>6655</v>
      </c>
      <c r="C894" t="s">
        <v>6790</v>
      </c>
    </row>
    <row r="895" spans="1:3" x14ac:dyDescent="0.25">
      <c r="A895" t="s">
        <v>6750</v>
      </c>
      <c r="B895" t="s">
        <v>4979</v>
      </c>
      <c r="C895" t="s">
        <v>1674</v>
      </c>
    </row>
    <row r="896" spans="1:3" x14ac:dyDescent="0.25">
      <c r="A896" t="s">
        <v>6750</v>
      </c>
      <c r="B896" t="s">
        <v>4980</v>
      </c>
      <c r="C896" t="s">
        <v>279</v>
      </c>
    </row>
    <row r="897" spans="1:3" x14ac:dyDescent="0.25">
      <c r="A897" t="s">
        <v>6750</v>
      </c>
      <c r="B897" t="s">
        <v>4982</v>
      </c>
      <c r="C897" t="s">
        <v>617</v>
      </c>
    </row>
    <row r="898" spans="1:3" x14ac:dyDescent="0.25">
      <c r="A898" t="s">
        <v>6750</v>
      </c>
      <c r="B898" t="s">
        <v>4984</v>
      </c>
      <c r="C898" t="s">
        <v>1652</v>
      </c>
    </row>
    <row r="899" spans="1:3" x14ac:dyDescent="0.25">
      <c r="A899" t="s">
        <v>6750</v>
      </c>
      <c r="B899" t="s">
        <v>4985</v>
      </c>
      <c r="C899" t="s">
        <v>1666</v>
      </c>
    </row>
    <row r="900" spans="1:3" x14ac:dyDescent="0.25">
      <c r="A900" t="s">
        <v>6750</v>
      </c>
      <c r="B900" t="s">
        <v>4986</v>
      </c>
      <c r="C900" t="s">
        <v>751</v>
      </c>
    </row>
    <row r="901" spans="1:3" x14ac:dyDescent="0.25">
      <c r="A901" t="s">
        <v>6750</v>
      </c>
      <c r="B901" t="s">
        <v>6656</v>
      </c>
      <c r="C901" t="s">
        <v>414</v>
      </c>
    </row>
    <row r="902" spans="1:3" x14ac:dyDescent="0.25">
      <c r="A902" t="s">
        <v>6750</v>
      </c>
      <c r="B902" t="s">
        <v>4989</v>
      </c>
      <c r="C902" t="s">
        <v>39</v>
      </c>
    </row>
    <row r="903" spans="1:3" x14ac:dyDescent="0.25">
      <c r="A903" t="s">
        <v>6750</v>
      </c>
      <c r="B903" t="s">
        <v>6657</v>
      </c>
      <c r="C903" t="s">
        <v>13</v>
      </c>
    </row>
    <row r="904" spans="1:3" x14ac:dyDescent="0.25">
      <c r="A904" t="s">
        <v>6750</v>
      </c>
      <c r="B904" t="s">
        <v>4991</v>
      </c>
      <c r="C904" t="s">
        <v>437</v>
      </c>
    </row>
    <row r="905" spans="1:3" x14ac:dyDescent="0.25">
      <c r="A905" t="s">
        <v>6750</v>
      </c>
      <c r="B905" t="s">
        <v>6658</v>
      </c>
      <c r="C905" t="s">
        <v>6791</v>
      </c>
    </row>
    <row r="906" spans="1:3" x14ac:dyDescent="0.25">
      <c r="A906" t="s">
        <v>6750</v>
      </c>
      <c r="B906" t="s">
        <v>4994</v>
      </c>
      <c r="C906" t="s">
        <v>602</v>
      </c>
    </row>
    <row r="907" spans="1:3" x14ac:dyDescent="0.25">
      <c r="A907" t="s">
        <v>6750</v>
      </c>
      <c r="B907" t="s">
        <v>4995</v>
      </c>
      <c r="C907" t="s">
        <v>347</v>
      </c>
    </row>
    <row r="908" spans="1:3" x14ac:dyDescent="0.25">
      <c r="A908" t="s">
        <v>6750</v>
      </c>
      <c r="B908" t="s">
        <v>4996</v>
      </c>
      <c r="C908" t="s">
        <v>668</v>
      </c>
    </row>
    <row r="909" spans="1:3" x14ac:dyDescent="0.25">
      <c r="A909" t="s">
        <v>6750</v>
      </c>
      <c r="B909" t="s">
        <v>4997</v>
      </c>
      <c r="C909" t="s">
        <v>985</v>
      </c>
    </row>
    <row r="910" spans="1:3" x14ac:dyDescent="0.25">
      <c r="A910" t="s">
        <v>6750</v>
      </c>
      <c r="B910" t="s">
        <v>4998</v>
      </c>
      <c r="C910" t="s">
        <v>1681</v>
      </c>
    </row>
    <row r="911" spans="1:3" x14ac:dyDescent="0.25">
      <c r="A911" t="s">
        <v>6750</v>
      </c>
      <c r="B911" t="s">
        <v>5000</v>
      </c>
      <c r="C911" t="s">
        <v>26</v>
      </c>
    </row>
    <row r="912" spans="1:3" x14ac:dyDescent="0.25">
      <c r="A912" t="s">
        <v>6750</v>
      </c>
      <c r="B912" t="s">
        <v>6659</v>
      </c>
      <c r="C912" t="s">
        <v>1696</v>
      </c>
    </row>
    <row r="913" spans="1:3" x14ac:dyDescent="0.25">
      <c r="A913" t="s">
        <v>6750</v>
      </c>
      <c r="B913" t="s">
        <v>6660</v>
      </c>
      <c r="C913" t="s">
        <v>1207</v>
      </c>
    </row>
    <row r="914" spans="1:3" x14ac:dyDescent="0.25">
      <c r="A914" t="s">
        <v>6750</v>
      </c>
      <c r="B914" t="s">
        <v>5003</v>
      </c>
      <c r="C914" t="s">
        <v>1705</v>
      </c>
    </row>
    <row r="915" spans="1:3" x14ac:dyDescent="0.25">
      <c r="A915" t="s">
        <v>6750</v>
      </c>
      <c r="B915" t="s">
        <v>6661</v>
      </c>
      <c r="C915" t="s">
        <v>367</v>
      </c>
    </row>
    <row r="916" spans="1:3" x14ac:dyDescent="0.25">
      <c r="A916" t="s">
        <v>6750</v>
      </c>
      <c r="B916" t="s">
        <v>5006</v>
      </c>
      <c r="C916" t="s">
        <v>1700</v>
      </c>
    </row>
    <row r="917" spans="1:3" x14ac:dyDescent="0.25">
      <c r="A917" t="s">
        <v>6750</v>
      </c>
      <c r="B917" t="s">
        <v>5007</v>
      </c>
      <c r="C917" t="s">
        <v>14</v>
      </c>
    </row>
    <row r="918" spans="1:3" x14ac:dyDescent="0.25">
      <c r="A918" t="s">
        <v>6750</v>
      </c>
      <c r="B918" t="s">
        <v>5008</v>
      </c>
      <c r="C918" t="s">
        <v>1708</v>
      </c>
    </row>
    <row r="919" spans="1:3" x14ac:dyDescent="0.25">
      <c r="A919" t="s">
        <v>6750</v>
      </c>
      <c r="B919" t="s">
        <v>5010</v>
      </c>
      <c r="C919" t="s">
        <v>1692</v>
      </c>
    </row>
    <row r="920" spans="1:3" x14ac:dyDescent="0.25">
      <c r="A920" t="s">
        <v>6750</v>
      </c>
      <c r="B920" t="s">
        <v>6662</v>
      </c>
      <c r="C920" t="s">
        <v>1028</v>
      </c>
    </row>
    <row r="921" spans="1:3" x14ac:dyDescent="0.25">
      <c r="A921" t="s">
        <v>6750</v>
      </c>
      <c r="B921" t="s">
        <v>5012</v>
      </c>
      <c r="C921" t="s">
        <v>1711</v>
      </c>
    </row>
    <row r="922" spans="1:3" x14ac:dyDescent="0.25">
      <c r="A922" t="s">
        <v>6750</v>
      </c>
      <c r="B922" t="s">
        <v>6663</v>
      </c>
      <c r="C922" t="s">
        <v>24</v>
      </c>
    </row>
    <row r="923" spans="1:3" x14ac:dyDescent="0.25">
      <c r="A923" t="s">
        <v>6750</v>
      </c>
      <c r="B923" t="s">
        <v>5014</v>
      </c>
      <c r="C923" t="s">
        <v>1693</v>
      </c>
    </row>
    <row r="924" spans="1:3" x14ac:dyDescent="0.25">
      <c r="A924" t="s">
        <v>6750</v>
      </c>
      <c r="B924" t="s">
        <v>6664</v>
      </c>
      <c r="C924" t="s">
        <v>125</v>
      </c>
    </row>
    <row r="925" spans="1:3" x14ac:dyDescent="0.25">
      <c r="A925" t="s">
        <v>6750</v>
      </c>
      <c r="B925" t="s">
        <v>5017</v>
      </c>
      <c r="C925" t="s">
        <v>147</v>
      </c>
    </row>
    <row r="926" spans="1:3" x14ac:dyDescent="0.25">
      <c r="A926" t="s">
        <v>6750</v>
      </c>
      <c r="B926" t="s">
        <v>5018</v>
      </c>
      <c r="C926" t="s">
        <v>1358</v>
      </c>
    </row>
    <row r="927" spans="1:3" x14ac:dyDescent="0.25">
      <c r="A927" t="s">
        <v>6750</v>
      </c>
      <c r="B927" t="s">
        <v>5019</v>
      </c>
      <c r="C927" t="s">
        <v>13</v>
      </c>
    </row>
    <row r="928" spans="1:3" x14ac:dyDescent="0.25">
      <c r="A928" t="s">
        <v>6750</v>
      </c>
      <c r="B928" t="s">
        <v>5020</v>
      </c>
      <c r="C928" t="s">
        <v>286</v>
      </c>
    </row>
    <row r="929" spans="1:3" x14ac:dyDescent="0.25">
      <c r="A929" t="s">
        <v>6750</v>
      </c>
      <c r="B929" t="s">
        <v>5022</v>
      </c>
      <c r="C929" t="s">
        <v>41</v>
      </c>
    </row>
    <row r="930" spans="1:3" x14ac:dyDescent="0.25">
      <c r="A930" t="s">
        <v>6750</v>
      </c>
      <c r="B930" t="s">
        <v>5023</v>
      </c>
      <c r="C930" t="s">
        <v>668</v>
      </c>
    </row>
    <row r="931" spans="1:3" x14ac:dyDescent="0.25">
      <c r="A931" t="s">
        <v>6750</v>
      </c>
      <c r="B931" t="s">
        <v>5024</v>
      </c>
      <c r="C931" t="s">
        <v>102</v>
      </c>
    </row>
    <row r="932" spans="1:3" x14ac:dyDescent="0.25">
      <c r="A932" t="s">
        <v>6750</v>
      </c>
      <c r="B932" t="s">
        <v>5025</v>
      </c>
      <c r="C932" t="s">
        <v>24</v>
      </c>
    </row>
    <row r="933" spans="1:3" x14ac:dyDescent="0.25">
      <c r="A933" t="s">
        <v>6750</v>
      </c>
      <c r="B933" t="s">
        <v>5026</v>
      </c>
      <c r="C933" t="s">
        <v>1586</v>
      </c>
    </row>
    <row r="934" spans="1:3" x14ac:dyDescent="0.25">
      <c r="A934" t="s">
        <v>6750</v>
      </c>
      <c r="B934" t="s">
        <v>5027</v>
      </c>
      <c r="C934" t="s">
        <v>26</v>
      </c>
    </row>
    <row r="935" spans="1:3" x14ac:dyDescent="0.25">
      <c r="A935" t="s">
        <v>6750</v>
      </c>
      <c r="B935" t="s">
        <v>5028</v>
      </c>
      <c r="C935" t="s">
        <v>1728</v>
      </c>
    </row>
    <row r="936" spans="1:3" x14ac:dyDescent="0.25">
      <c r="A936" t="s">
        <v>6750</v>
      </c>
      <c r="B936" t="s">
        <v>5029</v>
      </c>
      <c r="C936" t="s">
        <v>333</v>
      </c>
    </row>
    <row r="937" spans="1:3" x14ac:dyDescent="0.25">
      <c r="A937" t="s">
        <v>6750</v>
      </c>
      <c r="B937" t="s">
        <v>5030</v>
      </c>
      <c r="C937" t="s">
        <v>1742</v>
      </c>
    </row>
    <row r="938" spans="1:3" x14ac:dyDescent="0.25">
      <c r="A938" t="s">
        <v>6750</v>
      </c>
      <c r="B938" t="s">
        <v>5031</v>
      </c>
      <c r="C938" t="s">
        <v>726</v>
      </c>
    </row>
    <row r="939" spans="1:3" x14ac:dyDescent="0.25">
      <c r="A939" t="s">
        <v>6750</v>
      </c>
      <c r="B939" t="s">
        <v>5032</v>
      </c>
      <c r="C939" t="s">
        <v>1743</v>
      </c>
    </row>
    <row r="940" spans="1:3" x14ac:dyDescent="0.25">
      <c r="A940" t="s">
        <v>6750</v>
      </c>
      <c r="B940" t="s">
        <v>5033</v>
      </c>
      <c r="C940" t="s">
        <v>1736</v>
      </c>
    </row>
    <row r="941" spans="1:3" x14ac:dyDescent="0.25">
      <c r="A941" t="s">
        <v>6750</v>
      </c>
      <c r="B941" t="s">
        <v>5034</v>
      </c>
      <c r="C941" t="s">
        <v>969</v>
      </c>
    </row>
    <row r="942" spans="1:3" x14ac:dyDescent="0.25">
      <c r="A942" t="s">
        <v>6750</v>
      </c>
      <c r="B942" t="s">
        <v>5035</v>
      </c>
      <c r="C942" t="s">
        <v>368</v>
      </c>
    </row>
    <row r="943" spans="1:3" x14ac:dyDescent="0.25">
      <c r="A943" t="s">
        <v>6750</v>
      </c>
      <c r="B943" t="s">
        <v>5036</v>
      </c>
      <c r="C943" t="s">
        <v>39</v>
      </c>
    </row>
    <row r="944" spans="1:3" x14ac:dyDescent="0.25">
      <c r="A944" t="s">
        <v>6750</v>
      </c>
      <c r="B944" t="s">
        <v>5037</v>
      </c>
      <c r="C944" t="s">
        <v>1739</v>
      </c>
    </row>
    <row r="945" spans="1:3" x14ac:dyDescent="0.25">
      <c r="A945" t="s">
        <v>6750</v>
      </c>
      <c r="B945" t="s">
        <v>5038</v>
      </c>
      <c r="C945" t="s">
        <v>1744</v>
      </c>
    </row>
    <row r="946" spans="1:3" x14ac:dyDescent="0.25">
      <c r="A946" t="s">
        <v>6750</v>
      </c>
      <c r="B946" t="s">
        <v>5039</v>
      </c>
      <c r="C946" t="s">
        <v>370</v>
      </c>
    </row>
    <row r="947" spans="1:3" x14ac:dyDescent="0.25">
      <c r="A947" t="s">
        <v>6750</v>
      </c>
      <c r="B947" t="s">
        <v>5040</v>
      </c>
      <c r="C947" t="s">
        <v>1180</v>
      </c>
    </row>
    <row r="948" spans="1:3" x14ac:dyDescent="0.25">
      <c r="A948" t="s">
        <v>6750</v>
      </c>
      <c r="B948" t="s">
        <v>5041</v>
      </c>
      <c r="C948" t="s">
        <v>1533</v>
      </c>
    </row>
    <row r="949" spans="1:3" x14ac:dyDescent="0.25">
      <c r="A949" t="s">
        <v>6750</v>
      </c>
      <c r="B949" t="s">
        <v>5042</v>
      </c>
      <c r="C949" t="s">
        <v>396</v>
      </c>
    </row>
    <row r="950" spans="1:3" x14ac:dyDescent="0.25">
      <c r="A950" t="s">
        <v>6750</v>
      </c>
      <c r="B950" t="s">
        <v>5043</v>
      </c>
      <c r="C950" t="s">
        <v>1061</v>
      </c>
    </row>
    <row r="951" spans="1:3" x14ac:dyDescent="0.25">
      <c r="A951" t="s">
        <v>6750</v>
      </c>
      <c r="B951" t="s">
        <v>5044</v>
      </c>
      <c r="C951" t="s">
        <v>495</v>
      </c>
    </row>
    <row r="952" spans="1:3" x14ac:dyDescent="0.25">
      <c r="A952" t="s">
        <v>6750</v>
      </c>
      <c r="B952" t="s">
        <v>5045</v>
      </c>
      <c r="C952" t="s">
        <v>565</v>
      </c>
    </row>
    <row r="953" spans="1:3" x14ac:dyDescent="0.25">
      <c r="A953" t="s">
        <v>6750</v>
      </c>
      <c r="B953" t="s">
        <v>5046</v>
      </c>
      <c r="C953" t="s">
        <v>1745</v>
      </c>
    </row>
    <row r="954" spans="1:3" x14ac:dyDescent="0.25">
      <c r="A954" t="s">
        <v>6750</v>
      </c>
      <c r="B954" t="s">
        <v>6665</v>
      </c>
      <c r="C954" t="s">
        <v>2674</v>
      </c>
    </row>
    <row r="955" spans="1:3" x14ac:dyDescent="0.25">
      <c r="A955" t="s">
        <v>6750</v>
      </c>
      <c r="B955" t="s">
        <v>6666</v>
      </c>
      <c r="C955" t="s">
        <v>38</v>
      </c>
    </row>
    <row r="956" spans="1:3" x14ac:dyDescent="0.25">
      <c r="A956" t="s">
        <v>6750</v>
      </c>
      <c r="B956" t="s">
        <v>6667</v>
      </c>
      <c r="C956" t="s">
        <v>9</v>
      </c>
    </row>
    <row r="957" spans="1:3" x14ac:dyDescent="0.25">
      <c r="A957" t="s">
        <v>6750</v>
      </c>
      <c r="B957" t="s">
        <v>6668</v>
      </c>
      <c r="C957" t="s">
        <v>13</v>
      </c>
    </row>
    <row r="958" spans="1:3" x14ac:dyDescent="0.25">
      <c r="A958" t="s">
        <v>6750</v>
      </c>
      <c r="B958" t="s">
        <v>6669</v>
      </c>
      <c r="C958" t="s">
        <v>14</v>
      </c>
    </row>
    <row r="959" spans="1:3" x14ac:dyDescent="0.25">
      <c r="A959" t="s">
        <v>6750</v>
      </c>
      <c r="B959" t="s">
        <v>6670</v>
      </c>
      <c r="C959" t="s">
        <v>15</v>
      </c>
    </row>
    <row r="960" spans="1:3" x14ac:dyDescent="0.25">
      <c r="A960" t="s">
        <v>6750</v>
      </c>
      <c r="B960" t="s">
        <v>6671</v>
      </c>
      <c r="C960" t="s">
        <v>41</v>
      </c>
    </row>
    <row r="961" spans="1:3" x14ac:dyDescent="0.25">
      <c r="A961" t="s">
        <v>6750</v>
      </c>
      <c r="B961" t="s">
        <v>6672</v>
      </c>
      <c r="C961" t="s">
        <v>287</v>
      </c>
    </row>
    <row r="962" spans="1:3" x14ac:dyDescent="0.25">
      <c r="A962" t="s">
        <v>6750</v>
      </c>
      <c r="B962" t="s">
        <v>6673</v>
      </c>
      <c r="C962" t="s">
        <v>347</v>
      </c>
    </row>
    <row r="963" spans="1:3" x14ac:dyDescent="0.25">
      <c r="A963" t="s">
        <v>6750</v>
      </c>
      <c r="B963" t="s">
        <v>6674</v>
      </c>
      <c r="C963" t="s">
        <v>6792</v>
      </c>
    </row>
    <row r="964" spans="1:3" x14ac:dyDescent="0.25">
      <c r="A964" t="s">
        <v>6750</v>
      </c>
      <c r="B964" t="s">
        <v>6675</v>
      </c>
      <c r="C964" t="s">
        <v>1144</v>
      </c>
    </row>
    <row r="965" spans="1:3" x14ac:dyDescent="0.25">
      <c r="A965" t="s">
        <v>6750</v>
      </c>
      <c r="B965" t="s">
        <v>6676</v>
      </c>
      <c r="C965" t="s">
        <v>322</v>
      </c>
    </row>
    <row r="966" spans="1:3" x14ac:dyDescent="0.25">
      <c r="A966" t="s">
        <v>6750</v>
      </c>
      <c r="B966" t="s">
        <v>6677</v>
      </c>
      <c r="C966" t="s">
        <v>6793</v>
      </c>
    </row>
    <row r="967" spans="1:3" x14ac:dyDescent="0.25">
      <c r="A967" t="s">
        <v>6750</v>
      </c>
      <c r="B967" t="s">
        <v>6678</v>
      </c>
      <c r="C967" t="s">
        <v>24</v>
      </c>
    </row>
    <row r="968" spans="1:3" x14ac:dyDescent="0.25">
      <c r="A968" t="s">
        <v>6750</v>
      </c>
      <c r="B968" t="s">
        <v>6679</v>
      </c>
      <c r="C968" t="s">
        <v>25</v>
      </c>
    </row>
    <row r="969" spans="1:3" x14ac:dyDescent="0.25">
      <c r="A969" t="s">
        <v>6750</v>
      </c>
      <c r="B969" t="s">
        <v>6680</v>
      </c>
      <c r="C969" t="s">
        <v>1572</v>
      </c>
    </row>
    <row r="970" spans="1:3" x14ac:dyDescent="0.25">
      <c r="A970" t="s">
        <v>6750</v>
      </c>
      <c r="B970" t="s">
        <v>6681</v>
      </c>
      <c r="C970" t="s">
        <v>1574</v>
      </c>
    </row>
    <row r="971" spans="1:3" x14ac:dyDescent="0.25">
      <c r="A971" t="s">
        <v>6750</v>
      </c>
      <c r="B971" t="s">
        <v>6682</v>
      </c>
      <c r="C971" t="s">
        <v>6794</v>
      </c>
    </row>
    <row r="972" spans="1:3" x14ac:dyDescent="0.25">
      <c r="A972" t="s">
        <v>6750</v>
      </c>
      <c r="B972" t="s">
        <v>6683</v>
      </c>
      <c r="C972" t="s">
        <v>147</v>
      </c>
    </row>
    <row r="973" spans="1:3" x14ac:dyDescent="0.25">
      <c r="A973" t="s">
        <v>6750</v>
      </c>
      <c r="B973" t="s">
        <v>6684</v>
      </c>
      <c r="C973" t="s">
        <v>6795</v>
      </c>
    </row>
    <row r="974" spans="1:3" x14ac:dyDescent="0.25">
      <c r="A974" t="s">
        <v>6750</v>
      </c>
      <c r="B974" t="s">
        <v>6685</v>
      </c>
      <c r="C974" t="s">
        <v>368</v>
      </c>
    </row>
    <row r="975" spans="1:3" x14ac:dyDescent="0.25">
      <c r="A975" t="s">
        <v>6750</v>
      </c>
      <c r="B975" t="s">
        <v>6686</v>
      </c>
      <c r="C975" t="s">
        <v>222</v>
      </c>
    </row>
    <row r="976" spans="1:3" x14ac:dyDescent="0.25">
      <c r="A976" t="s">
        <v>6750</v>
      </c>
      <c r="B976" t="s">
        <v>6687</v>
      </c>
      <c r="C976" t="s">
        <v>14</v>
      </c>
    </row>
    <row r="977" spans="1:3" x14ac:dyDescent="0.25">
      <c r="A977" t="s">
        <v>6750</v>
      </c>
      <c r="B977" t="s">
        <v>6688</v>
      </c>
      <c r="C977" t="s">
        <v>41</v>
      </c>
    </row>
    <row r="978" spans="1:3" x14ac:dyDescent="0.25">
      <c r="A978" t="s">
        <v>6750</v>
      </c>
      <c r="B978" t="s">
        <v>6689</v>
      </c>
      <c r="C978" t="s">
        <v>287</v>
      </c>
    </row>
    <row r="979" spans="1:3" x14ac:dyDescent="0.25">
      <c r="A979" t="s">
        <v>6750</v>
      </c>
      <c r="B979" t="s">
        <v>6690</v>
      </c>
      <c r="C979" t="s">
        <v>347</v>
      </c>
    </row>
    <row r="980" spans="1:3" x14ac:dyDescent="0.25">
      <c r="A980" t="s">
        <v>6750</v>
      </c>
      <c r="B980" t="s">
        <v>6691</v>
      </c>
      <c r="C980" t="s">
        <v>833</v>
      </c>
    </row>
    <row r="981" spans="1:3" x14ac:dyDescent="0.25">
      <c r="A981" t="s">
        <v>6750</v>
      </c>
      <c r="B981" t="s">
        <v>6692</v>
      </c>
      <c r="C981" t="s">
        <v>730</v>
      </c>
    </row>
    <row r="982" spans="1:3" x14ac:dyDescent="0.25">
      <c r="A982" t="s">
        <v>6750</v>
      </c>
      <c r="B982" t="s">
        <v>6693</v>
      </c>
      <c r="C982" t="s">
        <v>396</v>
      </c>
    </row>
    <row r="983" spans="1:3" x14ac:dyDescent="0.25">
      <c r="A983" t="s">
        <v>6750</v>
      </c>
      <c r="B983" t="s">
        <v>6694</v>
      </c>
      <c r="C983" t="s">
        <v>322</v>
      </c>
    </row>
    <row r="984" spans="1:3" x14ac:dyDescent="0.25">
      <c r="A984" t="s">
        <v>6750</v>
      </c>
      <c r="B984" t="s">
        <v>6695</v>
      </c>
      <c r="C984" t="s">
        <v>201</v>
      </c>
    </row>
    <row r="985" spans="1:3" x14ac:dyDescent="0.25">
      <c r="A985" t="s">
        <v>6750</v>
      </c>
      <c r="B985" t="s">
        <v>6696</v>
      </c>
      <c r="C985" t="s">
        <v>24</v>
      </c>
    </row>
    <row r="986" spans="1:3" x14ac:dyDescent="0.25">
      <c r="A986" t="s">
        <v>6750</v>
      </c>
      <c r="B986" t="s">
        <v>6697</v>
      </c>
      <c r="C986" t="s">
        <v>2126</v>
      </c>
    </row>
    <row r="987" spans="1:3" x14ac:dyDescent="0.25">
      <c r="A987" t="s">
        <v>6750</v>
      </c>
      <c r="B987" t="s">
        <v>6698</v>
      </c>
      <c r="C987" t="s">
        <v>2495</v>
      </c>
    </row>
    <row r="988" spans="1:3" x14ac:dyDescent="0.25">
      <c r="A988" t="s">
        <v>6750</v>
      </c>
      <c r="B988" t="s">
        <v>5102</v>
      </c>
      <c r="C988" t="s">
        <v>555</v>
      </c>
    </row>
    <row r="989" spans="1:3" x14ac:dyDescent="0.25">
      <c r="A989" t="s">
        <v>6750</v>
      </c>
      <c r="B989" t="s">
        <v>5103</v>
      </c>
      <c r="C989" t="s">
        <v>701</v>
      </c>
    </row>
    <row r="990" spans="1:3" x14ac:dyDescent="0.25">
      <c r="A990" t="s">
        <v>6750</v>
      </c>
      <c r="B990" t="s">
        <v>5104</v>
      </c>
      <c r="C990" t="s">
        <v>414</v>
      </c>
    </row>
    <row r="991" spans="1:3" x14ac:dyDescent="0.25">
      <c r="A991" t="s">
        <v>6750</v>
      </c>
      <c r="B991" t="s">
        <v>5105</v>
      </c>
      <c r="C991" t="s">
        <v>1835</v>
      </c>
    </row>
    <row r="992" spans="1:3" x14ac:dyDescent="0.25">
      <c r="A992" t="s">
        <v>6750</v>
      </c>
      <c r="B992" t="s">
        <v>5106</v>
      </c>
      <c r="C992" t="s">
        <v>1823</v>
      </c>
    </row>
    <row r="993" spans="1:3" x14ac:dyDescent="0.25">
      <c r="A993" t="s">
        <v>6750</v>
      </c>
      <c r="B993" t="s">
        <v>5107</v>
      </c>
      <c r="C993" t="s">
        <v>1836</v>
      </c>
    </row>
    <row r="994" spans="1:3" x14ac:dyDescent="0.25">
      <c r="A994" t="s">
        <v>6750</v>
      </c>
      <c r="B994" t="s">
        <v>5108</v>
      </c>
      <c r="C994" t="s">
        <v>286</v>
      </c>
    </row>
    <row r="995" spans="1:3" x14ac:dyDescent="0.25">
      <c r="A995" t="s">
        <v>6750</v>
      </c>
      <c r="B995" t="s">
        <v>5109</v>
      </c>
      <c r="C995" t="s">
        <v>833</v>
      </c>
    </row>
    <row r="996" spans="1:3" x14ac:dyDescent="0.25">
      <c r="A996" t="s">
        <v>6750</v>
      </c>
      <c r="B996" t="s">
        <v>5110</v>
      </c>
      <c r="C996" t="s">
        <v>1837</v>
      </c>
    </row>
    <row r="997" spans="1:3" x14ac:dyDescent="0.25">
      <c r="A997" t="s">
        <v>6750</v>
      </c>
      <c r="B997" t="s">
        <v>5112</v>
      </c>
      <c r="C997" t="s">
        <v>23</v>
      </c>
    </row>
    <row r="998" spans="1:3" x14ac:dyDescent="0.25">
      <c r="A998" t="s">
        <v>6750</v>
      </c>
      <c r="B998" t="s">
        <v>6699</v>
      </c>
      <c r="C998" t="s">
        <v>24</v>
      </c>
    </row>
    <row r="999" spans="1:3" x14ac:dyDescent="0.25">
      <c r="A999" t="s">
        <v>6750</v>
      </c>
      <c r="B999" t="s">
        <v>5115</v>
      </c>
      <c r="C999" t="s">
        <v>26</v>
      </c>
    </row>
    <row r="1000" spans="1:3" x14ac:dyDescent="0.25">
      <c r="A1000" t="s">
        <v>6750</v>
      </c>
      <c r="B1000" t="s">
        <v>5116</v>
      </c>
      <c r="C1000" t="s">
        <v>5117</v>
      </c>
    </row>
    <row r="1001" spans="1:3" x14ac:dyDescent="0.25">
      <c r="A1001" t="s">
        <v>6750</v>
      </c>
      <c r="B1001" t="s">
        <v>5121</v>
      </c>
      <c r="C1001" t="s">
        <v>148</v>
      </c>
    </row>
    <row r="1002" spans="1:3" x14ac:dyDescent="0.25">
      <c r="A1002" t="s">
        <v>6750</v>
      </c>
      <c r="B1002" t="s">
        <v>5122</v>
      </c>
      <c r="C1002" t="s">
        <v>5123</v>
      </c>
    </row>
    <row r="1003" spans="1:3" x14ac:dyDescent="0.25">
      <c r="A1003" t="s">
        <v>6750</v>
      </c>
      <c r="B1003" t="s">
        <v>5126</v>
      </c>
      <c r="C1003" t="s">
        <v>14</v>
      </c>
    </row>
    <row r="1004" spans="1:3" x14ac:dyDescent="0.25">
      <c r="A1004" t="s">
        <v>6750</v>
      </c>
      <c r="B1004" t="s">
        <v>5129</v>
      </c>
      <c r="C1004" t="s">
        <v>1854</v>
      </c>
    </row>
    <row r="1005" spans="1:3" x14ac:dyDescent="0.25">
      <c r="A1005" t="s">
        <v>6750</v>
      </c>
      <c r="B1005" t="s">
        <v>5130</v>
      </c>
      <c r="C1005" t="s">
        <v>286</v>
      </c>
    </row>
    <row r="1006" spans="1:3" x14ac:dyDescent="0.25">
      <c r="A1006" t="s">
        <v>6750</v>
      </c>
      <c r="B1006" t="s">
        <v>5133</v>
      </c>
      <c r="C1006" t="s">
        <v>1855</v>
      </c>
    </row>
    <row r="1007" spans="1:3" x14ac:dyDescent="0.25">
      <c r="A1007" t="s">
        <v>6750</v>
      </c>
      <c r="B1007" t="s">
        <v>5137</v>
      </c>
      <c r="C1007" t="s">
        <v>370</v>
      </c>
    </row>
    <row r="1008" spans="1:3" x14ac:dyDescent="0.25">
      <c r="A1008" t="s">
        <v>6750</v>
      </c>
      <c r="B1008" t="s">
        <v>5138</v>
      </c>
      <c r="C1008" t="s">
        <v>5139</v>
      </c>
    </row>
    <row r="1009" spans="1:3" x14ac:dyDescent="0.25">
      <c r="A1009" t="s">
        <v>6750</v>
      </c>
      <c r="B1009" t="s">
        <v>5143</v>
      </c>
      <c r="C1009" t="s">
        <v>602</v>
      </c>
    </row>
    <row r="1010" spans="1:3" x14ac:dyDescent="0.25">
      <c r="A1010" t="s">
        <v>6750</v>
      </c>
      <c r="B1010" t="s">
        <v>5144</v>
      </c>
      <c r="C1010" t="s">
        <v>5145</v>
      </c>
    </row>
    <row r="1011" spans="1:3" x14ac:dyDescent="0.25">
      <c r="A1011" t="s">
        <v>6750</v>
      </c>
      <c r="B1011" t="s">
        <v>5148</v>
      </c>
      <c r="C1011" t="s">
        <v>1859</v>
      </c>
    </row>
    <row r="1012" spans="1:3" x14ac:dyDescent="0.25">
      <c r="A1012" t="s">
        <v>6750</v>
      </c>
      <c r="B1012" t="s">
        <v>5149</v>
      </c>
      <c r="C1012" t="s">
        <v>72</v>
      </c>
    </row>
    <row r="1013" spans="1:3" x14ac:dyDescent="0.25">
      <c r="A1013" t="s">
        <v>6750</v>
      </c>
      <c r="B1013" t="s">
        <v>5152</v>
      </c>
      <c r="C1013" t="s">
        <v>1879</v>
      </c>
    </row>
    <row r="1014" spans="1:3" x14ac:dyDescent="0.25">
      <c r="A1014" t="s">
        <v>6750</v>
      </c>
      <c r="B1014" t="s">
        <v>5153</v>
      </c>
      <c r="C1014" t="s">
        <v>5154</v>
      </c>
    </row>
    <row r="1015" spans="1:3" x14ac:dyDescent="0.25">
      <c r="A1015" t="s">
        <v>6750</v>
      </c>
      <c r="B1015" t="s">
        <v>5159</v>
      </c>
      <c r="C1015" t="s">
        <v>26</v>
      </c>
    </row>
    <row r="1016" spans="1:3" x14ac:dyDescent="0.25">
      <c r="A1016" t="s">
        <v>6750</v>
      </c>
      <c r="B1016" t="s">
        <v>5162</v>
      </c>
      <c r="C1016" t="s">
        <v>1902</v>
      </c>
    </row>
    <row r="1017" spans="1:3" x14ac:dyDescent="0.25">
      <c r="A1017" t="s">
        <v>6750</v>
      </c>
      <c r="B1017" t="s">
        <v>5163</v>
      </c>
      <c r="C1017" t="s">
        <v>54</v>
      </c>
    </row>
    <row r="1018" spans="1:3" x14ac:dyDescent="0.25">
      <c r="A1018" t="s">
        <v>6750</v>
      </c>
      <c r="B1018" t="s">
        <v>5164</v>
      </c>
      <c r="C1018" t="s">
        <v>1903</v>
      </c>
    </row>
    <row r="1019" spans="1:3" x14ac:dyDescent="0.25">
      <c r="A1019" t="s">
        <v>6750</v>
      </c>
      <c r="B1019" t="s">
        <v>5165</v>
      </c>
      <c r="C1019" t="s">
        <v>1893</v>
      </c>
    </row>
    <row r="1020" spans="1:3" x14ac:dyDescent="0.25">
      <c r="A1020" t="s">
        <v>6750</v>
      </c>
      <c r="B1020" t="s">
        <v>5166</v>
      </c>
      <c r="C1020" t="s">
        <v>1904</v>
      </c>
    </row>
    <row r="1021" spans="1:3" x14ac:dyDescent="0.25">
      <c r="A1021" t="s">
        <v>6750</v>
      </c>
      <c r="B1021" t="s">
        <v>5167</v>
      </c>
      <c r="C1021" t="s">
        <v>1905</v>
      </c>
    </row>
    <row r="1022" spans="1:3" x14ac:dyDescent="0.25">
      <c r="A1022" t="s">
        <v>6750</v>
      </c>
      <c r="B1022" t="s">
        <v>5168</v>
      </c>
      <c r="C1022" t="s">
        <v>1906</v>
      </c>
    </row>
    <row r="1023" spans="1:3" x14ac:dyDescent="0.25">
      <c r="A1023" t="s">
        <v>6750</v>
      </c>
      <c r="B1023" t="s">
        <v>5169</v>
      </c>
      <c r="C1023" t="s">
        <v>1907</v>
      </c>
    </row>
    <row r="1024" spans="1:3" x14ac:dyDescent="0.25">
      <c r="A1024" t="s">
        <v>6750</v>
      </c>
      <c r="B1024" t="s">
        <v>5170</v>
      </c>
      <c r="C1024" t="s">
        <v>1908</v>
      </c>
    </row>
    <row r="1025" spans="1:3" x14ac:dyDescent="0.25">
      <c r="A1025" t="s">
        <v>6750</v>
      </c>
      <c r="B1025" t="s">
        <v>5171</v>
      </c>
      <c r="C1025" t="s">
        <v>1909</v>
      </c>
    </row>
    <row r="1026" spans="1:3" x14ac:dyDescent="0.25">
      <c r="A1026" t="s">
        <v>6750</v>
      </c>
      <c r="B1026" t="s">
        <v>5172</v>
      </c>
      <c r="C1026" t="s">
        <v>1345</v>
      </c>
    </row>
    <row r="1027" spans="1:3" x14ac:dyDescent="0.25">
      <c r="A1027" t="s">
        <v>6750</v>
      </c>
      <c r="B1027" t="s">
        <v>5173</v>
      </c>
      <c r="C1027" t="s">
        <v>1910</v>
      </c>
    </row>
    <row r="1028" spans="1:3" x14ac:dyDescent="0.25">
      <c r="A1028" t="s">
        <v>6750</v>
      </c>
      <c r="B1028" t="s">
        <v>5174</v>
      </c>
      <c r="C1028" t="s">
        <v>1911</v>
      </c>
    </row>
    <row r="1029" spans="1:3" x14ac:dyDescent="0.25">
      <c r="A1029" t="s">
        <v>6750</v>
      </c>
      <c r="B1029" t="s">
        <v>5175</v>
      </c>
      <c r="C1029" t="s">
        <v>1921</v>
      </c>
    </row>
    <row r="1030" spans="1:3" x14ac:dyDescent="0.25">
      <c r="A1030" t="s">
        <v>6750</v>
      </c>
      <c r="B1030" t="s">
        <v>5176</v>
      </c>
      <c r="C1030" t="s">
        <v>147</v>
      </c>
    </row>
    <row r="1031" spans="1:3" x14ac:dyDescent="0.25">
      <c r="A1031" t="s">
        <v>6750</v>
      </c>
      <c r="B1031" t="s">
        <v>5177</v>
      </c>
      <c r="C1031" t="s">
        <v>38</v>
      </c>
    </row>
    <row r="1032" spans="1:3" x14ac:dyDescent="0.25">
      <c r="A1032" t="s">
        <v>6750</v>
      </c>
      <c r="B1032" t="s">
        <v>5178</v>
      </c>
      <c r="C1032" t="s">
        <v>1922</v>
      </c>
    </row>
    <row r="1033" spans="1:3" x14ac:dyDescent="0.25">
      <c r="A1033" t="s">
        <v>6750</v>
      </c>
      <c r="B1033" t="s">
        <v>5179</v>
      </c>
      <c r="C1033" t="s">
        <v>1923</v>
      </c>
    </row>
    <row r="1034" spans="1:3" x14ac:dyDescent="0.25">
      <c r="A1034" t="s">
        <v>6750</v>
      </c>
      <c r="B1034" t="s">
        <v>5180</v>
      </c>
      <c r="C1034" t="s">
        <v>286</v>
      </c>
    </row>
    <row r="1035" spans="1:3" x14ac:dyDescent="0.25">
      <c r="A1035" t="s">
        <v>6750</v>
      </c>
      <c r="B1035" t="s">
        <v>5181</v>
      </c>
      <c r="C1035" t="s">
        <v>1918</v>
      </c>
    </row>
    <row r="1036" spans="1:3" x14ac:dyDescent="0.25">
      <c r="A1036" t="s">
        <v>6750</v>
      </c>
      <c r="B1036" t="s">
        <v>5182</v>
      </c>
      <c r="C1036" t="s">
        <v>1924</v>
      </c>
    </row>
    <row r="1037" spans="1:3" x14ac:dyDescent="0.25">
      <c r="A1037" t="s">
        <v>6750</v>
      </c>
      <c r="B1037" t="s">
        <v>5183</v>
      </c>
      <c r="C1037" t="s">
        <v>1912</v>
      </c>
    </row>
    <row r="1038" spans="1:3" x14ac:dyDescent="0.25">
      <c r="A1038" t="s">
        <v>6750</v>
      </c>
      <c r="B1038" t="s">
        <v>5184</v>
      </c>
      <c r="C1038" t="s">
        <v>1925</v>
      </c>
    </row>
    <row r="1039" spans="1:3" x14ac:dyDescent="0.25">
      <c r="A1039" t="s">
        <v>6750</v>
      </c>
      <c r="B1039" t="s">
        <v>5185</v>
      </c>
      <c r="C1039" t="s">
        <v>495</v>
      </c>
    </row>
    <row r="1040" spans="1:3" x14ac:dyDescent="0.25">
      <c r="A1040" t="s">
        <v>6750</v>
      </c>
      <c r="B1040" t="s">
        <v>5186</v>
      </c>
      <c r="C1040" t="s">
        <v>1920</v>
      </c>
    </row>
    <row r="1041" spans="1:3" x14ac:dyDescent="0.25">
      <c r="A1041" t="s">
        <v>6750</v>
      </c>
      <c r="B1041" t="s">
        <v>5187</v>
      </c>
      <c r="C1041" t="s">
        <v>1913</v>
      </c>
    </row>
    <row r="1042" spans="1:3" x14ac:dyDescent="0.25">
      <c r="A1042" t="s">
        <v>6750</v>
      </c>
      <c r="B1042" t="s">
        <v>5188</v>
      </c>
      <c r="C1042" t="s">
        <v>24</v>
      </c>
    </row>
    <row r="1043" spans="1:3" x14ac:dyDescent="0.25">
      <c r="A1043" t="s">
        <v>6750</v>
      </c>
      <c r="B1043" t="s">
        <v>5189</v>
      </c>
      <c r="C1043" t="s">
        <v>1287</v>
      </c>
    </row>
    <row r="1044" spans="1:3" x14ac:dyDescent="0.25">
      <c r="A1044" t="s">
        <v>6750</v>
      </c>
      <c r="B1044" t="s">
        <v>5190</v>
      </c>
      <c r="C1044" t="s">
        <v>1926</v>
      </c>
    </row>
    <row r="1045" spans="1:3" x14ac:dyDescent="0.25">
      <c r="A1045" t="s">
        <v>6750</v>
      </c>
      <c r="B1045" t="s">
        <v>5191</v>
      </c>
      <c r="C1045" t="s">
        <v>1940</v>
      </c>
    </row>
    <row r="1046" spans="1:3" x14ac:dyDescent="0.25">
      <c r="A1046" t="s">
        <v>6750</v>
      </c>
      <c r="B1046" t="s">
        <v>5192</v>
      </c>
      <c r="C1046" t="s">
        <v>1941</v>
      </c>
    </row>
    <row r="1047" spans="1:3" x14ac:dyDescent="0.25">
      <c r="A1047" t="s">
        <v>6750</v>
      </c>
      <c r="B1047" t="s">
        <v>5193</v>
      </c>
      <c r="C1047" t="s">
        <v>54</v>
      </c>
    </row>
    <row r="1048" spans="1:3" x14ac:dyDescent="0.25">
      <c r="A1048" t="s">
        <v>6750</v>
      </c>
      <c r="B1048" t="s">
        <v>5194</v>
      </c>
      <c r="C1048" t="s">
        <v>1942</v>
      </c>
    </row>
    <row r="1049" spans="1:3" x14ac:dyDescent="0.25">
      <c r="A1049" t="s">
        <v>6750</v>
      </c>
      <c r="B1049" t="s">
        <v>5195</v>
      </c>
      <c r="C1049" t="s">
        <v>55</v>
      </c>
    </row>
    <row r="1050" spans="1:3" x14ac:dyDescent="0.25">
      <c r="A1050" t="s">
        <v>6750</v>
      </c>
      <c r="B1050" t="s">
        <v>5196</v>
      </c>
      <c r="C1050" t="s">
        <v>414</v>
      </c>
    </row>
    <row r="1051" spans="1:3" x14ac:dyDescent="0.25">
      <c r="A1051" t="s">
        <v>6750</v>
      </c>
      <c r="B1051" t="s">
        <v>5197</v>
      </c>
      <c r="C1051" t="s">
        <v>39</v>
      </c>
    </row>
    <row r="1052" spans="1:3" x14ac:dyDescent="0.25">
      <c r="A1052" t="s">
        <v>6750</v>
      </c>
      <c r="B1052" t="s">
        <v>5198</v>
      </c>
      <c r="C1052" t="s">
        <v>1943</v>
      </c>
    </row>
    <row r="1053" spans="1:3" x14ac:dyDescent="0.25">
      <c r="A1053" t="s">
        <v>6750</v>
      </c>
      <c r="B1053" t="s">
        <v>5199</v>
      </c>
      <c r="C1053" t="s">
        <v>1944</v>
      </c>
    </row>
    <row r="1054" spans="1:3" x14ac:dyDescent="0.25">
      <c r="A1054" t="s">
        <v>6750</v>
      </c>
      <c r="B1054" t="s">
        <v>5200</v>
      </c>
      <c r="C1054" t="s">
        <v>468</v>
      </c>
    </row>
    <row r="1055" spans="1:3" x14ac:dyDescent="0.25">
      <c r="A1055" t="s">
        <v>6750</v>
      </c>
      <c r="B1055" t="s">
        <v>5201</v>
      </c>
      <c r="C1055" t="s">
        <v>41</v>
      </c>
    </row>
    <row r="1056" spans="1:3" x14ac:dyDescent="0.25">
      <c r="A1056" t="s">
        <v>6750</v>
      </c>
      <c r="B1056" t="s">
        <v>5202</v>
      </c>
      <c r="C1056" t="s">
        <v>1344</v>
      </c>
    </row>
    <row r="1057" spans="1:3" x14ac:dyDescent="0.25">
      <c r="A1057" t="s">
        <v>6750</v>
      </c>
      <c r="B1057" t="s">
        <v>5203</v>
      </c>
      <c r="C1057" t="s">
        <v>1945</v>
      </c>
    </row>
    <row r="1058" spans="1:3" x14ac:dyDescent="0.25">
      <c r="A1058" t="s">
        <v>6750</v>
      </c>
      <c r="B1058" t="s">
        <v>5204</v>
      </c>
      <c r="C1058" t="s">
        <v>372</v>
      </c>
    </row>
    <row r="1059" spans="1:3" x14ac:dyDescent="0.25">
      <c r="A1059" t="s">
        <v>6750</v>
      </c>
      <c r="B1059" t="s">
        <v>5205</v>
      </c>
      <c r="C1059" t="s">
        <v>565</v>
      </c>
    </row>
    <row r="1060" spans="1:3" x14ac:dyDescent="0.25">
      <c r="A1060" t="s">
        <v>6750</v>
      </c>
      <c r="B1060" t="s">
        <v>5206</v>
      </c>
      <c r="C1060" t="s">
        <v>670</v>
      </c>
    </row>
    <row r="1061" spans="1:3" x14ac:dyDescent="0.25">
      <c r="A1061" t="s">
        <v>6750</v>
      </c>
      <c r="B1061" t="s">
        <v>5207</v>
      </c>
      <c r="C1061" t="s">
        <v>706</v>
      </c>
    </row>
    <row r="1062" spans="1:3" x14ac:dyDescent="0.25">
      <c r="A1062" t="s">
        <v>6750</v>
      </c>
      <c r="B1062" t="s">
        <v>5208</v>
      </c>
      <c r="C1062" t="s">
        <v>1011</v>
      </c>
    </row>
    <row r="1063" spans="1:3" x14ac:dyDescent="0.25">
      <c r="A1063" t="s">
        <v>6750</v>
      </c>
      <c r="B1063" t="s">
        <v>5209</v>
      </c>
      <c r="C1063" t="s">
        <v>505</v>
      </c>
    </row>
    <row r="1064" spans="1:3" x14ac:dyDescent="0.25">
      <c r="A1064" t="s">
        <v>6750</v>
      </c>
      <c r="B1064" t="s">
        <v>5210</v>
      </c>
      <c r="C1064" t="s">
        <v>1951</v>
      </c>
    </row>
    <row r="1065" spans="1:3" x14ac:dyDescent="0.25">
      <c r="A1065" t="s">
        <v>6750</v>
      </c>
      <c r="B1065" t="s">
        <v>5211</v>
      </c>
      <c r="C1065" t="s">
        <v>147</v>
      </c>
    </row>
    <row r="1066" spans="1:3" x14ac:dyDescent="0.25">
      <c r="A1066" t="s">
        <v>6750</v>
      </c>
      <c r="B1066" t="s">
        <v>5212</v>
      </c>
      <c r="C1066" t="s">
        <v>414</v>
      </c>
    </row>
    <row r="1067" spans="1:3" x14ac:dyDescent="0.25">
      <c r="A1067" t="s">
        <v>6750</v>
      </c>
      <c r="B1067" t="s">
        <v>5213</v>
      </c>
      <c r="C1067" t="s">
        <v>1952</v>
      </c>
    </row>
    <row r="1068" spans="1:3" x14ac:dyDescent="0.25">
      <c r="A1068" t="s">
        <v>6750</v>
      </c>
      <c r="B1068" t="s">
        <v>5214</v>
      </c>
      <c r="C1068" t="s">
        <v>13</v>
      </c>
    </row>
    <row r="1069" spans="1:3" x14ac:dyDescent="0.25">
      <c r="A1069" t="s">
        <v>6750</v>
      </c>
      <c r="B1069" t="s">
        <v>5215</v>
      </c>
      <c r="C1069" t="s">
        <v>1953</v>
      </c>
    </row>
    <row r="1070" spans="1:3" x14ac:dyDescent="0.25">
      <c r="A1070" t="s">
        <v>6750</v>
      </c>
      <c r="B1070" t="s">
        <v>5216</v>
      </c>
      <c r="C1070" t="s">
        <v>347</v>
      </c>
    </row>
    <row r="1071" spans="1:3" x14ac:dyDescent="0.25">
      <c r="A1071" t="s">
        <v>6750</v>
      </c>
      <c r="B1071" t="s">
        <v>5217</v>
      </c>
      <c r="C1071" t="s">
        <v>102</v>
      </c>
    </row>
    <row r="1072" spans="1:3" x14ac:dyDescent="0.25">
      <c r="A1072" t="s">
        <v>6750</v>
      </c>
      <c r="B1072" t="s">
        <v>5218</v>
      </c>
      <c r="C1072" t="s">
        <v>537</v>
      </c>
    </row>
    <row r="1073" spans="1:3" x14ac:dyDescent="0.25">
      <c r="A1073" t="s">
        <v>6750</v>
      </c>
      <c r="B1073" t="s">
        <v>5219</v>
      </c>
      <c r="C1073" t="s">
        <v>24</v>
      </c>
    </row>
    <row r="1074" spans="1:3" x14ac:dyDescent="0.25">
      <c r="A1074" t="s">
        <v>6750</v>
      </c>
      <c r="B1074" t="s">
        <v>5220</v>
      </c>
      <c r="C1074" t="s">
        <v>138</v>
      </c>
    </row>
    <row r="1075" spans="1:3" x14ac:dyDescent="0.25">
      <c r="A1075" t="s">
        <v>6750</v>
      </c>
      <c r="B1075" t="s">
        <v>5221</v>
      </c>
      <c r="C1075" t="s">
        <v>1287</v>
      </c>
    </row>
    <row r="1076" spans="1:3" x14ac:dyDescent="0.25">
      <c r="A1076" t="s">
        <v>6750</v>
      </c>
      <c r="B1076" t="s">
        <v>5222</v>
      </c>
      <c r="C1076" t="s">
        <v>38</v>
      </c>
    </row>
    <row r="1077" spans="1:3" x14ac:dyDescent="0.25">
      <c r="A1077" t="s">
        <v>6750</v>
      </c>
      <c r="B1077" t="s">
        <v>5223</v>
      </c>
      <c r="C1077" t="s">
        <v>1962</v>
      </c>
    </row>
    <row r="1078" spans="1:3" x14ac:dyDescent="0.25">
      <c r="A1078" t="s">
        <v>6750</v>
      </c>
      <c r="B1078" t="s">
        <v>5224</v>
      </c>
      <c r="C1078" t="s">
        <v>1963</v>
      </c>
    </row>
    <row r="1079" spans="1:3" x14ac:dyDescent="0.25">
      <c r="A1079" t="s">
        <v>6750</v>
      </c>
      <c r="B1079" t="s">
        <v>5225</v>
      </c>
      <c r="C1079" t="s">
        <v>368</v>
      </c>
    </row>
    <row r="1080" spans="1:3" x14ac:dyDescent="0.25">
      <c r="A1080" t="s">
        <v>6750</v>
      </c>
      <c r="B1080" t="s">
        <v>5226</v>
      </c>
      <c r="C1080" t="s">
        <v>39</v>
      </c>
    </row>
    <row r="1081" spans="1:3" x14ac:dyDescent="0.25">
      <c r="A1081" t="s">
        <v>6750</v>
      </c>
      <c r="B1081" t="s">
        <v>5227</v>
      </c>
      <c r="C1081" t="s">
        <v>41</v>
      </c>
    </row>
    <row r="1082" spans="1:3" x14ac:dyDescent="0.25">
      <c r="A1082" t="s">
        <v>6750</v>
      </c>
      <c r="B1082" t="s">
        <v>5228</v>
      </c>
      <c r="C1082" t="s">
        <v>1964</v>
      </c>
    </row>
    <row r="1083" spans="1:3" x14ac:dyDescent="0.25">
      <c r="A1083" t="s">
        <v>6750</v>
      </c>
      <c r="B1083" t="s">
        <v>5229</v>
      </c>
      <c r="C1083" t="s">
        <v>1955</v>
      </c>
    </row>
    <row r="1084" spans="1:3" x14ac:dyDescent="0.25">
      <c r="A1084" t="s">
        <v>6750</v>
      </c>
      <c r="B1084" t="s">
        <v>5230</v>
      </c>
      <c r="C1084" t="s">
        <v>322</v>
      </c>
    </row>
    <row r="1085" spans="1:3" x14ac:dyDescent="0.25">
      <c r="A1085" t="s">
        <v>6750</v>
      </c>
      <c r="B1085" t="s">
        <v>6700</v>
      </c>
      <c r="C1085" t="s">
        <v>372</v>
      </c>
    </row>
    <row r="1086" spans="1:3" x14ac:dyDescent="0.25">
      <c r="A1086" t="s">
        <v>6750</v>
      </c>
      <c r="B1086" t="s">
        <v>5233</v>
      </c>
      <c r="C1086" t="s">
        <v>26</v>
      </c>
    </row>
    <row r="1087" spans="1:3" x14ac:dyDescent="0.25">
      <c r="A1087" t="s">
        <v>6750</v>
      </c>
      <c r="B1087" t="s">
        <v>5234</v>
      </c>
      <c r="C1087" t="s">
        <v>1967</v>
      </c>
    </row>
    <row r="1088" spans="1:3" x14ac:dyDescent="0.25">
      <c r="A1088" t="s">
        <v>6750</v>
      </c>
      <c r="B1088" t="s">
        <v>6701</v>
      </c>
      <c r="C1088" t="s">
        <v>749</v>
      </c>
    </row>
    <row r="1089" spans="1:3" x14ac:dyDescent="0.25">
      <c r="A1089" t="s">
        <v>6750</v>
      </c>
      <c r="B1089" t="s">
        <v>5237</v>
      </c>
      <c r="C1089" t="s">
        <v>147</v>
      </c>
    </row>
    <row r="1090" spans="1:3" x14ac:dyDescent="0.25">
      <c r="A1090" t="s">
        <v>6750</v>
      </c>
      <c r="B1090" t="s">
        <v>5238</v>
      </c>
      <c r="C1090" t="s">
        <v>1975</v>
      </c>
    </row>
    <row r="1091" spans="1:3" x14ac:dyDescent="0.25">
      <c r="A1091" t="s">
        <v>6750</v>
      </c>
      <c r="B1091" t="s">
        <v>6702</v>
      </c>
      <c r="C1091" t="s">
        <v>2560</v>
      </c>
    </row>
    <row r="1092" spans="1:3" x14ac:dyDescent="0.25">
      <c r="A1092" t="s">
        <v>6750</v>
      </c>
      <c r="B1092" t="s">
        <v>5248</v>
      </c>
      <c r="C1092" t="s">
        <v>6796</v>
      </c>
    </row>
    <row r="1093" spans="1:3" x14ac:dyDescent="0.25">
      <c r="A1093" t="s">
        <v>6750</v>
      </c>
      <c r="B1093" t="s">
        <v>5250</v>
      </c>
      <c r="C1093" t="s">
        <v>468</v>
      </c>
    </row>
    <row r="1094" spans="1:3" x14ac:dyDescent="0.25">
      <c r="A1094" t="s">
        <v>6750</v>
      </c>
      <c r="B1094" t="s">
        <v>5251</v>
      </c>
      <c r="C1094" t="s">
        <v>1983</v>
      </c>
    </row>
    <row r="1095" spans="1:3" x14ac:dyDescent="0.25">
      <c r="A1095" t="s">
        <v>6750</v>
      </c>
      <c r="B1095" t="s">
        <v>5252</v>
      </c>
      <c r="C1095" t="s">
        <v>6797</v>
      </c>
    </row>
    <row r="1096" spans="1:3" x14ac:dyDescent="0.25">
      <c r="A1096" t="s">
        <v>6750</v>
      </c>
      <c r="B1096" t="s">
        <v>6703</v>
      </c>
      <c r="C1096" t="s">
        <v>6798</v>
      </c>
    </row>
    <row r="1097" spans="1:3" x14ac:dyDescent="0.25">
      <c r="A1097" t="s">
        <v>6750</v>
      </c>
      <c r="B1097" t="s">
        <v>5255</v>
      </c>
      <c r="C1097" t="s">
        <v>6799</v>
      </c>
    </row>
    <row r="1098" spans="1:3" x14ac:dyDescent="0.25">
      <c r="A1098" t="s">
        <v>6750</v>
      </c>
      <c r="B1098" t="s">
        <v>5257</v>
      </c>
      <c r="C1098" t="s">
        <v>1989</v>
      </c>
    </row>
    <row r="1099" spans="1:3" x14ac:dyDescent="0.25">
      <c r="A1099" t="s">
        <v>6750</v>
      </c>
      <c r="B1099" t="s">
        <v>5258</v>
      </c>
      <c r="C1099" t="s">
        <v>6800</v>
      </c>
    </row>
    <row r="1100" spans="1:3" x14ac:dyDescent="0.25">
      <c r="A1100" t="s">
        <v>6750</v>
      </c>
      <c r="B1100" t="s">
        <v>5261</v>
      </c>
      <c r="C1100" t="s">
        <v>1993</v>
      </c>
    </row>
    <row r="1101" spans="1:3" x14ac:dyDescent="0.25">
      <c r="A1101" t="s">
        <v>6750</v>
      </c>
      <c r="B1101" t="s">
        <v>6704</v>
      </c>
      <c r="C1101" t="s">
        <v>1970</v>
      </c>
    </row>
    <row r="1102" spans="1:3" x14ac:dyDescent="0.25">
      <c r="A1102" t="s">
        <v>6750</v>
      </c>
      <c r="B1102" t="s">
        <v>5264</v>
      </c>
      <c r="C1102" t="s">
        <v>1143</v>
      </c>
    </row>
    <row r="1103" spans="1:3" x14ac:dyDescent="0.25">
      <c r="A1103" t="s">
        <v>6750</v>
      </c>
      <c r="B1103" t="s">
        <v>5265</v>
      </c>
      <c r="C1103" t="s">
        <v>2010</v>
      </c>
    </row>
    <row r="1104" spans="1:3" x14ac:dyDescent="0.25">
      <c r="A1104" t="s">
        <v>6750</v>
      </c>
      <c r="B1104" t="s">
        <v>5266</v>
      </c>
      <c r="C1104" t="s">
        <v>375</v>
      </c>
    </row>
    <row r="1105" spans="1:3" x14ac:dyDescent="0.25">
      <c r="A1105" t="s">
        <v>6750</v>
      </c>
      <c r="B1105" t="s">
        <v>5267</v>
      </c>
      <c r="C1105" t="s">
        <v>54</v>
      </c>
    </row>
    <row r="1106" spans="1:3" x14ac:dyDescent="0.25">
      <c r="A1106" t="s">
        <v>6750</v>
      </c>
      <c r="B1106" t="s">
        <v>5268</v>
      </c>
      <c r="C1106" t="s">
        <v>1743</v>
      </c>
    </row>
    <row r="1107" spans="1:3" x14ac:dyDescent="0.25">
      <c r="A1107" t="s">
        <v>6750</v>
      </c>
      <c r="B1107" t="s">
        <v>5269</v>
      </c>
      <c r="C1107" t="s">
        <v>995</v>
      </c>
    </row>
    <row r="1108" spans="1:3" x14ac:dyDescent="0.25">
      <c r="A1108" t="s">
        <v>6750</v>
      </c>
      <c r="B1108" t="s">
        <v>5270</v>
      </c>
      <c r="C1108" t="s">
        <v>414</v>
      </c>
    </row>
    <row r="1109" spans="1:3" x14ac:dyDescent="0.25">
      <c r="A1109" t="s">
        <v>6750</v>
      </c>
      <c r="B1109" t="s">
        <v>5271</v>
      </c>
      <c r="C1109" t="s">
        <v>39</v>
      </c>
    </row>
    <row r="1110" spans="1:3" x14ac:dyDescent="0.25">
      <c r="A1110" t="s">
        <v>6750</v>
      </c>
      <c r="B1110" t="s">
        <v>5272</v>
      </c>
      <c r="C1110" t="s">
        <v>2005</v>
      </c>
    </row>
    <row r="1111" spans="1:3" x14ac:dyDescent="0.25">
      <c r="A1111" t="s">
        <v>6750</v>
      </c>
      <c r="B1111" t="s">
        <v>5273</v>
      </c>
      <c r="C1111" t="s">
        <v>599</v>
      </c>
    </row>
    <row r="1112" spans="1:3" x14ac:dyDescent="0.25">
      <c r="A1112" t="s">
        <v>6750</v>
      </c>
      <c r="B1112" t="s">
        <v>5274</v>
      </c>
      <c r="C1112" t="s">
        <v>286</v>
      </c>
    </row>
    <row r="1113" spans="1:3" x14ac:dyDescent="0.25">
      <c r="A1113" t="s">
        <v>6750</v>
      </c>
      <c r="B1113" t="s">
        <v>5275</v>
      </c>
      <c r="C1113" t="s">
        <v>41</v>
      </c>
    </row>
    <row r="1114" spans="1:3" x14ac:dyDescent="0.25">
      <c r="A1114" t="s">
        <v>6750</v>
      </c>
      <c r="B1114" t="s">
        <v>5276</v>
      </c>
      <c r="C1114" t="s">
        <v>2011</v>
      </c>
    </row>
    <row r="1115" spans="1:3" x14ac:dyDescent="0.25">
      <c r="A1115" t="s">
        <v>6750</v>
      </c>
      <c r="B1115" t="s">
        <v>5277</v>
      </c>
      <c r="C1115" t="s">
        <v>23</v>
      </c>
    </row>
    <row r="1116" spans="1:3" x14ac:dyDescent="0.25">
      <c r="A1116" t="s">
        <v>6750</v>
      </c>
      <c r="B1116" t="s">
        <v>5278</v>
      </c>
      <c r="C1116" t="s">
        <v>24</v>
      </c>
    </row>
    <row r="1117" spans="1:3" x14ac:dyDescent="0.25">
      <c r="A1117" t="s">
        <v>6750</v>
      </c>
      <c r="B1117" t="s">
        <v>5279</v>
      </c>
      <c r="C1117" t="s">
        <v>2012</v>
      </c>
    </row>
    <row r="1118" spans="1:3" x14ac:dyDescent="0.25">
      <c r="A1118" t="s">
        <v>6750</v>
      </c>
      <c r="B1118" t="s">
        <v>5280</v>
      </c>
      <c r="C1118" t="s">
        <v>333</v>
      </c>
    </row>
    <row r="1119" spans="1:3" x14ac:dyDescent="0.25">
      <c r="A1119" t="s">
        <v>6750</v>
      </c>
      <c r="B1119" t="s">
        <v>5281</v>
      </c>
      <c r="C1119" t="s">
        <v>1143</v>
      </c>
    </row>
    <row r="1120" spans="1:3" x14ac:dyDescent="0.25">
      <c r="A1120" t="s">
        <v>6750</v>
      </c>
      <c r="B1120" t="s">
        <v>5282</v>
      </c>
      <c r="C1120" t="s">
        <v>55</v>
      </c>
    </row>
    <row r="1121" spans="1:3" x14ac:dyDescent="0.25">
      <c r="A1121" t="s">
        <v>6750</v>
      </c>
      <c r="B1121" t="s">
        <v>5283</v>
      </c>
      <c r="C1121" t="s">
        <v>1851</v>
      </c>
    </row>
    <row r="1122" spans="1:3" x14ac:dyDescent="0.25">
      <c r="A1122" t="s">
        <v>6750</v>
      </c>
      <c r="B1122" t="s">
        <v>5284</v>
      </c>
      <c r="C1122" t="s">
        <v>2020</v>
      </c>
    </row>
    <row r="1123" spans="1:3" x14ac:dyDescent="0.25">
      <c r="A1123" t="s">
        <v>6750</v>
      </c>
      <c r="B1123" t="s">
        <v>5285</v>
      </c>
      <c r="C1123" t="s">
        <v>222</v>
      </c>
    </row>
    <row r="1124" spans="1:3" x14ac:dyDescent="0.25">
      <c r="A1124" t="s">
        <v>6750</v>
      </c>
      <c r="B1124" t="s">
        <v>5286</v>
      </c>
      <c r="C1124" t="s">
        <v>2021</v>
      </c>
    </row>
    <row r="1125" spans="1:3" x14ac:dyDescent="0.25">
      <c r="A1125" t="s">
        <v>6750</v>
      </c>
      <c r="B1125" t="s">
        <v>5287</v>
      </c>
      <c r="C1125" t="s">
        <v>2022</v>
      </c>
    </row>
    <row r="1126" spans="1:3" x14ac:dyDescent="0.25">
      <c r="A1126" t="s">
        <v>6750</v>
      </c>
      <c r="B1126" t="s">
        <v>5288</v>
      </c>
      <c r="C1126" t="s">
        <v>2018</v>
      </c>
    </row>
    <row r="1127" spans="1:3" x14ac:dyDescent="0.25">
      <c r="A1127" t="s">
        <v>6750</v>
      </c>
      <c r="B1127" t="s">
        <v>5289</v>
      </c>
      <c r="C1127" t="s">
        <v>122</v>
      </c>
    </row>
    <row r="1128" spans="1:3" x14ac:dyDescent="0.25">
      <c r="A1128" t="s">
        <v>6750</v>
      </c>
      <c r="B1128" t="s">
        <v>5290</v>
      </c>
      <c r="C1128" t="s">
        <v>2023</v>
      </c>
    </row>
    <row r="1129" spans="1:3" x14ac:dyDescent="0.25">
      <c r="A1129" t="s">
        <v>6750</v>
      </c>
      <c r="B1129" t="s">
        <v>5291</v>
      </c>
      <c r="C1129" t="s">
        <v>2038</v>
      </c>
    </row>
    <row r="1130" spans="1:3" x14ac:dyDescent="0.25">
      <c r="A1130" t="s">
        <v>6750</v>
      </c>
      <c r="B1130" t="s">
        <v>5292</v>
      </c>
      <c r="C1130" t="s">
        <v>1500</v>
      </c>
    </row>
    <row r="1131" spans="1:3" x14ac:dyDescent="0.25">
      <c r="A1131" t="s">
        <v>6750</v>
      </c>
      <c r="B1131" t="s">
        <v>5293</v>
      </c>
      <c r="C1131" t="s">
        <v>216</v>
      </c>
    </row>
    <row r="1132" spans="1:3" x14ac:dyDescent="0.25">
      <c r="A1132" t="s">
        <v>6750</v>
      </c>
      <c r="B1132" t="s">
        <v>5294</v>
      </c>
      <c r="C1132" t="s">
        <v>38</v>
      </c>
    </row>
    <row r="1133" spans="1:3" x14ac:dyDescent="0.25">
      <c r="A1133" t="s">
        <v>6750</v>
      </c>
      <c r="B1133" t="s">
        <v>5295</v>
      </c>
      <c r="C1133" t="s">
        <v>2039</v>
      </c>
    </row>
    <row r="1134" spans="1:3" x14ac:dyDescent="0.25">
      <c r="A1134" t="s">
        <v>6750</v>
      </c>
      <c r="B1134" t="s">
        <v>5296</v>
      </c>
      <c r="C1134" t="s">
        <v>39</v>
      </c>
    </row>
    <row r="1135" spans="1:3" x14ac:dyDescent="0.25">
      <c r="A1135" t="s">
        <v>6750</v>
      </c>
      <c r="B1135" t="s">
        <v>5297</v>
      </c>
      <c r="C1135" t="s">
        <v>155</v>
      </c>
    </row>
    <row r="1136" spans="1:3" x14ac:dyDescent="0.25">
      <c r="A1136" t="s">
        <v>6750</v>
      </c>
      <c r="B1136" t="s">
        <v>5298</v>
      </c>
      <c r="C1136" t="s">
        <v>982</v>
      </c>
    </row>
    <row r="1137" spans="1:3" x14ac:dyDescent="0.25">
      <c r="A1137" t="s">
        <v>6750</v>
      </c>
      <c r="B1137" t="s">
        <v>5299</v>
      </c>
      <c r="C1137" t="s">
        <v>41</v>
      </c>
    </row>
    <row r="1138" spans="1:3" x14ac:dyDescent="0.25">
      <c r="A1138" t="s">
        <v>6750</v>
      </c>
      <c r="B1138" t="s">
        <v>5300</v>
      </c>
      <c r="C1138" t="s">
        <v>2040</v>
      </c>
    </row>
    <row r="1139" spans="1:3" x14ac:dyDescent="0.25">
      <c r="A1139" t="s">
        <v>6750</v>
      </c>
      <c r="B1139" t="s">
        <v>5301</v>
      </c>
      <c r="C1139" t="s">
        <v>2041</v>
      </c>
    </row>
    <row r="1140" spans="1:3" x14ac:dyDescent="0.25">
      <c r="A1140" t="s">
        <v>6750</v>
      </c>
      <c r="B1140" t="s">
        <v>5302</v>
      </c>
      <c r="C1140" t="s">
        <v>34</v>
      </c>
    </row>
    <row r="1141" spans="1:3" x14ac:dyDescent="0.25">
      <c r="A1141" t="s">
        <v>6750</v>
      </c>
      <c r="B1141" t="s">
        <v>5303</v>
      </c>
      <c r="C1141" t="s">
        <v>2042</v>
      </c>
    </row>
    <row r="1142" spans="1:3" x14ac:dyDescent="0.25">
      <c r="A1142" t="s">
        <v>6750</v>
      </c>
      <c r="B1142" t="s">
        <v>5304</v>
      </c>
      <c r="C1142" t="s">
        <v>2043</v>
      </c>
    </row>
    <row r="1143" spans="1:3" x14ac:dyDescent="0.25">
      <c r="A1143" t="s">
        <v>6750</v>
      </c>
      <c r="B1143" t="s">
        <v>5305</v>
      </c>
      <c r="C1143" t="s">
        <v>2044</v>
      </c>
    </row>
    <row r="1144" spans="1:3" x14ac:dyDescent="0.25">
      <c r="A1144" t="s">
        <v>6750</v>
      </c>
      <c r="B1144" t="s">
        <v>5306</v>
      </c>
      <c r="C1144" t="s">
        <v>26</v>
      </c>
    </row>
    <row r="1145" spans="1:3" x14ac:dyDescent="0.25">
      <c r="A1145" t="s">
        <v>6750</v>
      </c>
      <c r="B1145" t="s">
        <v>5307</v>
      </c>
      <c r="C1145" t="s">
        <v>2059</v>
      </c>
    </row>
    <row r="1146" spans="1:3" x14ac:dyDescent="0.25">
      <c r="A1146" t="s">
        <v>6750</v>
      </c>
      <c r="B1146" t="s">
        <v>5308</v>
      </c>
      <c r="C1146" t="s">
        <v>2060</v>
      </c>
    </row>
    <row r="1147" spans="1:3" x14ac:dyDescent="0.25">
      <c r="A1147" t="s">
        <v>6750</v>
      </c>
      <c r="B1147" t="s">
        <v>5309</v>
      </c>
      <c r="C1147" t="s">
        <v>2045</v>
      </c>
    </row>
    <row r="1148" spans="1:3" x14ac:dyDescent="0.25">
      <c r="A1148" t="s">
        <v>6750</v>
      </c>
      <c r="B1148" t="s">
        <v>5310</v>
      </c>
      <c r="C1148" t="s">
        <v>313</v>
      </c>
    </row>
    <row r="1149" spans="1:3" x14ac:dyDescent="0.25">
      <c r="A1149" t="s">
        <v>6750</v>
      </c>
      <c r="B1149" t="s">
        <v>5311</v>
      </c>
      <c r="C1149" t="s">
        <v>2061</v>
      </c>
    </row>
    <row r="1150" spans="1:3" x14ac:dyDescent="0.25">
      <c r="A1150" t="s">
        <v>6750</v>
      </c>
      <c r="B1150" t="s">
        <v>5312</v>
      </c>
      <c r="C1150" t="s">
        <v>1174</v>
      </c>
    </row>
    <row r="1151" spans="1:3" x14ac:dyDescent="0.25">
      <c r="A1151" t="s">
        <v>6750</v>
      </c>
      <c r="B1151" t="s">
        <v>5313</v>
      </c>
      <c r="C1151" t="s">
        <v>2062</v>
      </c>
    </row>
    <row r="1152" spans="1:3" x14ac:dyDescent="0.25">
      <c r="A1152" t="s">
        <v>6750</v>
      </c>
      <c r="B1152" t="s">
        <v>5314</v>
      </c>
      <c r="C1152" t="s">
        <v>599</v>
      </c>
    </row>
    <row r="1153" spans="1:3" x14ac:dyDescent="0.25">
      <c r="A1153" t="s">
        <v>6750</v>
      </c>
      <c r="B1153" t="s">
        <v>5315</v>
      </c>
      <c r="C1153" t="s">
        <v>266</v>
      </c>
    </row>
    <row r="1154" spans="1:3" x14ac:dyDescent="0.25">
      <c r="A1154" t="s">
        <v>6750</v>
      </c>
      <c r="B1154" t="s">
        <v>5317</v>
      </c>
      <c r="C1154" t="s">
        <v>2064</v>
      </c>
    </row>
    <row r="1155" spans="1:3" x14ac:dyDescent="0.25">
      <c r="A1155" t="s">
        <v>6750</v>
      </c>
      <c r="B1155" t="s">
        <v>5319</v>
      </c>
      <c r="C1155" t="s">
        <v>2066</v>
      </c>
    </row>
    <row r="1156" spans="1:3" x14ac:dyDescent="0.25">
      <c r="A1156" t="s">
        <v>6750</v>
      </c>
      <c r="B1156" t="s">
        <v>5320</v>
      </c>
      <c r="C1156" t="s">
        <v>2067</v>
      </c>
    </row>
    <row r="1157" spans="1:3" x14ac:dyDescent="0.25">
      <c r="A1157" t="s">
        <v>6750</v>
      </c>
      <c r="B1157" t="s">
        <v>5321</v>
      </c>
      <c r="C1157" t="s">
        <v>858</v>
      </c>
    </row>
    <row r="1158" spans="1:3" x14ac:dyDescent="0.25">
      <c r="A1158" t="s">
        <v>6750</v>
      </c>
      <c r="B1158" t="s">
        <v>6705</v>
      </c>
      <c r="C1158" t="s">
        <v>931</v>
      </c>
    </row>
    <row r="1159" spans="1:3" x14ac:dyDescent="0.25">
      <c r="A1159" t="s">
        <v>6750</v>
      </c>
      <c r="B1159" t="s">
        <v>5325</v>
      </c>
      <c r="C1159" t="s">
        <v>25</v>
      </c>
    </row>
    <row r="1160" spans="1:3" x14ac:dyDescent="0.25">
      <c r="A1160" t="s">
        <v>6750</v>
      </c>
      <c r="B1160" t="s">
        <v>5327</v>
      </c>
      <c r="C1160" t="s">
        <v>2058</v>
      </c>
    </row>
    <row r="1161" spans="1:3" x14ac:dyDescent="0.25">
      <c r="A1161" t="s">
        <v>6750</v>
      </c>
      <c r="B1161" t="s">
        <v>5328</v>
      </c>
      <c r="C1161" t="s">
        <v>2094</v>
      </c>
    </row>
    <row r="1162" spans="1:3" x14ac:dyDescent="0.25">
      <c r="A1162" t="s">
        <v>6750</v>
      </c>
      <c r="B1162" t="s">
        <v>5329</v>
      </c>
      <c r="C1162" t="s">
        <v>969</v>
      </c>
    </row>
    <row r="1163" spans="1:3" x14ac:dyDescent="0.25">
      <c r="A1163" t="s">
        <v>6750</v>
      </c>
      <c r="B1163" t="s">
        <v>5330</v>
      </c>
      <c r="C1163" t="s">
        <v>2095</v>
      </c>
    </row>
    <row r="1164" spans="1:3" x14ac:dyDescent="0.25">
      <c r="A1164" t="s">
        <v>6750</v>
      </c>
      <c r="B1164" t="s">
        <v>5331</v>
      </c>
      <c r="C1164" t="s">
        <v>1699</v>
      </c>
    </row>
    <row r="1165" spans="1:3" x14ac:dyDescent="0.25">
      <c r="A1165" t="s">
        <v>6750</v>
      </c>
      <c r="B1165" t="s">
        <v>5332</v>
      </c>
      <c r="C1165" t="s">
        <v>368</v>
      </c>
    </row>
    <row r="1166" spans="1:3" x14ac:dyDescent="0.25">
      <c r="A1166" t="s">
        <v>6750</v>
      </c>
      <c r="B1166" t="s">
        <v>5333</v>
      </c>
      <c r="C1166" t="s">
        <v>39</v>
      </c>
    </row>
    <row r="1167" spans="1:3" x14ac:dyDescent="0.25">
      <c r="A1167" t="s">
        <v>6750</v>
      </c>
      <c r="B1167" t="s">
        <v>5334</v>
      </c>
      <c r="C1167" t="s">
        <v>2096</v>
      </c>
    </row>
    <row r="1168" spans="1:3" x14ac:dyDescent="0.25">
      <c r="A1168" t="s">
        <v>6750</v>
      </c>
      <c r="B1168" t="s">
        <v>6706</v>
      </c>
      <c r="C1168" t="s">
        <v>2446</v>
      </c>
    </row>
    <row r="1169" spans="1:3" x14ac:dyDescent="0.25">
      <c r="A1169" t="s">
        <v>6750</v>
      </c>
      <c r="B1169" t="s">
        <v>5338</v>
      </c>
      <c r="C1169" t="s">
        <v>2100</v>
      </c>
    </row>
    <row r="1170" spans="1:3" x14ac:dyDescent="0.25">
      <c r="A1170" t="s">
        <v>6750</v>
      </c>
      <c r="B1170" t="s">
        <v>5339</v>
      </c>
      <c r="C1170" t="s">
        <v>2101</v>
      </c>
    </row>
    <row r="1171" spans="1:3" x14ac:dyDescent="0.25">
      <c r="A1171" t="s">
        <v>6750</v>
      </c>
      <c r="B1171" t="s">
        <v>5340</v>
      </c>
      <c r="C1171" t="s">
        <v>286</v>
      </c>
    </row>
    <row r="1172" spans="1:3" x14ac:dyDescent="0.25">
      <c r="A1172" t="s">
        <v>6750</v>
      </c>
      <c r="B1172" t="s">
        <v>5341</v>
      </c>
      <c r="C1172" t="s">
        <v>41</v>
      </c>
    </row>
    <row r="1173" spans="1:3" x14ac:dyDescent="0.25">
      <c r="A1173" t="s">
        <v>6750</v>
      </c>
      <c r="B1173" t="s">
        <v>5342</v>
      </c>
      <c r="C1173" t="s">
        <v>602</v>
      </c>
    </row>
    <row r="1174" spans="1:3" x14ac:dyDescent="0.25">
      <c r="A1174" t="s">
        <v>6750</v>
      </c>
      <c r="B1174" t="s">
        <v>5343</v>
      </c>
      <c r="C1174" t="s">
        <v>563</v>
      </c>
    </row>
    <row r="1175" spans="1:3" x14ac:dyDescent="0.25">
      <c r="A1175" t="s">
        <v>6750</v>
      </c>
      <c r="B1175" t="s">
        <v>5344</v>
      </c>
      <c r="C1175" t="s">
        <v>290</v>
      </c>
    </row>
    <row r="1176" spans="1:3" x14ac:dyDescent="0.25">
      <c r="A1176" t="s">
        <v>6750</v>
      </c>
      <c r="B1176" t="s">
        <v>5345</v>
      </c>
      <c r="C1176" t="s">
        <v>454</v>
      </c>
    </row>
    <row r="1177" spans="1:3" x14ac:dyDescent="0.25">
      <c r="A1177" t="s">
        <v>6750</v>
      </c>
      <c r="B1177" t="s">
        <v>5346</v>
      </c>
      <c r="C1177" t="s">
        <v>472</v>
      </c>
    </row>
    <row r="1178" spans="1:3" x14ac:dyDescent="0.25">
      <c r="A1178" t="s">
        <v>6750</v>
      </c>
      <c r="B1178" t="s">
        <v>5347</v>
      </c>
      <c r="C1178" t="s">
        <v>1408</v>
      </c>
    </row>
    <row r="1179" spans="1:3" x14ac:dyDescent="0.25">
      <c r="A1179" t="s">
        <v>6750</v>
      </c>
      <c r="B1179" t="s">
        <v>5348</v>
      </c>
      <c r="C1179" t="s">
        <v>2092</v>
      </c>
    </row>
    <row r="1180" spans="1:3" x14ac:dyDescent="0.25">
      <c r="A1180" t="s">
        <v>6750</v>
      </c>
      <c r="B1180" t="s">
        <v>5349</v>
      </c>
      <c r="C1180" t="s">
        <v>565</v>
      </c>
    </row>
    <row r="1181" spans="1:3" x14ac:dyDescent="0.25">
      <c r="A1181" t="s">
        <v>6750</v>
      </c>
      <c r="B1181" t="s">
        <v>5350</v>
      </c>
      <c r="C1181" t="s">
        <v>1956</v>
      </c>
    </row>
    <row r="1182" spans="1:3" x14ac:dyDescent="0.25">
      <c r="A1182" t="s">
        <v>6750</v>
      </c>
      <c r="B1182" t="s">
        <v>5351</v>
      </c>
      <c r="C1182" t="s">
        <v>24</v>
      </c>
    </row>
    <row r="1183" spans="1:3" x14ac:dyDescent="0.25">
      <c r="A1183" t="s">
        <v>6750</v>
      </c>
      <c r="B1183" t="s">
        <v>5352</v>
      </c>
      <c r="C1183" t="s">
        <v>26</v>
      </c>
    </row>
    <row r="1184" spans="1:3" x14ac:dyDescent="0.25">
      <c r="A1184" t="s">
        <v>6750</v>
      </c>
      <c r="B1184" t="s">
        <v>5353</v>
      </c>
      <c r="C1184" t="s">
        <v>987</v>
      </c>
    </row>
    <row r="1185" spans="1:3" x14ac:dyDescent="0.25">
      <c r="A1185" t="s">
        <v>6750</v>
      </c>
      <c r="B1185" t="s">
        <v>5354</v>
      </c>
      <c r="C1185" t="s">
        <v>2114</v>
      </c>
    </row>
    <row r="1186" spans="1:3" x14ac:dyDescent="0.25">
      <c r="A1186" t="s">
        <v>6750</v>
      </c>
      <c r="B1186" t="s">
        <v>5355</v>
      </c>
      <c r="C1186" t="s">
        <v>147</v>
      </c>
    </row>
    <row r="1187" spans="1:3" x14ac:dyDescent="0.25">
      <c r="A1187" t="s">
        <v>6750</v>
      </c>
      <c r="B1187" t="s">
        <v>5356</v>
      </c>
      <c r="C1187" t="s">
        <v>54</v>
      </c>
    </row>
    <row r="1188" spans="1:3" x14ac:dyDescent="0.25">
      <c r="A1188" t="s">
        <v>6750</v>
      </c>
      <c r="B1188" t="s">
        <v>5357</v>
      </c>
      <c r="C1188" t="s">
        <v>216</v>
      </c>
    </row>
    <row r="1189" spans="1:3" x14ac:dyDescent="0.25">
      <c r="A1189" t="s">
        <v>6750</v>
      </c>
      <c r="B1189" t="s">
        <v>5358</v>
      </c>
      <c r="C1189" t="s">
        <v>2115</v>
      </c>
    </row>
    <row r="1190" spans="1:3" x14ac:dyDescent="0.25">
      <c r="A1190" t="s">
        <v>6750</v>
      </c>
      <c r="B1190" t="s">
        <v>5359</v>
      </c>
      <c r="C1190" t="s">
        <v>218</v>
      </c>
    </row>
    <row r="1191" spans="1:3" x14ac:dyDescent="0.25">
      <c r="A1191" t="s">
        <v>6750</v>
      </c>
      <c r="B1191" t="s">
        <v>5360</v>
      </c>
      <c r="C1191" t="s">
        <v>981</v>
      </c>
    </row>
    <row r="1192" spans="1:3" x14ac:dyDescent="0.25">
      <c r="A1192" t="s">
        <v>6750</v>
      </c>
      <c r="B1192" t="s">
        <v>5361</v>
      </c>
      <c r="C1192" t="s">
        <v>368</v>
      </c>
    </row>
    <row r="1193" spans="1:3" x14ac:dyDescent="0.25">
      <c r="A1193" t="s">
        <v>6750</v>
      </c>
      <c r="B1193" t="s">
        <v>5362</v>
      </c>
      <c r="C1193" t="s">
        <v>39</v>
      </c>
    </row>
    <row r="1194" spans="1:3" x14ac:dyDescent="0.25">
      <c r="A1194" t="s">
        <v>6750</v>
      </c>
      <c r="B1194" t="s">
        <v>5363</v>
      </c>
      <c r="C1194" t="s">
        <v>468</v>
      </c>
    </row>
    <row r="1195" spans="1:3" x14ac:dyDescent="0.25">
      <c r="A1195" t="s">
        <v>6750</v>
      </c>
      <c r="B1195" t="s">
        <v>5364</v>
      </c>
      <c r="C1195" t="s">
        <v>41</v>
      </c>
    </row>
    <row r="1196" spans="1:3" x14ac:dyDescent="0.25">
      <c r="A1196" t="s">
        <v>6750</v>
      </c>
      <c r="B1196" t="s">
        <v>5365</v>
      </c>
      <c r="C1196" t="s">
        <v>2116</v>
      </c>
    </row>
    <row r="1197" spans="1:3" x14ac:dyDescent="0.25">
      <c r="A1197" t="s">
        <v>6750</v>
      </c>
      <c r="B1197" t="s">
        <v>5366</v>
      </c>
      <c r="C1197" t="s">
        <v>1708</v>
      </c>
    </row>
    <row r="1198" spans="1:3" x14ac:dyDescent="0.25">
      <c r="A1198" t="s">
        <v>6750</v>
      </c>
      <c r="B1198" t="s">
        <v>5367</v>
      </c>
      <c r="C1198" t="s">
        <v>2117</v>
      </c>
    </row>
    <row r="1199" spans="1:3" x14ac:dyDescent="0.25">
      <c r="A1199" t="s">
        <v>6750</v>
      </c>
      <c r="B1199" t="s">
        <v>5368</v>
      </c>
      <c r="C1199" t="s">
        <v>2118</v>
      </c>
    </row>
    <row r="1200" spans="1:3" x14ac:dyDescent="0.25">
      <c r="A1200" t="s">
        <v>6750</v>
      </c>
      <c r="B1200" t="s">
        <v>5369</v>
      </c>
      <c r="C1200" t="s">
        <v>372</v>
      </c>
    </row>
    <row r="1201" spans="1:3" x14ac:dyDescent="0.25">
      <c r="A1201" t="s">
        <v>6750</v>
      </c>
      <c r="B1201" t="s">
        <v>5370</v>
      </c>
      <c r="C1201" t="s">
        <v>957</v>
      </c>
    </row>
    <row r="1202" spans="1:3" x14ac:dyDescent="0.25">
      <c r="A1202" t="s">
        <v>6750</v>
      </c>
      <c r="B1202" t="s">
        <v>5371</v>
      </c>
      <c r="C1202" t="s">
        <v>1259</v>
      </c>
    </row>
    <row r="1203" spans="1:3" x14ac:dyDescent="0.25">
      <c r="A1203" t="s">
        <v>6750</v>
      </c>
      <c r="B1203" t="s">
        <v>5372</v>
      </c>
      <c r="C1203" t="s">
        <v>208</v>
      </c>
    </row>
    <row r="1204" spans="1:3" x14ac:dyDescent="0.25">
      <c r="A1204" t="s">
        <v>6750</v>
      </c>
      <c r="B1204" t="s">
        <v>5373</v>
      </c>
      <c r="C1204" t="s">
        <v>635</v>
      </c>
    </row>
    <row r="1205" spans="1:3" x14ac:dyDescent="0.25">
      <c r="A1205" t="s">
        <v>6750</v>
      </c>
      <c r="B1205" t="s">
        <v>5374</v>
      </c>
      <c r="C1205" t="s">
        <v>2160</v>
      </c>
    </row>
    <row r="1206" spans="1:3" x14ac:dyDescent="0.25">
      <c r="A1206" t="s">
        <v>6750</v>
      </c>
      <c r="B1206" t="s">
        <v>5375</v>
      </c>
      <c r="C1206" t="s">
        <v>555</v>
      </c>
    </row>
    <row r="1207" spans="1:3" x14ac:dyDescent="0.25">
      <c r="A1207" t="s">
        <v>6750</v>
      </c>
      <c r="B1207" t="s">
        <v>5376</v>
      </c>
      <c r="C1207" t="s">
        <v>2161</v>
      </c>
    </row>
    <row r="1208" spans="1:3" x14ac:dyDescent="0.25">
      <c r="A1208" t="s">
        <v>6750</v>
      </c>
      <c r="B1208" t="s">
        <v>5377</v>
      </c>
      <c r="C1208" t="s">
        <v>765</v>
      </c>
    </row>
    <row r="1209" spans="1:3" x14ac:dyDescent="0.25">
      <c r="A1209" t="s">
        <v>6750</v>
      </c>
      <c r="B1209" t="s">
        <v>5378</v>
      </c>
      <c r="C1209" t="s">
        <v>38</v>
      </c>
    </row>
    <row r="1210" spans="1:3" x14ac:dyDescent="0.25">
      <c r="A1210" t="s">
        <v>6750</v>
      </c>
      <c r="B1210" t="s">
        <v>5379</v>
      </c>
      <c r="C1210" t="s">
        <v>2153</v>
      </c>
    </row>
    <row r="1211" spans="1:3" x14ac:dyDescent="0.25">
      <c r="A1211" t="s">
        <v>6750</v>
      </c>
      <c r="B1211" t="s">
        <v>5380</v>
      </c>
      <c r="C1211" t="s">
        <v>2162</v>
      </c>
    </row>
    <row r="1212" spans="1:3" x14ac:dyDescent="0.25">
      <c r="A1212" t="s">
        <v>6750</v>
      </c>
      <c r="B1212" t="s">
        <v>5381</v>
      </c>
      <c r="C1212" t="s">
        <v>414</v>
      </c>
    </row>
    <row r="1213" spans="1:3" x14ac:dyDescent="0.25">
      <c r="A1213" t="s">
        <v>6750</v>
      </c>
      <c r="B1213" t="s">
        <v>5382</v>
      </c>
      <c r="C1213" t="s">
        <v>14</v>
      </c>
    </row>
    <row r="1214" spans="1:3" x14ac:dyDescent="0.25">
      <c r="A1214" t="s">
        <v>6750</v>
      </c>
      <c r="B1214" t="s">
        <v>5383</v>
      </c>
      <c r="C1214" t="s">
        <v>41</v>
      </c>
    </row>
    <row r="1215" spans="1:3" x14ac:dyDescent="0.25">
      <c r="A1215" t="s">
        <v>6750</v>
      </c>
      <c r="B1215" t="s">
        <v>5384</v>
      </c>
      <c r="C1215" t="s">
        <v>287</v>
      </c>
    </row>
    <row r="1216" spans="1:3" x14ac:dyDescent="0.25">
      <c r="A1216" t="s">
        <v>6750</v>
      </c>
      <c r="B1216" t="s">
        <v>5385</v>
      </c>
      <c r="C1216" t="s">
        <v>2163</v>
      </c>
    </row>
    <row r="1217" spans="1:3" x14ac:dyDescent="0.25">
      <c r="A1217" t="s">
        <v>6750</v>
      </c>
      <c r="B1217" t="s">
        <v>5386</v>
      </c>
      <c r="C1217" t="s">
        <v>24</v>
      </c>
    </row>
    <row r="1218" spans="1:3" x14ac:dyDescent="0.25">
      <c r="A1218" t="s">
        <v>6750</v>
      </c>
      <c r="B1218" t="s">
        <v>5387</v>
      </c>
      <c r="C1218" t="s">
        <v>26</v>
      </c>
    </row>
    <row r="1219" spans="1:3" x14ac:dyDescent="0.25">
      <c r="A1219" t="s">
        <v>6750</v>
      </c>
      <c r="B1219" t="s">
        <v>5388</v>
      </c>
      <c r="C1219" t="s">
        <v>1572</v>
      </c>
    </row>
    <row r="1220" spans="1:3" x14ac:dyDescent="0.25">
      <c r="A1220" t="s">
        <v>6750</v>
      </c>
      <c r="B1220" t="s">
        <v>5389</v>
      </c>
      <c r="C1220" t="s">
        <v>2205</v>
      </c>
    </row>
    <row r="1221" spans="1:3" x14ac:dyDescent="0.25">
      <c r="A1221" t="s">
        <v>6750</v>
      </c>
      <c r="B1221" t="s">
        <v>5390</v>
      </c>
      <c r="C1221" t="s">
        <v>2206</v>
      </c>
    </row>
    <row r="1222" spans="1:3" x14ac:dyDescent="0.25">
      <c r="A1222" t="s">
        <v>6750</v>
      </c>
      <c r="B1222" t="s">
        <v>5391</v>
      </c>
      <c r="C1222" t="s">
        <v>2197</v>
      </c>
    </row>
    <row r="1223" spans="1:3" x14ac:dyDescent="0.25">
      <c r="A1223" t="s">
        <v>6750</v>
      </c>
      <c r="B1223" t="s">
        <v>5392</v>
      </c>
      <c r="C1223" t="s">
        <v>54</v>
      </c>
    </row>
    <row r="1224" spans="1:3" x14ac:dyDescent="0.25">
      <c r="A1224" t="s">
        <v>6750</v>
      </c>
      <c r="B1224" t="s">
        <v>5393</v>
      </c>
      <c r="C1224" t="s">
        <v>2200</v>
      </c>
    </row>
    <row r="1225" spans="1:3" x14ac:dyDescent="0.25">
      <c r="A1225" t="s">
        <v>6750</v>
      </c>
      <c r="B1225" t="s">
        <v>5394</v>
      </c>
      <c r="C1225" t="s">
        <v>1199</v>
      </c>
    </row>
    <row r="1226" spans="1:3" x14ac:dyDescent="0.25">
      <c r="A1226" t="s">
        <v>6750</v>
      </c>
      <c r="B1226" t="s">
        <v>5395</v>
      </c>
      <c r="C1226" t="s">
        <v>10</v>
      </c>
    </row>
    <row r="1227" spans="1:3" x14ac:dyDescent="0.25">
      <c r="A1227" t="s">
        <v>6750</v>
      </c>
      <c r="B1227" t="s">
        <v>5396</v>
      </c>
      <c r="C1227" t="s">
        <v>1073</v>
      </c>
    </row>
    <row r="1228" spans="1:3" x14ac:dyDescent="0.25">
      <c r="A1228" t="s">
        <v>6750</v>
      </c>
      <c r="B1228" t="s">
        <v>5397</v>
      </c>
      <c r="C1228" t="s">
        <v>2207</v>
      </c>
    </row>
    <row r="1229" spans="1:3" x14ac:dyDescent="0.25">
      <c r="A1229" t="s">
        <v>6750</v>
      </c>
      <c r="B1229" t="s">
        <v>5398</v>
      </c>
      <c r="C1229" t="s">
        <v>2208</v>
      </c>
    </row>
    <row r="1230" spans="1:3" x14ac:dyDescent="0.25">
      <c r="A1230" t="s">
        <v>6750</v>
      </c>
      <c r="B1230" t="s">
        <v>5399</v>
      </c>
      <c r="C1230" t="s">
        <v>165</v>
      </c>
    </row>
    <row r="1231" spans="1:3" x14ac:dyDescent="0.25">
      <c r="A1231" t="s">
        <v>6750</v>
      </c>
      <c r="B1231" t="s">
        <v>5400</v>
      </c>
      <c r="C1231" t="s">
        <v>2209</v>
      </c>
    </row>
    <row r="1232" spans="1:3" x14ac:dyDescent="0.25">
      <c r="A1232" t="s">
        <v>6750</v>
      </c>
      <c r="B1232" t="s">
        <v>5401</v>
      </c>
      <c r="C1232" t="s">
        <v>536</v>
      </c>
    </row>
    <row r="1233" spans="1:3" x14ac:dyDescent="0.25">
      <c r="A1233" t="s">
        <v>6750</v>
      </c>
      <c r="B1233" t="s">
        <v>5402</v>
      </c>
      <c r="C1233" t="s">
        <v>468</v>
      </c>
    </row>
    <row r="1234" spans="1:3" x14ac:dyDescent="0.25">
      <c r="A1234" t="s">
        <v>6750</v>
      </c>
      <c r="B1234" t="s">
        <v>5403</v>
      </c>
      <c r="C1234" t="s">
        <v>2210</v>
      </c>
    </row>
    <row r="1235" spans="1:3" x14ac:dyDescent="0.25">
      <c r="A1235" t="s">
        <v>6750</v>
      </c>
      <c r="B1235" t="s">
        <v>5404</v>
      </c>
      <c r="C1235" t="s">
        <v>407</v>
      </c>
    </row>
    <row r="1236" spans="1:3" x14ac:dyDescent="0.25">
      <c r="A1236" t="s">
        <v>6750</v>
      </c>
      <c r="B1236" t="s">
        <v>5405</v>
      </c>
      <c r="C1236" t="s">
        <v>41</v>
      </c>
    </row>
    <row r="1237" spans="1:3" x14ac:dyDescent="0.25">
      <c r="A1237" t="s">
        <v>6750</v>
      </c>
      <c r="B1237" t="s">
        <v>5406</v>
      </c>
      <c r="C1237" t="s">
        <v>2201</v>
      </c>
    </row>
    <row r="1238" spans="1:3" x14ac:dyDescent="0.25">
      <c r="A1238" t="s">
        <v>6750</v>
      </c>
      <c r="B1238" t="s">
        <v>5407</v>
      </c>
      <c r="C1238" t="s">
        <v>2203</v>
      </c>
    </row>
    <row r="1239" spans="1:3" x14ac:dyDescent="0.25">
      <c r="A1239" t="s">
        <v>6750</v>
      </c>
      <c r="B1239" t="s">
        <v>5408</v>
      </c>
      <c r="C1239" t="s">
        <v>2204</v>
      </c>
    </row>
    <row r="1240" spans="1:3" x14ac:dyDescent="0.25">
      <c r="A1240" t="s">
        <v>6750</v>
      </c>
      <c r="B1240" t="s">
        <v>5409</v>
      </c>
      <c r="C1240" t="s">
        <v>2211</v>
      </c>
    </row>
    <row r="1241" spans="1:3" x14ac:dyDescent="0.25">
      <c r="A1241" t="s">
        <v>6750</v>
      </c>
      <c r="B1241" t="s">
        <v>5410</v>
      </c>
      <c r="C1241" t="s">
        <v>102</v>
      </c>
    </row>
    <row r="1242" spans="1:3" x14ac:dyDescent="0.25">
      <c r="A1242" t="s">
        <v>6750</v>
      </c>
      <c r="B1242" t="s">
        <v>5411</v>
      </c>
      <c r="C1242" t="s">
        <v>998</v>
      </c>
    </row>
    <row r="1243" spans="1:3" x14ac:dyDescent="0.25">
      <c r="A1243" t="s">
        <v>6750</v>
      </c>
      <c r="B1243" t="s">
        <v>5412</v>
      </c>
      <c r="C1243" t="s">
        <v>1345</v>
      </c>
    </row>
    <row r="1244" spans="1:3" x14ac:dyDescent="0.25">
      <c r="A1244" t="s">
        <v>6750</v>
      </c>
      <c r="B1244" t="s">
        <v>5413</v>
      </c>
      <c r="C1244" t="s">
        <v>2044</v>
      </c>
    </row>
    <row r="1245" spans="1:3" x14ac:dyDescent="0.25">
      <c r="A1245" t="s">
        <v>6750</v>
      </c>
      <c r="B1245" t="s">
        <v>5414</v>
      </c>
      <c r="C1245" t="s">
        <v>26</v>
      </c>
    </row>
    <row r="1246" spans="1:3" x14ac:dyDescent="0.25">
      <c r="A1246" t="s">
        <v>6750</v>
      </c>
      <c r="B1246" t="s">
        <v>5415</v>
      </c>
      <c r="C1246" t="s">
        <v>2212</v>
      </c>
    </row>
    <row r="1247" spans="1:3" x14ac:dyDescent="0.25">
      <c r="A1247" t="s">
        <v>6750</v>
      </c>
      <c r="B1247" t="s">
        <v>5416</v>
      </c>
      <c r="C1247" t="s">
        <v>2213</v>
      </c>
    </row>
    <row r="1248" spans="1:3" x14ac:dyDescent="0.25">
      <c r="A1248" t="s">
        <v>6750</v>
      </c>
      <c r="B1248" t="s">
        <v>5417</v>
      </c>
      <c r="C1248" t="s">
        <v>1389</v>
      </c>
    </row>
    <row r="1249" spans="1:3" x14ac:dyDescent="0.25">
      <c r="A1249" t="s">
        <v>6750</v>
      </c>
      <c r="B1249" t="s">
        <v>6707</v>
      </c>
      <c r="C1249" t="s">
        <v>6801</v>
      </c>
    </row>
    <row r="1250" spans="1:3" x14ac:dyDescent="0.25">
      <c r="A1250" t="s">
        <v>6750</v>
      </c>
      <c r="B1250" t="s">
        <v>6708</v>
      </c>
      <c r="C1250" t="s">
        <v>1295</v>
      </c>
    </row>
    <row r="1251" spans="1:3" x14ac:dyDescent="0.25">
      <c r="A1251" t="s">
        <v>6750</v>
      </c>
      <c r="B1251" t="s">
        <v>5426</v>
      </c>
      <c r="C1251" t="s">
        <v>2222</v>
      </c>
    </row>
    <row r="1252" spans="1:3" x14ac:dyDescent="0.25">
      <c r="A1252" t="s">
        <v>6750</v>
      </c>
      <c r="B1252" t="s">
        <v>6709</v>
      </c>
      <c r="C1252" t="s">
        <v>39</v>
      </c>
    </row>
    <row r="1253" spans="1:3" x14ac:dyDescent="0.25">
      <c r="A1253" t="s">
        <v>6750</v>
      </c>
      <c r="B1253" t="s">
        <v>5429</v>
      </c>
      <c r="C1253" t="s">
        <v>13</v>
      </c>
    </row>
    <row r="1254" spans="1:3" x14ac:dyDescent="0.25">
      <c r="A1254" t="s">
        <v>6750</v>
      </c>
      <c r="B1254" t="s">
        <v>6710</v>
      </c>
      <c r="C1254" t="s">
        <v>14</v>
      </c>
    </row>
    <row r="1255" spans="1:3" x14ac:dyDescent="0.25">
      <c r="A1255" t="s">
        <v>6750</v>
      </c>
      <c r="B1255" t="s">
        <v>6711</v>
      </c>
      <c r="C1255" t="s">
        <v>41</v>
      </c>
    </row>
    <row r="1256" spans="1:3" x14ac:dyDescent="0.25">
      <c r="A1256" t="s">
        <v>6750</v>
      </c>
      <c r="B1256" t="s">
        <v>6712</v>
      </c>
      <c r="C1256" t="s">
        <v>287</v>
      </c>
    </row>
    <row r="1257" spans="1:3" x14ac:dyDescent="0.25">
      <c r="A1257" t="s">
        <v>6750</v>
      </c>
      <c r="B1257" t="s">
        <v>6713</v>
      </c>
      <c r="C1257" t="s">
        <v>2226</v>
      </c>
    </row>
    <row r="1258" spans="1:3" x14ac:dyDescent="0.25">
      <c r="A1258" t="s">
        <v>6750</v>
      </c>
      <c r="B1258" t="s">
        <v>6714</v>
      </c>
      <c r="C1258" t="s">
        <v>102</v>
      </c>
    </row>
    <row r="1259" spans="1:3" x14ac:dyDescent="0.25">
      <c r="A1259" t="s">
        <v>6750</v>
      </c>
      <c r="B1259" t="s">
        <v>5462</v>
      </c>
      <c r="C1259" t="s">
        <v>322</v>
      </c>
    </row>
    <row r="1260" spans="1:3" x14ac:dyDescent="0.25">
      <c r="A1260" t="s">
        <v>6750</v>
      </c>
      <c r="B1260" t="s">
        <v>6715</v>
      </c>
      <c r="C1260" t="s">
        <v>398</v>
      </c>
    </row>
    <row r="1261" spans="1:3" x14ac:dyDescent="0.25">
      <c r="A1261" t="s">
        <v>6750</v>
      </c>
      <c r="B1261" t="s">
        <v>6716</v>
      </c>
      <c r="C1261" t="s">
        <v>445</v>
      </c>
    </row>
    <row r="1262" spans="1:3" x14ac:dyDescent="0.25">
      <c r="A1262" t="s">
        <v>6750</v>
      </c>
      <c r="B1262" t="s">
        <v>5486</v>
      </c>
      <c r="C1262" t="s">
        <v>24</v>
      </c>
    </row>
    <row r="1263" spans="1:3" x14ac:dyDescent="0.25">
      <c r="A1263" t="s">
        <v>6750</v>
      </c>
      <c r="B1263" t="s">
        <v>6717</v>
      </c>
      <c r="C1263" t="s">
        <v>1586</v>
      </c>
    </row>
    <row r="1264" spans="1:3" x14ac:dyDescent="0.25">
      <c r="A1264" t="s">
        <v>6750</v>
      </c>
      <c r="B1264" t="s">
        <v>6718</v>
      </c>
      <c r="C1264" t="s">
        <v>26</v>
      </c>
    </row>
    <row r="1265" spans="1:3" x14ac:dyDescent="0.25">
      <c r="A1265" t="s">
        <v>6750</v>
      </c>
      <c r="B1265" t="s">
        <v>5497</v>
      </c>
      <c r="C1265" t="s">
        <v>2239</v>
      </c>
    </row>
    <row r="1266" spans="1:3" x14ac:dyDescent="0.25">
      <c r="A1266" t="s">
        <v>6750</v>
      </c>
      <c r="B1266" t="s">
        <v>5498</v>
      </c>
      <c r="C1266" t="s">
        <v>125</v>
      </c>
    </row>
    <row r="1267" spans="1:3" x14ac:dyDescent="0.25">
      <c r="A1267" t="s">
        <v>6750</v>
      </c>
      <c r="B1267" t="s">
        <v>6719</v>
      </c>
      <c r="C1267" t="s">
        <v>617</v>
      </c>
    </row>
    <row r="1268" spans="1:3" x14ac:dyDescent="0.25">
      <c r="A1268" t="s">
        <v>6750</v>
      </c>
      <c r="B1268" t="s">
        <v>5501</v>
      </c>
      <c r="C1268" t="s">
        <v>39</v>
      </c>
    </row>
    <row r="1269" spans="1:3" x14ac:dyDescent="0.25">
      <c r="A1269" t="s">
        <v>6750</v>
      </c>
      <c r="B1269" t="s">
        <v>5502</v>
      </c>
      <c r="C1269" t="s">
        <v>14</v>
      </c>
    </row>
    <row r="1270" spans="1:3" x14ac:dyDescent="0.25">
      <c r="A1270" t="s">
        <v>6750</v>
      </c>
      <c r="B1270" t="s">
        <v>5503</v>
      </c>
      <c r="C1270" t="s">
        <v>286</v>
      </c>
    </row>
    <row r="1271" spans="1:3" x14ac:dyDescent="0.25">
      <c r="A1271" t="s">
        <v>6750</v>
      </c>
      <c r="B1271" t="s">
        <v>5504</v>
      </c>
      <c r="C1271" t="s">
        <v>41</v>
      </c>
    </row>
    <row r="1272" spans="1:3" x14ac:dyDescent="0.25">
      <c r="A1272" t="s">
        <v>6750</v>
      </c>
      <c r="B1272" t="s">
        <v>5505</v>
      </c>
      <c r="C1272" t="s">
        <v>1625</v>
      </c>
    </row>
    <row r="1273" spans="1:3" x14ac:dyDescent="0.25">
      <c r="A1273" t="s">
        <v>6750</v>
      </c>
      <c r="B1273" t="s">
        <v>5506</v>
      </c>
      <c r="C1273" t="s">
        <v>2242</v>
      </c>
    </row>
    <row r="1274" spans="1:3" x14ac:dyDescent="0.25">
      <c r="A1274" t="s">
        <v>6750</v>
      </c>
      <c r="B1274" t="s">
        <v>5507</v>
      </c>
      <c r="C1274" t="s">
        <v>347</v>
      </c>
    </row>
    <row r="1275" spans="1:3" x14ac:dyDescent="0.25">
      <c r="A1275" t="s">
        <v>6750</v>
      </c>
      <c r="B1275" t="s">
        <v>5508</v>
      </c>
      <c r="C1275" t="s">
        <v>2243</v>
      </c>
    </row>
    <row r="1276" spans="1:3" x14ac:dyDescent="0.25">
      <c r="A1276" t="s">
        <v>6750</v>
      </c>
      <c r="B1276" t="s">
        <v>5509</v>
      </c>
      <c r="C1276" t="s">
        <v>2244</v>
      </c>
    </row>
    <row r="1277" spans="1:3" x14ac:dyDescent="0.25">
      <c r="A1277" t="s">
        <v>6750</v>
      </c>
      <c r="B1277" t="s">
        <v>5510</v>
      </c>
      <c r="C1277" t="s">
        <v>2245</v>
      </c>
    </row>
    <row r="1278" spans="1:3" x14ac:dyDescent="0.25">
      <c r="A1278" t="s">
        <v>6750</v>
      </c>
      <c r="B1278" t="s">
        <v>5511</v>
      </c>
      <c r="C1278" t="s">
        <v>2238</v>
      </c>
    </row>
    <row r="1279" spans="1:3" x14ac:dyDescent="0.25">
      <c r="A1279" t="s">
        <v>6750</v>
      </c>
      <c r="B1279" t="s">
        <v>5512</v>
      </c>
      <c r="C1279" t="s">
        <v>24</v>
      </c>
    </row>
    <row r="1280" spans="1:3" x14ac:dyDescent="0.25">
      <c r="A1280" t="s">
        <v>6750</v>
      </c>
      <c r="B1280" t="s">
        <v>6720</v>
      </c>
      <c r="C1280" t="s">
        <v>26</v>
      </c>
    </row>
    <row r="1281" spans="1:3" x14ac:dyDescent="0.25">
      <c r="A1281" t="s">
        <v>6750</v>
      </c>
      <c r="B1281" t="s">
        <v>6721</v>
      </c>
      <c r="C1281" t="s">
        <v>6802</v>
      </c>
    </row>
    <row r="1282" spans="1:3" x14ac:dyDescent="0.25">
      <c r="A1282" t="s">
        <v>6750</v>
      </c>
      <c r="B1282" t="s">
        <v>5517</v>
      </c>
      <c r="C1282" t="s">
        <v>1245</v>
      </c>
    </row>
    <row r="1283" spans="1:3" x14ac:dyDescent="0.25">
      <c r="A1283" t="s">
        <v>6750</v>
      </c>
      <c r="B1283" t="s">
        <v>5518</v>
      </c>
      <c r="C1283" t="s">
        <v>147</v>
      </c>
    </row>
    <row r="1284" spans="1:3" x14ac:dyDescent="0.25">
      <c r="A1284" t="s">
        <v>6750</v>
      </c>
      <c r="B1284" t="s">
        <v>5519</v>
      </c>
      <c r="C1284" t="s">
        <v>617</v>
      </c>
    </row>
    <row r="1285" spans="1:3" x14ac:dyDescent="0.25">
      <c r="A1285" t="s">
        <v>6750</v>
      </c>
      <c r="B1285" t="s">
        <v>5520</v>
      </c>
      <c r="C1285" t="s">
        <v>2263</v>
      </c>
    </row>
    <row r="1286" spans="1:3" x14ac:dyDescent="0.25">
      <c r="A1286" t="s">
        <v>6750</v>
      </c>
      <c r="B1286" t="s">
        <v>5521</v>
      </c>
      <c r="C1286" t="s">
        <v>2264</v>
      </c>
    </row>
    <row r="1287" spans="1:3" x14ac:dyDescent="0.25">
      <c r="A1287" t="s">
        <v>6750</v>
      </c>
      <c r="B1287" t="s">
        <v>5522</v>
      </c>
      <c r="C1287" t="s">
        <v>765</v>
      </c>
    </row>
    <row r="1288" spans="1:3" x14ac:dyDescent="0.25">
      <c r="A1288" t="s">
        <v>6750</v>
      </c>
      <c r="B1288" t="s">
        <v>5523</v>
      </c>
      <c r="C1288" t="s">
        <v>38</v>
      </c>
    </row>
    <row r="1289" spans="1:3" x14ac:dyDescent="0.25">
      <c r="A1289" t="s">
        <v>6750</v>
      </c>
      <c r="B1289" t="s">
        <v>5524</v>
      </c>
      <c r="C1289" t="s">
        <v>148</v>
      </c>
    </row>
    <row r="1290" spans="1:3" x14ac:dyDescent="0.25">
      <c r="A1290" t="s">
        <v>6750</v>
      </c>
      <c r="B1290" t="s">
        <v>5525</v>
      </c>
      <c r="C1290" t="s">
        <v>8</v>
      </c>
    </row>
    <row r="1291" spans="1:3" x14ac:dyDescent="0.25">
      <c r="A1291" t="s">
        <v>6750</v>
      </c>
      <c r="B1291" t="s">
        <v>5526</v>
      </c>
      <c r="C1291" t="s">
        <v>13</v>
      </c>
    </row>
    <row r="1292" spans="1:3" x14ac:dyDescent="0.25">
      <c r="A1292" t="s">
        <v>6750</v>
      </c>
      <c r="B1292" t="s">
        <v>5527</v>
      </c>
      <c r="C1292" t="s">
        <v>2265</v>
      </c>
    </row>
    <row r="1293" spans="1:3" x14ac:dyDescent="0.25">
      <c r="A1293" t="s">
        <v>6750</v>
      </c>
      <c r="B1293" t="s">
        <v>5528</v>
      </c>
      <c r="C1293" t="s">
        <v>396</v>
      </c>
    </row>
    <row r="1294" spans="1:3" x14ac:dyDescent="0.25">
      <c r="A1294" t="s">
        <v>6750</v>
      </c>
      <c r="B1294" t="s">
        <v>5529</v>
      </c>
      <c r="C1294" t="s">
        <v>2266</v>
      </c>
    </row>
    <row r="1295" spans="1:3" x14ac:dyDescent="0.25">
      <c r="A1295" t="s">
        <v>6750</v>
      </c>
      <c r="B1295" t="s">
        <v>5530</v>
      </c>
      <c r="C1295" t="s">
        <v>122</v>
      </c>
    </row>
    <row r="1296" spans="1:3" x14ac:dyDescent="0.25">
      <c r="A1296" t="s">
        <v>6750</v>
      </c>
      <c r="B1296" t="s">
        <v>5531</v>
      </c>
      <c r="C1296" t="s">
        <v>2262</v>
      </c>
    </row>
    <row r="1297" spans="1:3" x14ac:dyDescent="0.25">
      <c r="A1297" t="s">
        <v>6750</v>
      </c>
      <c r="B1297" t="s">
        <v>5532</v>
      </c>
      <c r="C1297" t="s">
        <v>1745</v>
      </c>
    </row>
    <row r="1298" spans="1:3" x14ac:dyDescent="0.25">
      <c r="A1298" t="s">
        <v>6750</v>
      </c>
      <c r="B1298" t="s">
        <v>5533</v>
      </c>
      <c r="C1298" t="s">
        <v>2295</v>
      </c>
    </row>
    <row r="1299" spans="1:3" x14ac:dyDescent="0.25">
      <c r="A1299" t="s">
        <v>6750</v>
      </c>
      <c r="B1299" t="s">
        <v>5535</v>
      </c>
      <c r="C1299" t="s">
        <v>2276</v>
      </c>
    </row>
    <row r="1300" spans="1:3" x14ac:dyDescent="0.25">
      <c r="A1300" t="s">
        <v>6750</v>
      </c>
      <c r="B1300" t="s">
        <v>6722</v>
      </c>
      <c r="C1300" t="s">
        <v>279</v>
      </c>
    </row>
    <row r="1301" spans="1:3" x14ac:dyDescent="0.25">
      <c r="A1301" t="s">
        <v>6750</v>
      </c>
      <c r="B1301" t="s">
        <v>6723</v>
      </c>
      <c r="C1301" t="s">
        <v>344</v>
      </c>
    </row>
    <row r="1302" spans="1:3" x14ac:dyDescent="0.25">
      <c r="A1302" t="s">
        <v>6750</v>
      </c>
      <c r="B1302" t="s">
        <v>6724</v>
      </c>
      <c r="C1302" t="s">
        <v>6803</v>
      </c>
    </row>
    <row r="1303" spans="1:3" x14ac:dyDescent="0.25">
      <c r="A1303" t="s">
        <v>6750</v>
      </c>
      <c r="B1303" t="s">
        <v>5544</v>
      </c>
      <c r="C1303" t="s">
        <v>2305</v>
      </c>
    </row>
    <row r="1304" spans="1:3" x14ac:dyDescent="0.25">
      <c r="A1304" t="s">
        <v>6750</v>
      </c>
      <c r="B1304" t="s">
        <v>6725</v>
      </c>
      <c r="C1304" t="s">
        <v>2287</v>
      </c>
    </row>
    <row r="1305" spans="1:3" x14ac:dyDescent="0.25">
      <c r="A1305" t="s">
        <v>6750</v>
      </c>
      <c r="B1305" t="s">
        <v>5547</v>
      </c>
      <c r="C1305" t="s">
        <v>286</v>
      </c>
    </row>
    <row r="1306" spans="1:3" x14ac:dyDescent="0.25">
      <c r="A1306" t="s">
        <v>6750</v>
      </c>
      <c r="B1306" t="s">
        <v>6726</v>
      </c>
      <c r="C1306" t="s">
        <v>41</v>
      </c>
    </row>
    <row r="1307" spans="1:3" x14ac:dyDescent="0.25">
      <c r="A1307" t="s">
        <v>6750</v>
      </c>
      <c r="B1307" t="s">
        <v>6727</v>
      </c>
      <c r="C1307" t="s">
        <v>395</v>
      </c>
    </row>
    <row r="1308" spans="1:3" x14ac:dyDescent="0.25">
      <c r="A1308" t="s">
        <v>6750</v>
      </c>
      <c r="B1308" t="s">
        <v>6728</v>
      </c>
      <c r="C1308" t="s">
        <v>2293</v>
      </c>
    </row>
    <row r="1309" spans="1:3" x14ac:dyDescent="0.25">
      <c r="A1309" t="s">
        <v>6750</v>
      </c>
      <c r="B1309" t="s">
        <v>5551</v>
      </c>
      <c r="C1309" t="s">
        <v>398</v>
      </c>
    </row>
    <row r="1310" spans="1:3" x14ac:dyDescent="0.25">
      <c r="A1310" t="s">
        <v>6750</v>
      </c>
      <c r="B1310" t="s">
        <v>6729</v>
      </c>
      <c r="C1310" t="s">
        <v>1277</v>
      </c>
    </row>
    <row r="1311" spans="1:3" x14ac:dyDescent="0.25">
      <c r="A1311" t="s">
        <v>6750</v>
      </c>
      <c r="B1311" t="s">
        <v>5554</v>
      </c>
      <c r="C1311" t="s">
        <v>215</v>
      </c>
    </row>
    <row r="1312" spans="1:3" x14ac:dyDescent="0.25">
      <c r="A1312" t="s">
        <v>6750</v>
      </c>
      <c r="B1312" t="s">
        <v>5555</v>
      </c>
      <c r="C1312" t="s">
        <v>54</v>
      </c>
    </row>
    <row r="1313" spans="1:3" x14ac:dyDescent="0.25">
      <c r="A1313" t="s">
        <v>6750</v>
      </c>
      <c r="B1313" t="s">
        <v>5556</v>
      </c>
      <c r="C1313" t="s">
        <v>555</v>
      </c>
    </row>
    <row r="1314" spans="1:3" x14ac:dyDescent="0.25">
      <c r="A1314" t="s">
        <v>6750</v>
      </c>
      <c r="B1314" t="s">
        <v>5557</v>
      </c>
      <c r="C1314" t="s">
        <v>38</v>
      </c>
    </row>
    <row r="1315" spans="1:3" x14ac:dyDescent="0.25">
      <c r="A1315" t="s">
        <v>6750</v>
      </c>
      <c r="B1315" t="s">
        <v>5558</v>
      </c>
      <c r="C1315" t="s">
        <v>55</v>
      </c>
    </row>
    <row r="1316" spans="1:3" x14ac:dyDescent="0.25">
      <c r="A1316" t="s">
        <v>6750</v>
      </c>
      <c r="B1316" t="s">
        <v>5559</v>
      </c>
      <c r="C1316" t="s">
        <v>117</v>
      </c>
    </row>
    <row r="1317" spans="1:3" x14ac:dyDescent="0.25">
      <c r="A1317" t="s">
        <v>6750</v>
      </c>
      <c r="B1317" t="s">
        <v>5560</v>
      </c>
      <c r="C1317" t="s">
        <v>10</v>
      </c>
    </row>
    <row r="1318" spans="1:3" x14ac:dyDescent="0.25">
      <c r="A1318" t="s">
        <v>6750</v>
      </c>
      <c r="B1318" t="s">
        <v>5561</v>
      </c>
      <c r="C1318" t="s">
        <v>13</v>
      </c>
    </row>
    <row r="1319" spans="1:3" x14ac:dyDescent="0.25">
      <c r="A1319" t="s">
        <v>6750</v>
      </c>
      <c r="B1319" t="s">
        <v>5562</v>
      </c>
      <c r="C1319" t="s">
        <v>14</v>
      </c>
    </row>
    <row r="1320" spans="1:3" x14ac:dyDescent="0.25">
      <c r="A1320" t="s">
        <v>6750</v>
      </c>
      <c r="B1320" t="s">
        <v>5563</v>
      </c>
      <c r="C1320" t="s">
        <v>41</v>
      </c>
    </row>
    <row r="1321" spans="1:3" x14ac:dyDescent="0.25">
      <c r="A1321" t="s">
        <v>6750</v>
      </c>
      <c r="B1321" t="s">
        <v>5564</v>
      </c>
      <c r="C1321" t="s">
        <v>347</v>
      </c>
    </row>
    <row r="1322" spans="1:3" x14ac:dyDescent="0.25">
      <c r="A1322" t="s">
        <v>6750</v>
      </c>
      <c r="B1322" t="s">
        <v>5565</v>
      </c>
      <c r="C1322" t="s">
        <v>170</v>
      </c>
    </row>
    <row r="1323" spans="1:3" x14ac:dyDescent="0.25">
      <c r="A1323" t="s">
        <v>6750</v>
      </c>
      <c r="B1323" t="s">
        <v>5566</v>
      </c>
      <c r="C1323" t="s">
        <v>2328</v>
      </c>
    </row>
    <row r="1324" spans="1:3" x14ac:dyDescent="0.25">
      <c r="A1324" t="s">
        <v>6750</v>
      </c>
      <c r="B1324" t="s">
        <v>5567</v>
      </c>
      <c r="C1324" t="s">
        <v>24</v>
      </c>
    </row>
    <row r="1325" spans="1:3" x14ac:dyDescent="0.25">
      <c r="A1325" t="s">
        <v>6750</v>
      </c>
      <c r="B1325" t="s">
        <v>5568</v>
      </c>
      <c r="C1325" t="s">
        <v>26</v>
      </c>
    </row>
    <row r="1326" spans="1:3" x14ac:dyDescent="0.25">
      <c r="A1326" t="s">
        <v>6750</v>
      </c>
      <c r="B1326" t="s">
        <v>5569</v>
      </c>
      <c r="C1326" t="s">
        <v>2330</v>
      </c>
    </row>
    <row r="1327" spans="1:3" x14ac:dyDescent="0.25">
      <c r="A1327" t="s">
        <v>6750</v>
      </c>
      <c r="B1327" t="s">
        <v>6730</v>
      </c>
      <c r="C1327" t="s">
        <v>6804</v>
      </c>
    </row>
    <row r="1328" spans="1:3" x14ac:dyDescent="0.25">
      <c r="A1328" t="s">
        <v>6750</v>
      </c>
      <c r="B1328" t="s">
        <v>5571</v>
      </c>
      <c r="C1328" t="s">
        <v>2351</v>
      </c>
    </row>
    <row r="1329" spans="1:3" x14ac:dyDescent="0.25">
      <c r="A1329" t="s">
        <v>6750</v>
      </c>
      <c r="B1329" t="s">
        <v>5572</v>
      </c>
      <c r="C1329" t="s">
        <v>54</v>
      </c>
    </row>
    <row r="1330" spans="1:3" x14ac:dyDescent="0.25">
      <c r="A1330" t="s">
        <v>6750</v>
      </c>
      <c r="B1330" t="s">
        <v>5573</v>
      </c>
      <c r="C1330" t="s">
        <v>194</v>
      </c>
    </row>
    <row r="1331" spans="1:3" x14ac:dyDescent="0.25">
      <c r="A1331" t="s">
        <v>6750</v>
      </c>
      <c r="B1331" t="s">
        <v>5575</v>
      </c>
      <c r="C1331" t="s">
        <v>2352</v>
      </c>
    </row>
    <row r="1332" spans="1:3" x14ac:dyDescent="0.25">
      <c r="A1332" t="s">
        <v>6750</v>
      </c>
      <c r="B1332" t="s">
        <v>5576</v>
      </c>
      <c r="C1332" t="s">
        <v>26</v>
      </c>
    </row>
    <row r="1333" spans="1:3" x14ac:dyDescent="0.25">
      <c r="A1333" t="s">
        <v>6750</v>
      </c>
      <c r="B1333" t="s">
        <v>5578</v>
      </c>
      <c r="C1333" t="s">
        <v>995</v>
      </c>
    </row>
    <row r="1334" spans="1:3" x14ac:dyDescent="0.25">
      <c r="A1334" t="s">
        <v>6750</v>
      </c>
      <c r="B1334" t="s">
        <v>5579</v>
      </c>
      <c r="C1334" t="s">
        <v>368</v>
      </c>
    </row>
    <row r="1335" spans="1:3" x14ac:dyDescent="0.25">
      <c r="A1335" t="s">
        <v>6750</v>
      </c>
      <c r="B1335" t="s">
        <v>5580</v>
      </c>
      <c r="C1335" t="s">
        <v>39</v>
      </c>
    </row>
    <row r="1336" spans="1:3" x14ac:dyDescent="0.25">
      <c r="A1336" t="s">
        <v>6750</v>
      </c>
      <c r="B1336" t="s">
        <v>5581</v>
      </c>
      <c r="C1336" t="s">
        <v>1092</v>
      </c>
    </row>
    <row r="1337" spans="1:3" x14ac:dyDescent="0.25">
      <c r="A1337" t="s">
        <v>6750</v>
      </c>
      <c r="B1337" t="s">
        <v>5582</v>
      </c>
      <c r="C1337" t="s">
        <v>41</v>
      </c>
    </row>
    <row r="1338" spans="1:3" x14ac:dyDescent="0.25">
      <c r="A1338" t="s">
        <v>6750</v>
      </c>
      <c r="B1338" t="s">
        <v>6731</v>
      </c>
      <c r="C1338" t="s">
        <v>370</v>
      </c>
    </row>
    <row r="1339" spans="1:3" x14ac:dyDescent="0.25">
      <c r="A1339" t="s">
        <v>6750</v>
      </c>
      <c r="B1339" t="s">
        <v>5584</v>
      </c>
      <c r="C1339" t="s">
        <v>2353</v>
      </c>
    </row>
    <row r="1340" spans="1:3" x14ac:dyDescent="0.25">
      <c r="A1340" t="s">
        <v>6750</v>
      </c>
      <c r="B1340" t="s">
        <v>5585</v>
      </c>
      <c r="C1340" t="s">
        <v>2354</v>
      </c>
    </row>
    <row r="1341" spans="1:3" x14ac:dyDescent="0.25">
      <c r="A1341" t="s">
        <v>6750</v>
      </c>
      <c r="B1341" t="s">
        <v>5586</v>
      </c>
      <c r="C1341" t="s">
        <v>2355</v>
      </c>
    </row>
    <row r="1342" spans="1:3" x14ac:dyDescent="0.25">
      <c r="A1342" t="s">
        <v>6750</v>
      </c>
      <c r="B1342" t="s">
        <v>5587</v>
      </c>
      <c r="C1342" t="s">
        <v>371</v>
      </c>
    </row>
    <row r="1343" spans="1:3" x14ac:dyDescent="0.25">
      <c r="A1343" t="s">
        <v>6750</v>
      </c>
      <c r="B1343" t="s">
        <v>5588</v>
      </c>
      <c r="C1343" t="s">
        <v>495</v>
      </c>
    </row>
    <row r="1344" spans="1:3" x14ac:dyDescent="0.25">
      <c r="A1344" t="s">
        <v>6750</v>
      </c>
      <c r="B1344" t="s">
        <v>5589</v>
      </c>
      <c r="C1344" t="s">
        <v>2356</v>
      </c>
    </row>
    <row r="1345" spans="1:3" x14ac:dyDescent="0.25">
      <c r="A1345" t="s">
        <v>6750</v>
      </c>
      <c r="B1345" t="s">
        <v>5590</v>
      </c>
      <c r="C1345" t="s">
        <v>398</v>
      </c>
    </row>
    <row r="1346" spans="1:3" x14ac:dyDescent="0.25">
      <c r="A1346" t="s">
        <v>6750</v>
      </c>
      <c r="B1346" t="s">
        <v>5591</v>
      </c>
      <c r="C1346" t="s">
        <v>565</v>
      </c>
    </row>
    <row r="1347" spans="1:3" x14ac:dyDescent="0.25">
      <c r="A1347" t="s">
        <v>6750</v>
      </c>
      <c r="B1347" t="s">
        <v>5592</v>
      </c>
      <c r="C1347" t="s">
        <v>372</v>
      </c>
    </row>
    <row r="1348" spans="1:3" x14ac:dyDescent="0.25">
      <c r="A1348" t="s">
        <v>6750</v>
      </c>
      <c r="B1348" t="s">
        <v>5593</v>
      </c>
      <c r="C1348" t="s">
        <v>2357</v>
      </c>
    </row>
    <row r="1349" spans="1:3" x14ac:dyDescent="0.25">
      <c r="A1349" t="s">
        <v>6750</v>
      </c>
      <c r="B1349" t="s">
        <v>5594</v>
      </c>
      <c r="C1349" t="s">
        <v>424</v>
      </c>
    </row>
    <row r="1350" spans="1:3" x14ac:dyDescent="0.25">
      <c r="A1350" t="s">
        <v>6750</v>
      </c>
      <c r="B1350" t="s">
        <v>5595</v>
      </c>
      <c r="C1350" t="s">
        <v>2369</v>
      </c>
    </row>
    <row r="1351" spans="1:3" x14ac:dyDescent="0.25">
      <c r="A1351" t="s">
        <v>6750</v>
      </c>
      <c r="B1351" t="s">
        <v>5596</v>
      </c>
      <c r="C1351" t="s">
        <v>414</v>
      </c>
    </row>
    <row r="1352" spans="1:3" x14ac:dyDescent="0.25">
      <c r="A1352" t="s">
        <v>6750</v>
      </c>
      <c r="B1352" t="s">
        <v>5597</v>
      </c>
      <c r="C1352" t="s">
        <v>39</v>
      </c>
    </row>
    <row r="1353" spans="1:3" x14ac:dyDescent="0.25">
      <c r="A1353" t="s">
        <v>6750</v>
      </c>
      <c r="B1353" t="s">
        <v>5598</v>
      </c>
      <c r="C1353" t="s">
        <v>1301</v>
      </c>
    </row>
    <row r="1354" spans="1:3" x14ac:dyDescent="0.25">
      <c r="A1354" t="s">
        <v>6750</v>
      </c>
      <c r="B1354" t="s">
        <v>5599</v>
      </c>
      <c r="C1354" t="s">
        <v>1904</v>
      </c>
    </row>
    <row r="1355" spans="1:3" x14ac:dyDescent="0.25">
      <c r="A1355" t="s">
        <v>6750</v>
      </c>
      <c r="B1355" t="s">
        <v>5600</v>
      </c>
      <c r="C1355" t="s">
        <v>64</v>
      </c>
    </row>
    <row r="1356" spans="1:3" x14ac:dyDescent="0.25">
      <c r="A1356" t="s">
        <v>6750</v>
      </c>
      <c r="B1356" t="s">
        <v>5601</v>
      </c>
      <c r="C1356" t="s">
        <v>41</v>
      </c>
    </row>
    <row r="1357" spans="1:3" x14ac:dyDescent="0.25">
      <c r="A1357" t="s">
        <v>6750</v>
      </c>
      <c r="B1357" t="s">
        <v>5602</v>
      </c>
      <c r="C1357" t="s">
        <v>665</v>
      </c>
    </row>
    <row r="1358" spans="1:3" x14ac:dyDescent="0.25">
      <c r="A1358" t="s">
        <v>6750</v>
      </c>
      <c r="B1358" t="s">
        <v>5603</v>
      </c>
      <c r="C1358" t="s">
        <v>2066</v>
      </c>
    </row>
    <row r="1359" spans="1:3" x14ac:dyDescent="0.25">
      <c r="A1359" t="s">
        <v>6750</v>
      </c>
      <c r="B1359" t="s">
        <v>5604</v>
      </c>
      <c r="C1359" t="s">
        <v>2379</v>
      </c>
    </row>
    <row r="1360" spans="1:3" x14ac:dyDescent="0.25">
      <c r="A1360" t="s">
        <v>6750</v>
      </c>
      <c r="B1360" t="s">
        <v>5605</v>
      </c>
      <c r="C1360" t="s">
        <v>2380</v>
      </c>
    </row>
    <row r="1361" spans="1:3" x14ac:dyDescent="0.25">
      <c r="A1361" t="s">
        <v>6750</v>
      </c>
      <c r="B1361" t="s">
        <v>5606</v>
      </c>
      <c r="C1361" t="s">
        <v>396</v>
      </c>
    </row>
    <row r="1362" spans="1:3" x14ac:dyDescent="0.25">
      <c r="A1362" t="s">
        <v>6750</v>
      </c>
      <c r="B1362" t="s">
        <v>5607</v>
      </c>
      <c r="C1362" t="s">
        <v>372</v>
      </c>
    </row>
    <row r="1363" spans="1:3" x14ac:dyDescent="0.25">
      <c r="A1363" t="s">
        <v>6750</v>
      </c>
      <c r="B1363" t="s">
        <v>5608</v>
      </c>
      <c r="C1363" t="s">
        <v>24</v>
      </c>
    </row>
    <row r="1364" spans="1:3" x14ac:dyDescent="0.25">
      <c r="A1364" t="s">
        <v>6750</v>
      </c>
      <c r="B1364" t="s">
        <v>5609</v>
      </c>
      <c r="C1364" t="s">
        <v>1586</v>
      </c>
    </row>
    <row r="1365" spans="1:3" x14ac:dyDescent="0.25">
      <c r="A1365" t="s">
        <v>6750</v>
      </c>
      <c r="B1365" t="s">
        <v>5610</v>
      </c>
      <c r="C1365" t="s">
        <v>26</v>
      </c>
    </row>
    <row r="1366" spans="1:3" x14ac:dyDescent="0.25">
      <c r="A1366" t="s">
        <v>6750</v>
      </c>
      <c r="B1366" t="s">
        <v>5611</v>
      </c>
      <c r="C1366" t="s">
        <v>2397</v>
      </c>
    </row>
    <row r="1367" spans="1:3" x14ac:dyDescent="0.25">
      <c r="A1367" t="s">
        <v>6750</v>
      </c>
      <c r="B1367" t="s">
        <v>5612</v>
      </c>
      <c r="C1367" t="s">
        <v>2398</v>
      </c>
    </row>
    <row r="1368" spans="1:3" x14ac:dyDescent="0.25">
      <c r="A1368" t="s">
        <v>6750</v>
      </c>
      <c r="B1368" t="s">
        <v>5613</v>
      </c>
      <c r="C1368" t="s">
        <v>375</v>
      </c>
    </row>
    <row r="1369" spans="1:3" x14ac:dyDescent="0.25">
      <c r="A1369" t="s">
        <v>6750</v>
      </c>
      <c r="B1369" t="s">
        <v>5614</v>
      </c>
      <c r="C1369" t="s">
        <v>2399</v>
      </c>
    </row>
    <row r="1370" spans="1:3" x14ac:dyDescent="0.25">
      <c r="A1370" t="s">
        <v>6750</v>
      </c>
      <c r="B1370" t="s">
        <v>5615</v>
      </c>
      <c r="C1370" t="s">
        <v>2400</v>
      </c>
    </row>
    <row r="1371" spans="1:3" x14ac:dyDescent="0.25">
      <c r="A1371" t="s">
        <v>6750</v>
      </c>
      <c r="B1371" t="s">
        <v>5616</v>
      </c>
      <c r="C1371" t="s">
        <v>1208</v>
      </c>
    </row>
    <row r="1372" spans="1:3" x14ac:dyDescent="0.25">
      <c r="A1372" t="s">
        <v>6750</v>
      </c>
      <c r="B1372" t="s">
        <v>5617</v>
      </c>
      <c r="C1372" t="s">
        <v>464</v>
      </c>
    </row>
    <row r="1373" spans="1:3" x14ac:dyDescent="0.25">
      <c r="A1373" t="s">
        <v>6750</v>
      </c>
      <c r="B1373" t="s">
        <v>5618</v>
      </c>
      <c r="C1373" t="s">
        <v>39</v>
      </c>
    </row>
    <row r="1374" spans="1:3" x14ac:dyDescent="0.25">
      <c r="A1374" t="s">
        <v>6750</v>
      </c>
      <c r="B1374" t="s">
        <v>5619</v>
      </c>
      <c r="C1374" t="s">
        <v>599</v>
      </c>
    </row>
    <row r="1375" spans="1:3" x14ac:dyDescent="0.25">
      <c r="A1375" t="s">
        <v>6750</v>
      </c>
      <c r="B1375" t="s">
        <v>5620</v>
      </c>
      <c r="C1375" t="s">
        <v>1301</v>
      </c>
    </row>
    <row r="1376" spans="1:3" x14ac:dyDescent="0.25">
      <c r="A1376" t="s">
        <v>6750</v>
      </c>
      <c r="B1376" t="s">
        <v>5621</v>
      </c>
      <c r="C1376" t="s">
        <v>2401</v>
      </c>
    </row>
    <row r="1377" spans="1:3" x14ac:dyDescent="0.25">
      <c r="A1377" t="s">
        <v>6750</v>
      </c>
      <c r="B1377" t="s">
        <v>5622</v>
      </c>
      <c r="C1377" t="s">
        <v>41</v>
      </c>
    </row>
    <row r="1378" spans="1:3" x14ac:dyDescent="0.25">
      <c r="A1378" t="s">
        <v>6750</v>
      </c>
      <c r="B1378" t="s">
        <v>5623</v>
      </c>
      <c r="C1378" t="s">
        <v>2402</v>
      </c>
    </row>
    <row r="1379" spans="1:3" x14ac:dyDescent="0.25">
      <c r="A1379" t="s">
        <v>6750</v>
      </c>
      <c r="B1379" t="s">
        <v>5625</v>
      </c>
      <c r="C1379" t="s">
        <v>668</v>
      </c>
    </row>
    <row r="1380" spans="1:3" x14ac:dyDescent="0.25">
      <c r="A1380" t="s">
        <v>6750</v>
      </c>
      <c r="B1380" t="s">
        <v>5626</v>
      </c>
      <c r="C1380" t="s">
        <v>290</v>
      </c>
    </row>
    <row r="1381" spans="1:3" x14ac:dyDescent="0.25">
      <c r="A1381" t="s">
        <v>6750</v>
      </c>
      <c r="B1381" t="s">
        <v>5627</v>
      </c>
      <c r="C1381" t="s">
        <v>396</v>
      </c>
    </row>
    <row r="1382" spans="1:3" x14ac:dyDescent="0.25">
      <c r="A1382" t="s">
        <v>6750</v>
      </c>
      <c r="B1382" t="s">
        <v>5628</v>
      </c>
      <c r="C1382" t="s">
        <v>732</v>
      </c>
    </row>
    <row r="1383" spans="1:3" x14ac:dyDescent="0.25">
      <c r="A1383" t="s">
        <v>6750</v>
      </c>
      <c r="B1383" t="s">
        <v>5631</v>
      </c>
      <c r="C1383" t="s">
        <v>201</v>
      </c>
    </row>
    <row r="1384" spans="1:3" x14ac:dyDescent="0.25">
      <c r="A1384" t="s">
        <v>6750</v>
      </c>
      <c r="B1384" t="s">
        <v>5632</v>
      </c>
      <c r="C1384" t="s">
        <v>834</v>
      </c>
    </row>
    <row r="1385" spans="1:3" x14ac:dyDescent="0.25">
      <c r="A1385" t="s">
        <v>6750</v>
      </c>
      <c r="B1385" t="s">
        <v>5633</v>
      </c>
      <c r="C1385" t="s">
        <v>2394</v>
      </c>
    </row>
    <row r="1386" spans="1:3" x14ac:dyDescent="0.25">
      <c r="A1386" t="s">
        <v>6750</v>
      </c>
      <c r="B1386" t="s">
        <v>5634</v>
      </c>
      <c r="C1386" t="s">
        <v>1389</v>
      </c>
    </row>
    <row r="1387" spans="1:3" x14ac:dyDescent="0.25">
      <c r="A1387" t="s">
        <v>6750</v>
      </c>
      <c r="B1387" t="s">
        <v>5636</v>
      </c>
      <c r="C1387" t="s">
        <v>2408</v>
      </c>
    </row>
    <row r="1388" spans="1:3" x14ac:dyDescent="0.25">
      <c r="A1388" t="s">
        <v>6750</v>
      </c>
      <c r="B1388" t="s">
        <v>5637</v>
      </c>
      <c r="C1388" t="s">
        <v>125</v>
      </c>
    </row>
    <row r="1389" spans="1:3" x14ac:dyDescent="0.25">
      <c r="A1389" t="s">
        <v>6750</v>
      </c>
      <c r="B1389" t="s">
        <v>5638</v>
      </c>
      <c r="C1389" t="s">
        <v>577</v>
      </c>
    </row>
    <row r="1390" spans="1:3" x14ac:dyDescent="0.25">
      <c r="A1390" t="s">
        <v>6750</v>
      </c>
      <c r="B1390" t="s">
        <v>5639</v>
      </c>
      <c r="C1390" t="s">
        <v>701</v>
      </c>
    </row>
    <row r="1391" spans="1:3" x14ac:dyDescent="0.25">
      <c r="A1391" t="s">
        <v>6750</v>
      </c>
      <c r="B1391" t="s">
        <v>5640</v>
      </c>
      <c r="C1391" t="s">
        <v>2417</v>
      </c>
    </row>
    <row r="1392" spans="1:3" x14ac:dyDescent="0.25">
      <c r="A1392" t="s">
        <v>6750</v>
      </c>
      <c r="B1392" t="s">
        <v>5641</v>
      </c>
      <c r="C1392" t="s">
        <v>39</v>
      </c>
    </row>
    <row r="1393" spans="1:3" x14ac:dyDescent="0.25">
      <c r="A1393" t="s">
        <v>6750</v>
      </c>
      <c r="B1393" t="s">
        <v>5642</v>
      </c>
      <c r="C1393" t="s">
        <v>10</v>
      </c>
    </row>
    <row r="1394" spans="1:3" x14ac:dyDescent="0.25">
      <c r="A1394" t="s">
        <v>6750</v>
      </c>
      <c r="B1394" t="s">
        <v>5643</v>
      </c>
      <c r="C1394" t="s">
        <v>2418</v>
      </c>
    </row>
    <row r="1395" spans="1:3" x14ac:dyDescent="0.25">
      <c r="A1395" t="s">
        <v>6750</v>
      </c>
      <c r="B1395" t="s">
        <v>5644</v>
      </c>
      <c r="C1395" t="s">
        <v>13</v>
      </c>
    </row>
    <row r="1396" spans="1:3" x14ac:dyDescent="0.25">
      <c r="A1396" t="s">
        <v>6750</v>
      </c>
      <c r="B1396" t="s">
        <v>5645</v>
      </c>
      <c r="C1396" t="s">
        <v>14</v>
      </c>
    </row>
    <row r="1397" spans="1:3" x14ac:dyDescent="0.25">
      <c r="A1397" t="s">
        <v>6750</v>
      </c>
      <c r="B1397" t="s">
        <v>5646</v>
      </c>
      <c r="C1397" t="s">
        <v>1708</v>
      </c>
    </row>
    <row r="1398" spans="1:3" x14ac:dyDescent="0.25">
      <c r="A1398" t="s">
        <v>6750</v>
      </c>
      <c r="B1398" t="s">
        <v>5647</v>
      </c>
      <c r="C1398" t="s">
        <v>470</v>
      </c>
    </row>
    <row r="1399" spans="1:3" x14ac:dyDescent="0.25">
      <c r="A1399" t="s">
        <v>6750</v>
      </c>
      <c r="B1399" t="s">
        <v>5648</v>
      </c>
      <c r="C1399" t="s">
        <v>34</v>
      </c>
    </row>
    <row r="1400" spans="1:3" x14ac:dyDescent="0.25">
      <c r="A1400" t="s">
        <v>6750</v>
      </c>
      <c r="B1400" t="s">
        <v>5649</v>
      </c>
      <c r="C1400" t="s">
        <v>2419</v>
      </c>
    </row>
    <row r="1401" spans="1:3" x14ac:dyDescent="0.25">
      <c r="A1401" t="s">
        <v>6750</v>
      </c>
      <c r="B1401" t="s">
        <v>5650</v>
      </c>
      <c r="C1401" t="s">
        <v>170</v>
      </c>
    </row>
    <row r="1402" spans="1:3" x14ac:dyDescent="0.25">
      <c r="A1402" t="s">
        <v>6750</v>
      </c>
      <c r="B1402" t="s">
        <v>5651</v>
      </c>
      <c r="C1402" t="s">
        <v>1032</v>
      </c>
    </row>
    <row r="1403" spans="1:3" x14ac:dyDescent="0.25">
      <c r="A1403" t="s">
        <v>6750</v>
      </c>
      <c r="B1403" t="s">
        <v>5652</v>
      </c>
      <c r="C1403" t="s">
        <v>26</v>
      </c>
    </row>
    <row r="1404" spans="1:3" x14ac:dyDescent="0.25">
      <c r="A1404" t="s">
        <v>6750</v>
      </c>
      <c r="B1404" t="s">
        <v>5653</v>
      </c>
      <c r="C1404" t="s">
        <v>219</v>
      </c>
    </row>
    <row r="1405" spans="1:3" x14ac:dyDescent="0.25">
      <c r="A1405" t="s">
        <v>6750</v>
      </c>
      <c r="B1405" t="s">
        <v>5654</v>
      </c>
      <c r="C1405" t="s">
        <v>38</v>
      </c>
    </row>
    <row r="1406" spans="1:3" x14ac:dyDescent="0.25">
      <c r="A1406" t="s">
        <v>6750</v>
      </c>
      <c r="B1406" t="s">
        <v>5655</v>
      </c>
      <c r="C1406" t="s">
        <v>39</v>
      </c>
    </row>
    <row r="1407" spans="1:3" x14ac:dyDescent="0.25">
      <c r="A1407" t="s">
        <v>6750</v>
      </c>
      <c r="B1407" t="s">
        <v>5656</v>
      </c>
      <c r="C1407" t="s">
        <v>599</v>
      </c>
    </row>
    <row r="1408" spans="1:3" x14ac:dyDescent="0.25">
      <c r="A1408" t="s">
        <v>6750</v>
      </c>
      <c r="B1408" t="s">
        <v>6732</v>
      </c>
      <c r="C1408" t="s">
        <v>2680</v>
      </c>
    </row>
    <row r="1409" spans="1:3" x14ac:dyDescent="0.25">
      <c r="A1409" t="s">
        <v>6750</v>
      </c>
      <c r="B1409" t="s">
        <v>5660</v>
      </c>
      <c r="C1409" t="s">
        <v>41</v>
      </c>
    </row>
    <row r="1410" spans="1:3" x14ac:dyDescent="0.25">
      <c r="A1410" t="s">
        <v>6750</v>
      </c>
      <c r="B1410" t="s">
        <v>5661</v>
      </c>
      <c r="C1410" t="s">
        <v>2432</v>
      </c>
    </row>
    <row r="1411" spans="1:3" x14ac:dyDescent="0.25">
      <c r="A1411" t="s">
        <v>6750</v>
      </c>
      <c r="B1411" t="s">
        <v>5662</v>
      </c>
      <c r="C1411" t="s">
        <v>2419</v>
      </c>
    </row>
    <row r="1412" spans="1:3" x14ac:dyDescent="0.25">
      <c r="A1412" t="s">
        <v>6750</v>
      </c>
      <c r="B1412" t="s">
        <v>5663</v>
      </c>
      <c r="C1412" t="s">
        <v>102</v>
      </c>
    </row>
    <row r="1413" spans="1:3" x14ac:dyDescent="0.25">
      <c r="A1413" t="s">
        <v>6750</v>
      </c>
      <c r="B1413" t="s">
        <v>5664</v>
      </c>
      <c r="C1413" t="s">
        <v>2433</v>
      </c>
    </row>
    <row r="1414" spans="1:3" x14ac:dyDescent="0.25">
      <c r="A1414" t="s">
        <v>6750</v>
      </c>
      <c r="B1414" t="s">
        <v>5665</v>
      </c>
      <c r="C1414" t="s">
        <v>2434</v>
      </c>
    </row>
    <row r="1415" spans="1:3" x14ac:dyDescent="0.25">
      <c r="A1415" t="s">
        <v>6750</v>
      </c>
      <c r="B1415" t="s">
        <v>5666</v>
      </c>
      <c r="C1415" t="s">
        <v>24</v>
      </c>
    </row>
    <row r="1416" spans="1:3" x14ac:dyDescent="0.25">
      <c r="A1416" t="s">
        <v>6750</v>
      </c>
      <c r="B1416" t="s">
        <v>5667</v>
      </c>
      <c r="C1416" t="s">
        <v>2438</v>
      </c>
    </row>
    <row r="1417" spans="1:3" x14ac:dyDescent="0.25">
      <c r="A1417" t="s">
        <v>6750</v>
      </c>
      <c r="B1417" t="s">
        <v>5668</v>
      </c>
      <c r="C1417" t="s">
        <v>147</v>
      </c>
    </row>
    <row r="1418" spans="1:3" x14ac:dyDescent="0.25">
      <c r="A1418" t="s">
        <v>6750</v>
      </c>
      <c r="B1418" t="s">
        <v>5669</v>
      </c>
      <c r="C1418" t="s">
        <v>2444</v>
      </c>
    </row>
    <row r="1419" spans="1:3" x14ac:dyDescent="0.25">
      <c r="A1419" t="s">
        <v>6750</v>
      </c>
      <c r="B1419" t="s">
        <v>5670</v>
      </c>
      <c r="C1419" t="s">
        <v>218</v>
      </c>
    </row>
    <row r="1420" spans="1:3" x14ac:dyDescent="0.25">
      <c r="A1420" t="s">
        <v>6750</v>
      </c>
      <c r="B1420" t="s">
        <v>5671</v>
      </c>
      <c r="C1420" t="s">
        <v>2440</v>
      </c>
    </row>
    <row r="1421" spans="1:3" x14ac:dyDescent="0.25">
      <c r="A1421" t="s">
        <v>6750</v>
      </c>
      <c r="B1421" t="s">
        <v>5672</v>
      </c>
      <c r="C1421" t="s">
        <v>2445</v>
      </c>
    </row>
    <row r="1422" spans="1:3" x14ac:dyDescent="0.25">
      <c r="A1422" t="s">
        <v>6750</v>
      </c>
      <c r="B1422" t="s">
        <v>5673</v>
      </c>
      <c r="C1422" t="s">
        <v>2446</v>
      </c>
    </row>
    <row r="1423" spans="1:3" x14ac:dyDescent="0.25">
      <c r="A1423" t="s">
        <v>6750</v>
      </c>
      <c r="B1423" t="s">
        <v>5674</v>
      </c>
      <c r="C1423" t="s">
        <v>13</v>
      </c>
    </row>
    <row r="1424" spans="1:3" x14ac:dyDescent="0.25">
      <c r="A1424" t="s">
        <v>6750</v>
      </c>
      <c r="B1424" t="s">
        <v>5675</v>
      </c>
      <c r="C1424" t="s">
        <v>729</v>
      </c>
    </row>
    <row r="1425" spans="1:3" x14ac:dyDescent="0.25">
      <c r="A1425" t="s">
        <v>6750</v>
      </c>
      <c r="B1425" t="s">
        <v>5676</v>
      </c>
      <c r="C1425" t="s">
        <v>24</v>
      </c>
    </row>
    <row r="1426" spans="1:3" x14ac:dyDescent="0.25">
      <c r="A1426" t="s">
        <v>6750</v>
      </c>
      <c r="B1426" t="s">
        <v>5677</v>
      </c>
      <c r="C1426" t="s">
        <v>1419</v>
      </c>
    </row>
    <row r="1427" spans="1:3" x14ac:dyDescent="0.25">
      <c r="A1427" t="s">
        <v>6750</v>
      </c>
      <c r="B1427" t="s">
        <v>5678</v>
      </c>
      <c r="C1427" t="s">
        <v>931</v>
      </c>
    </row>
    <row r="1428" spans="1:3" x14ac:dyDescent="0.25">
      <c r="A1428" t="s">
        <v>6750</v>
      </c>
      <c r="B1428" t="s">
        <v>5679</v>
      </c>
      <c r="C1428" t="s">
        <v>2447</v>
      </c>
    </row>
    <row r="1429" spans="1:3" x14ac:dyDescent="0.25">
      <c r="A1429" t="s">
        <v>6750</v>
      </c>
      <c r="B1429" t="s">
        <v>5680</v>
      </c>
      <c r="C1429" t="s">
        <v>26</v>
      </c>
    </row>
    <row r="1430" spans="1:3" x14ac:dyDescent="0.25">
      <c r="A1430" t="s">
        <v>6750</v>
      </c>
      <c r="B1430" t="s">
        <v>5681</v>
      </c>
      <c r="C1430" t="s">
        <v>1574</v>
      </c>
    </row>
    <row r="1431" spans="1:3" x14ac:dyDescent="0.25">
      <c r="A1431" t="s">
        <v>6750</v>
      </c>
      <c r="B1431" t="s">
        <v>5682</v>
      </c>
      <c r="C1431" t="s">
        <v>2453</v>
      </c>
    </row>
    <row r="1432" spans="1:3" x14ac:dyDescent="0.25">
      <c r="A1432" t="s">
        <v>6750</v>
      </c>
      <c r="B1432" t="s">
        <v>5683</v>
      </c>
      <c r="C1432" t="s">
        <v>215</v>
      </c>
    </row>
    <row r="1433" spans="1:3" x14ac:dyDescent="0.25">
      <c r="A1433" t="s">
        <v>6750</v>
      </c>
      <c r="B1433" t="s">
        <v>5684</v>
      </c>
      <c r="C1433" t="s">
        <v>54</v>
      </c>
    </row>
    <row r="1434" spans="1:3" x14ac:dyDescent="0.25">
      <c r="A1434" t="s">
        <v>6750</v>
      </c>
      <c r="B1434" t="s">
        <v>5685</v>
      </c>
      <c r="C1434" t="s">
        <v>2400</v>
      </c>
    </row>
    <row r="1435" spans="1:3" x14ac:dyDescent="0.25">
      <c r="A1435" t="s">
        <v>6750</v>
      </c>
      <c r="B1435" t="s">
        <v>5686</v>
      </c>
      <c r="C1435" t="s">
        <v>2462</v>
      </c>
    </row>
    <row r="1436" spans="1:3" x14ac:dyDescent="0.25">
      <c r="A1436" t="s">
        <v>6750</v>
      </c>
      <c r="B1436" t="s">
        <v>5687</v>
      </c>
      <c r="C1436" t="s">
        <v>2463</v>
      </c>
    </row>
    <row r="1437" spans="1:3" x14ac:dyDescent="0.25">
      <c r="A1437" t="s">
        <v>6750</v>
      </c>
      <c r="B1437" t="s">
        <v>5688</v>
      </c>
      <c r="C1437" t="s">
        <v>1059</v>
      </c>
    </row>
    <row r="1438" spans="1:3" x14ac:dyDescent="0.25">
      <c r="A1438" t="s">
        <v>6750</v>
      </c>
      <c r="B1438" t="s">
        <v>5689</v>
      </c>
      <c r="C1438" t="s">
        <v>599</v>
      </c>
    </row>
    <row r="1439" spans="1:3" x14ac:dyDescent="0.25">
      <c r="A1439" t="s">
        <v>6750</v>
      </c>
      <c r="B1439" t="s">
        <v>5690</v>
      </c>
      <c r="C1439" t="s">
        <v>1636</v>
      </c>
    </row>
    <row r="1440" spans="1:3" x14ac:dyDescent="0.25">
      <c r="A1440" t="s">
        <v>6750</v>
      </c>
      <c r="B1440" t="s">
        <v>5691</v>
      </c>
      <c r="C1440" t="s">
        <v>102</v>
      </c>
    </row>
    <row r="1441" spans="1:3" x14ac:dyDescent="0.25">
      <c r="A1441" t="s">
        <v>6750</v>
      </c>
      <c r="B1441" t="s">
        <v>5692</v>
      </c>
      <c r="C1441" t="s">
        <v>170</v>
      </c>
    </row>
    <row r="1442" spans="1:3" x14ac:dyDescent="0.25">
      <c r="A1442" t="s">
        <v>6750</v>
      </c>
      <c r="B1442" t="s">
        <v>5693</v>
      </c>
      <c r="C1442" t="s">
        <v>396</v>
      </c>
    </row>
    <row r="1443" spans="1:3" x14ac:dyDescent="0.25">
      <c r="A1443" t="s">
        <v>6750</v>
      </c>
      <c r="B1443" t="s">
        <v>5694</v>
      </c>
      <c r="C1443" t="s">
        <v>26</v>
      </c>
    </row>
    <row r="1444" spans="1:3" x14ac:dyDescent="0.25">
      <c r="A1444" t="s">
        <v>6750</v>
      </c>
      <c r="B1444" t="s">
        <v>5695</v>
      </c>
      <c r="C1444" t="s">
        <v>1259</v>
      </c>
    </row>
    <row r="1445" spans="1:3" x14ac:dyDescent="0.25">
      <c r="A1445" t="s">
        <v>6750</v>
      </c>
      <c r="B1445" t="s">
        <v>5696</v>
      </c>
      <c r="C1445" t="s">
        <v>6805</v>
      </c>
    </row>
    <row r="1446" spans="1:3" x14ac:dyDescent="0.25">
      <c r="A1446" t="s">
        <v>6750</v>
      </c>
      <c r="B1446" t="s">
        <v>6733</v>
      </c>
      <c r="C1446" t="s">
        <v>6</v>
      </c>
    </row>
    <row r="1447" spans="1:3" x14ac:dyDescent="0.25">
      <c r="A1447" t="s">
        <v>6750</v>
      </c>
      <c r="B1447" t="s">
        <v>5699</v>
      </c>
      <c r="C1447" t="s">
        <v>13</v>
      </c>
    </row>
    <row r="1448" spans="1:3" x14ac:dyDescent="0.25">
      <c r="A1448" t="s">
        <v>6750</v>
      </c>
      <c r="B1448" t="s">
        <v>5700</v>
      </c>
      <c r="C1448" t="s">
        <v>14</v>
      </c>
    </row>
    <row r="1449" spans="1:3" x14ac:dyDescent="0.25">
      <c r="A1449" t="s">
        <v>6750</v>
      </c>
      <c r="B1449" t="s">
        <v>6734</v>
      </c>
      <c r="C1449" t="s">
        <v>286</v>
      </c>
    </row>
    <row r="1450" spans="1:3" x14ac:dyDescent="0.25">
      <c r="A1450" t="s">
        <v>6750</v>
      </c>
      <c r="B1450" t="s">
        <v>5704</v>
      </c>
      <c r="C1450" t="s">
        <v>41</v>
      </c>
    </row>
    <row r="1451" spans="1:3" x14ac:dyDescent="0.25">
      <c r="A1451" t="s">
        <v>6750</v>
      </c>
      <c r="B1451" t="s">
        <v>5705</v>
      </c>
      <c r="C1451" t="s">
        <v>437</v>
      </c>
    </row>
    <row r="1452" spans="1:3" x14ac:dyDescent="0.25">
      <c r="A1452" t="s">
        <v>6750</v>
      </c>
      <c r="B1452" t="s">
        <v>6735</v>
      </c>
      <c r="C1452" t="s">
        <v>6806</v>
      </c>
    </row>
    <row r="1453" spans="1:3" x14ac:dyDescent="0.25">
      <c r="A1453" t="s">
        <v>6750</v>
      </c>
      <c r="B1453" t="s">
        <v>5708</v>
      </c>
      <c r="C1453" t="s">
        <v>2486</v>
      </c>
    </row>
    <row r="1454" spans="1:3" x14ac:dyDescent="0.25">
      <c r="A1454" t="s">
        <v>6750</v>
      </c>
      <c r="B1454" t="s">
        <v>5710</v>
      </c>
      <c r="C1454" t="s">
        <v>396</v>
      </c>
    </row>
    <row r="1455" spans="1:3" x14ac:dyDescent="0.25">
      <c r="A1455" t="s">
        <v>6750</v>
      </c>
      <c r="B1455" t="s">
        <v>6736</v>
      </c>
      <c r="C1455" t="s">
        <v>6807</v>
      </c>
    </row>
    <row r="1456" spans="1:3" x14ac:dyDescent="0.25">
      <c r="A1456" t="s">
        <v>6750</v>
      </c>
      <c r="B1456" t="s">
        <v>6737</v>
      </c>
      <c r="C1456" t="s">
        <v>24</v>
      </c>
    </row>
    <row r="1457" spans="1:3" x14ac:dyDescent="0.25">
      <c r="A1457" t="s">
        <v>6750</v>
      </c>
      <c r="B1457" t="s">
        <v>5716</v>
      </c>
      <c r="C1457" t="s">
        <v>2493</v>
      </c>
    </row>
    <row r="1458" spans="1:3" x14ac:dyDescent="0.25">
      <c r="A1458" t="s">
        <v>6750</v>
      </c>
      <c r="B1458" t="s">
        <v>5717</v>
      </c>
      <c r="C1458" t="s">
        <v>2494</v>
      </c>
    </row>
    <row r="1459" spans="1:3" x14ac:dyDescent="0.25">
      <c r="A1459" t="s">
        <v>6750</v>
      </c>
      <c r="B1459" t="s">
        <v>5718</v>
      </c>
      <c r="C1459" t="s">
        <v>2495</v>
      </c>
    </row>
    <row r="1460" spans="1:3" x14ac:dyDescent="0.25">
      <c r="A1460" t="s">
        <v>6750</v>
      </c>
      <c r="B1460" t="s">
        <v>5719</v>
      </c>
      <c r="C1460" t="s">
        <v>412</v>
      </c>
    </row>
    <row r="1461" spans="1:3" x14ac:dyDescent="0.25">
      <c r="A1461" t="s">
        <v>6750</v>
      </c>
      <c r="B1461" t="s">
        <v>6738</v>
      </c>
      <c r="C1461" t="s">
        <v>147</v>
      </c>
    </row>
    <row r="1462" spans="1:3" x14ac:dyDescent="0.25">
      <c r="A1462" t="s">
        <v>6750</v>
      </c>
      <c r="B1462" t="s">
        <v>5722</v>
      </c>
      <c r="C1462" t="s">
        <v>555</v>
      </c>
    </row>
    <row r="1463" spans="1:3" x14ac:dyDescent="0.25">
      <c r="A1463" t="s">
        <v>6750</v>
      </c>
      <c r="B1463" t="s">
        <v>6739</v>
      </c>
      <c r="C1463" t="s">
        <v>2674</v>
      </c>
    </row>
    <row r="1464" spans="1:3" x14ac:dyDescent="0.25">
      <c r="A1464" t="s">
        <v>6750</v>
      </c>
      <c r="B1464" t="s">
        <v>5724</v>
      </c>
      <c r="C1464" t="s">
        <v>2515</v>
      </c>
    </row>
    <row r="1465" spans="1:3" x14ac:dyDescent="0.25">
      <c r="A1465" t="s">
        <v>6750</v>
      </c>
      <c r="B1465" t="s">
        <v>5725</v>
      </c>
      <c r="C1465" t="s">
        <v>2516</v>
      </c>
    </row>
    <row r="1466" spans="1:3" x14ac:dyDescent="0.25">
      <c r="A1466" t="s">
        <v>6750</v>
      </c>
      <c r="B1466" t="s">
        <v>5726</v>
      </c>
      <c r="C1466" t="s">
        <v>414</v>
      </c>
    </row>
    <row r="1467" spans="1:3" x14ac:dyDescent="0.25">
      <c r="A1467" t="s">
        <v>6750</v>
      </c>
      <c r="B1467" t="s">
        <v>5727</v>
      </c>
      <c r="C1467" t="s">
        <v>599</v>
      </c>
    </row>
    <row r="1468" spans="1:3" x14ac:dyDescent="0.25">
      <c r="A1468" t="s">
        <v>6750</v>
      </c>
      <c r="B1468" t="s">
        <v>5728</v>
      </c>
      <c r="C1468" t="s">
        <v>63</v>
      </c>
    </row>
    <row r="1469" spans="1:3" x14ac:dyDescent="0.25">
      <c r="A1469" t="s">
        <v>6750</v>
      </c>
      <c r="B1469" t="s">
        <v>5729</v>
      </c>
      <c r="C1469" t="s">
        <v>13</v>
      </c>
    </row>
    <row r="1470" spans="1:3" x14ac:dyDescent="0.25">
      <c r="A1470" t="s">
        <v>6750</v>
      </c>
      <c r="B1470" t="s">
        <v>5730</v>
      </c>
      <c r="C1470" t="s">
        <v>469</v>
      </c>
    </row>
    <row r="1471" spans="1:3" x14ac:dyDescent="0.25">
      <c r="A1471" t="s">
        <v>6750</v>
      </c>
      <c r="B1471" t="s">
        <v>5731</v>
      </c>
      <c r="C1471" t="s">
        <v>602</v>
      </c>
    </row>
    <row r="1472" spans="1:3" x14ac:dyDescent="0.25">
      <c r="A1472" t="s">
        <v>6750</v>
      </c>
      <c r="B1472" t="s">
        <v>5733</v>
      </c>
      <c r="C1472" t="s">
        <v>2518</v>
      </c>
    </row>
    <row r="1473" spans="1:3" x14ac:dyDescent="0.25">
      <c r="A1473" t="s">
        <v>6750</v>
      </c>
      <c r="B1473" t="s">
        <v>5734</v>
      </c>
      <c r="C1473" t="s">
        <v>1989</v>
      </c>
    </row>
    <row r="1474" spans="1:3" x14ac:dyDescent="0.25">
      <c r="A1474" t="s">
        <v>6750</v>
      </c>
      <c r="B1474" t="s">
        <v>5735</v>
      </c>
      <c r="C1474" t="s">
        <v>26</v>
      </c>
    </row>
    <row r="1475" spans="1:3" x14ac:dyDescent="0.25">
      <c r="A1475" t="s">
        <v>6750</v>
      </c>
      <c r="B1475" t="s">
        <v>5736</v>
      </c>
      <c r="C1475" t="s">
        <v>125</v>
      </c>
    </row>
    <row r="1476" spans="1:3" x14ac:dyDescent="0.25">
      <c r="A1476" t="s">
        <v>6750</v>
      </c>
      <c r="B1476" t="s">
        <v>5737</v>
      </c>
      <c r="C1476" t="s">
        <v>555</v>
      </c>
    </row>
    <row r="1477" spans="1:3" x14ac:dyDescent="0.25">
      <c r="A1477" t="s">
        <v>6750</v>
      </c>
      <c r="B1477" t="s">
        <v>5738</v>
      </c>
      <c r="C1477" t="s">
        <v>617</v>
      </c>
    </row>
    <row r="1478" spans="1:3" x14ac:dyDescent="0.25">
      <c r="A1478" t="s">
        <v>6750</v>
      </c>
      <c r="B1478" t="s">
        <v>5739</v>
      </c>
      <c r="C1478" t="s">
        <v>2527</v>
      </c>
    </row>
    <row r="1479" spans="1:3" x14ac:dyDescent="0.25">
      <c r="A1479" t="s">
        <v>6750</v>
      </c>
      <c r="B1479" t="s">
        <v>5740</v>
      </c>
      <c r="C1479" t="s">
        <v>9</v>
      </c>
    </row>
    <row r="1480" spans="1:3" x14ac:dyDescent="0.25">
      <c r="A1480" t="s">
        <v>6750</v>
      </c>
      <c r="B1480" t="s">
        <v>5741</v>
      </c>
      <c r="C1480" t="s">
        <v>1301</v>
      </c>
    </row>
    <row r="1481" spans="1:3" x14ac:dyDescent="0.25">
      <c r="A1481" t="s">
        <v>6750</v>
      </c>
      <c r="B1481" t="s">
        <v>5742</v>
      </c>
      <c r="C1481" t="s">
        <v>13</v>
      </c>
    </row>
    <row r="1482" spans="1:3" x14ac:dyDescent="0.25">
      <c r="A1482" t="s">
        <v>6750</v>
      </c>
      <c r="B1482" t="s">
        <v>5743</v>
      </c>
      <c r="C1482" t="s">
        <v>14</v>
      </c>
    </row>
    <row r="1483" spans="1:3" x14ac:dyDescent="0.25">
      <c r="A1483" t="s">
        <v>6750</v>
      </c>
      <c r="B1483" t="s">
        <v>5744</v>
      </c>
      <c r="C1483" t="s">
        <v>347</v>
      </c>
    </row>
    <row r="1484" spans="1:3" x14ac:dyDescent="0.25">
      <c r="A1484" t="s">
        <v>6750</v>
      </c>
      <c r="B1484" t="s">
        <v>5745</v>
      </c>
      <c r="C1484" t="s">
        <v>2532</v>
      </c>
    </row>
    <row r="1485" spans="1:3" x14ac:dyDescent="0.25">
      <c r="A1485" t="s">
        <v>6750</v>
      </c>
      <c r="B1485" t="s">
        <v>5746</v>
      </c>
      <c r="C1485" t="s">
        <v>1417</v>
      </c>
    </row>
    <row r="1486" spans="1:3" x14ac:dyDescent="0.25">
      <c r="A1486" t="s">
        <v>6750</v>
      </c>
      <c r="B1486" t="s">
        <v>5747</v>
      </c>
      <c r="C1486" t="s">
        <v>24</v>
      </c>
    </row>
    <row r="1487" spans="1:3" x14ac:dyDescent="0.25">
      <c r="A1487" t="s">
        <v>6750</v>
      </c>
      <c r="B1487" t="s">
        <v>5748</v>
      </c>
      <c r="C1487" t="s">
        <v>25</v>
      </c>
    </row>
    <row r="1488" spans="1:3" x14ac:dyDescent="0.25">
      <c r="A1488" t="s">
        <v>6750</v>
      </c>
      <c r="B1488" t="s">
        <v>5749</v>
      </c>
      <c r="C1488" t="s">
        <v>1586</v>
      </c>
    </row>
    <row r="1489" spans="1:3" x14ac:dyDescent="0.25">
      <c r="A1489" t="s">
        <v>6750</v>
      </c>
      <c r="B1489" t="s">
        <v>5750</v>
      </c>
      <c r="C1489" t="s">
        <v>26</v>
      </c>
    </row>
    <row r="1490" spans="1:3" x14ac:dyDescent="0.25">
      <c r="A1490" t="s">
        <v>6750</v>
      </c>
      <c r="B1490" t="s">
        <v>5751</v>
      </c>
      <c r="C1490" t="s">
        <v>2213</v>
      </c>
    </row>
    <row r="1491" spans="1:3" x14ac:dyDescent="0.25">
      <c r="A1491" t="s">
        <v>6750</v>
      </c>
      <c r="B1491" t="s">
        <v>5753</v>
      </c>
      <c r="C1491" t="s">
        <v>2540</v>
      </c>
    </row>
    <row r="1492" spans="1:3" x14ac:dyDescent="0.25">
      <c r="A1492" t="s">
        <v>6750</v>
      </c>
      <c r="B1492" t="s">
        <v>5754</v>
      </c>
      <c r="C1492" t="s">
        <v>2555</v>
      </c>
    </row>
    <row r="1493" spans="1:3" x14ac:dyDescent="0.25">
      <c r="A1493" t="s">
        <v>6750</v>
      </c>
      <c r="B1493" t="s">
        <v>6740</v>
      </c>
      <c r="C1493" t="s">
        <v>555</v>
      </c>
    </row>
    <row r="1494" spans="1:3" x14ac:dyDescent="0.25">
      <c r="A1494" t="s">
        <v>6750</v>
      </c>
      <c r="B1494" t="s">
        <v>5759</v>
      </c>
      <c r="C1494" t="s">
        <v>216</v>
      </c>
    </row>
    <row r="1495" spans="1:3" x14ac:dyDescent="0.25">
      <c r="A1495" t="s">
        <v>6750</v>
      </c>
      <c r="B1495" t="s">
        <v>6741</v>
      </c>
      <c r="C1495" t="s">
        <v>1942</v>
      </c>
    </row>
    <row r="1496" spans="1:3" x14ac:dyDescent="0.25">
      <c r="A1496" t="s">
        <v>6750</v>
      </c>
      <c r="B1496" t="s">
        <v>5763</v>
      </c>
      <c r="C1496" t="s">
        <v>346</v>
      </c>
    </row>
    <row r="1497" spans="1:3" x14ac:dyDescent="0.25">
      <c r="A1497" t="s">
        <v>6750</v>
      </c>
      <c r="B1497" t="s">
        <v>5764</v>
      </c>
      <c r="C1497" t="s">
        <v>1903</v>
      </c>
    </row>
    <row r="1498" spans="1:3" x14ac:dyDescent="0.25">
      <c r="A1498" t="s">
        <v>6750</v>
      </c>
      <c r="B1498" t="s">
        <v>5765</v>
      </c>
      <c r="C1498" t="s">
        <v>38</v>
      </c>
    </row>
    <row r="1499" spans="1:3" x14ac:dyDescent="0.25">
      <c r="A1499" t="s">
        <v>6750</v>
      </c>
      <c r="B1499" t="s">
        <v>5766</v>
      </c>
      <c r="C1499" t="s">
        <v>2559</v>
      </c>
    </row>
    <row r="1500" spans="1:3" x14ac:dyDescent="0.25">
      <c r="A1500" t="s">
        <v>6750</v>
      </c>
      <c r="B1500" t="s">
        <v>5767</v>
      </c>
      <c r="C1500" t="s">
        <v>2560</v>
      </c>
    </row>
    <row r="1501" spans="1:3" x14ac:dyDescent="0.25">
      <c r="A1501" t="s">
        <v>6750</v>
      </c>
      <c r="B1501" t="s">
        <v>5768</v>
      </c>
      <c r="C1501" t="s">
        <v>2549</v>
      </c>
    </row>
    <row r="1502" spans="1:3" x14ac:dyDescent="0.25">
      <c r="A1502" t="s">
        <v>6750</v>
      </c>
      <c r="B1502" t="s">
        <v>6742</v>
      </c>
      <c r="C1502" t="s">
        <v>1073</v>
      </c>
    </row>
    <row r="1503" spans="1:3" x14ac:dyDescent="0.25">
      <c r="A1503" t="s">
        <v>6750</v>
      </c>
      <c r="B1503" t="s">
        <v>5770</v>
      </c>
      <c r="C1503" t="s">
        <v>13</v>
      </c>
    </row>
    <row r="1504" spans="1:3" x14ac:dyDescent="0.25">
      <c r="A1504" t="s">
        <v>6750</v>
      </c>
      <c r="B1504" t="s">
        <v>5771</v>
      </c>
      <c r="C1504" t="s">
        <v>2101</v>
      </c>
    </row>
    <row r="1505" spans="1:3" x14ac:dyDescent="0.25">
      <c r="A1505" t="s">
        <v>6750</v>
      </c>
      <c r="B1505" t="s">
        <v>6743</v>
      </c>
      <c r="C1505" t="s">
        <v>6808</v>
      </c>
    </row>
    <row r="1506" spans="1:3" x14ac:dyDescent="0.25">
      <c r="A1506" t="s">
        <v>6750</v>
      </c>
      <c r="B1506" t="s">
        <v>5773</v>
      </c>
      <c r="C1506" t="s">
        <v>2563</v>
      </c>
    </row>
    <row r="1507" spans="1:3" x14ac:dyDescent="0.25">
      <c r="A1507" t="s">
        <v>6750</v>
      </c>
      <c r="B1507" t="s">
        <v>5774</v>
      </c>
      <c r="C1507" t="s">
        <v>2553</v>
      </c>
    </row>
    <row r="1508" spans="1:3" x14ac:dyDescent="0.25">
      <c r="A1508" t="s">
        <v>6750</v>
      </c>
      <c r="B1508" t="s">
        <v>5775</v>
      </c>
      <c r="C1508" t="s">
        <v>395</v>
      </c>
    </row>
    <row r="1509" spans="1:3" x14ac:dyDescent="0.25">
      <c r="A1509" t="s">
        <v>6750</v>
      </c>
      <c r="B1509" t="s">
        <v>5776</v>
      </c>
      <c r="C1509" t="s">
        <v>2375</v>
      </c>
    </row>
    <row r="1510" spans="1:3" x14ac:dyDescent="0.25">
      <c r="A1510" t="s">
        <v>6750</v>
      </c>
      <c r="B1510" t="s">
        <v>5777</v>
      </c>
      <c r="C1510" t="s">
        <v>240</v>
      </c>
    </row>
    <row r="1511" spans="1:3" x14ac:dyDescent="0.25">
      <c r="A1511" t="s">
        <v>6750</v>
      </c>
      <c r="B1511" t="s">
        <v>5778</v>
      </c>
      <c r="C1511" t="s">
        <v>26</v>
      </c>
    </row>
    <row r="1512" spans="1:3" x14ac:dyDescent="0.25">
      <c r="A1512" t="s">
        <v>6750</v>
      </c>
      <c r="B1512" t="s">
        <v>5779</v>
      </c>
      <c r="C1512" t="s">
        <v>1572</v>
      </c>
    </row>
    <row r="1513" spans="1:3" x14ac:dyDescent="0.25">
      <c r="A1513" t="s">
        <v>6750</v>
      </c>
      <c r="B1513" t="s">
        <v>5781</v>
      </c>
      <c r="C1513" t="s">
        <v>227</v>
      </c>
    </row>
    <row r="1514" spans="1:3" x14ac:dyDescent="0.25">
      <c r="A1514" t="s">
        <v>6750</v>
      </c>
      <c r="B1514" t="s">
        <v>5783</v>
      </c>
      <c r="C1514" t="s">
        <v>279</v>
      </c>
    </row>
    <row r="1515" spans="1:3" x14ac:dyDescent="0.25">
      <c r="A1515" t="s">
        <v>6750</v>
      </c>
      <c r="B1515" t="s">
        <v>5784</v>
      </c>
      <c r="C1515" t="s">
        <v>54</v>
      </c>
    </row>
    <row r="1516" spans="1:3" x14ac:dyDescent="0.25">
      <c r="A1516" t="s">
        <v>6750</v>
      </c>
      <c r="B1516" t="s">
        <v>5785</v>
      </c>
      <c r="C1516" t="s">
        <v>148</v>
      </c>
    </row>
    <row r="1517" spans="1:3" x14ac:dyDescent="0.25">
      <c r="A1517" t="s">
        <v>6750</v>
      </c>
      <c r="B1517" t="s">
        <v>5786</v>
      </c>
      <c r="C1517" t="s">
        <v>2581</v>
      </c>
    </row>
    <row r="1518" spans="1:3" x14ac:dyDescent="0.25">
      <c r="A1518" t="s">
        <v>6750</v>
      </c>
      <c r="B1518" t="s">
        <v>6744</v>
      </c>
      <c r="C1518" t="s">
        <v>39</v>
      </c>
    </row>
    <row r="1519" spans="1:3" x14ac:dyDescent="0.25">
      <c r="A1519" t="s">
        <v>6750</v>
      </c>
      <c r="B1519" t="s">
        <v>5789</v>
      </c>
      <c r="C1519" t="s">
        <v>2584</v>
      </c>
    </row>
    <row r="1520" spans="1:3" x14ac:dyDescent="0.25">
      <c r="A1520" t="s">
        <v>6750</v>
      </c>
      <c r="B1520" t="s">
        <v>5790</v>
      </c>
      <c r="C1520" t="s">
        <v>41</v>
      </c>
    </row>
    <row r="1521" spans="1:3" x14ac:dyDescent="0.25">
      <c r="A1521" t="s">
        <v>6750</v>
      </c>
      <c r="B1521" t="s">
        <v>6745</v>
      </c>
      <c r="C1521" t="s">
        <v>688</v>
      </c>
    </row>
    <row r="1522" spans="1:3" x14ac:dyDescent="0.25">
      <c r="A1522" t="s">
        <v>6750</v>
      </c>
      <c r="B1522" t="s">
        <v>5794</v>
      </c>
      <c r="C1522" t="s">
        <v>370</v>
      </c>
    </row>
    <row r="1523" spans="1:3" x14ac:dyDescent="0.25">
      <c r="A1523" t="s">
        <v>6750</v>
      </c>
      <c r="B1523" t="s">
        <v>5795</v>
      </c>
      <c r="C1523" t="s">
        <v>2588</v>
      </c>
    </row>
    <row r="1524" spans="1:3" x14ac:dyDescent="0.25">
      <c r="A1524" t="s">
        <v>6750</v>
      </c>
      <c r="B1524" t="s">
        <v>6746</v>
      </c>
      <c r="C1524" t="s">
        <v>289</v>
      </c>
    </row>
    <row r="1525" spans="1:3" x14ac:dyDescent="0.25">
      <c r="A1525" t="s">
        <v>6750</v>
      </c>
      <c r="B1525" t="s">
        <v>5799</v>
      </c>
      <c r="C1525" t="s">
        <v>136</v>
      </c>
    </row>
    <row r="1526" spans="1:3" x14ac:dyDescent="0.25">
      <c r="A1526" t="s">
        <v>6750</v>
      </c>
      <c r="B1526" t="s">
        <v>5800</v>
      </c>
      <c r="C1526" t="s">
        <v>635</v>
      </c>
    </row>
    <row r="1527" spans="1:3" x14ac:dyDescent="0.25">
      <c r="A1527" t="s">
        <v>6750</v>
      </c>
      <c r="B1527" t="s">
        <v>5801</v>
      </c>
      <c r="C1527" t="s">
        <v>2604</v>
      </c>
    </row>
    <row r="1528" spans="1:3" x14ac:dyDescent="0.25">
      <c r="A1528" t="s">
        <v>6750</v>
      </c>
      <c r="B1528" t="s">
        <v>5802</v>
      </c>
      <c r="C1528" t="s">
        <v>1921</v>
      </c>
    </row>
    <row r="1529" spans="1:3" x14ac:dyDescent="0.25">
      <c r="A1529" t="s">
        <v>6750</v>
      </c>
      <c r="B1529" t="s">
        <v>5803</v>
      </c>
      <c r="C1529" t="s">
        <v>2596</v>
      </c>
    </row>
    <row r="1530" spans="1:3" x14ac:dyDescent="0.25">
      <c r="A1530" t="s">
        <v>6750</v>
      </c>
      <c r="B1530" t="s">
        <v>5804</v>
      </c>
      <c r="C1530" t="s">
        <v>2605</v>
      </c>
    </row>
    <row r="1531" spans="1:3" x14ac:dyDescent="0.25">
      <c r="A1531" t="s">
        <v>6750</v>
      </c>
      <c r="B1531" t="s">
        <v>5805</v>
      </c>
      <c r="C1531" t="s">
        <v>2592</v>
      </c>
    </row>
    <row r="1532" spans="1:3" x14ac:dyDescent="0.25">
      <c r="A1532" t="s">
        <v>6750</v>
      </c>
      <c r="B1532" t="s">
        <v>5806</v>
      </c>
      <c r="C1532" t="s">
        <v>1893</v>
      </c>
    </row>
    <row r="1533" spans="1:3" x14ac:dyDescent="0.25">
      <c r="A1533" t="s">
        <v>6750</v>
      </c>
      <c r="B1533" t="s">
        <v>5807</v>
      </c>
      <c r="C1533" t="s">
        <v>2606</v>
      </c>
    </row>
    <row r="1534" spans="1:3" x14ac:dyDescent="0.25">
      <c r="A1534" t="s">
        <v>6750</v>
      </c>
      <c r="B1534" t="s">
        <v>5808</v>
      </c>
      <c r="C1534" t="s">
        <v>155</v>
      </c>
    </row>
    <row r="1535" spans="1:3" x14ac:dyDescent="0.25">
      <c r="A1535" t="s">
        <v>6750</v>
      </c>
      <c r="B1535" t="s">
        <v>5809</v>
      </c>
      <c r="C1535" t="s">
        <v>13</v>
      </c>
    </row>
    <row r="1536" spans="1:3" x14ac:dyDescent="0.25">
      <c r="A1536" t="s">
        <v>6750</v>
      </c>
      <c r="B1536" t="s">
        <v>5810</v>
      </c>
      <c r="C1536" t="s">
        <v>2607</v>
      </c>
    </row>
    <row r="1537" spans="1:3" x14ac:dyDescent="0.25">
      <c r="A1537" t="s">
        <v>6750</v>
      </c>
      <c r="B1537" t="s">
        <v>5811</v>
      </c>
      <c r="C1537" t="s">
        <v>599</v>
      </c>
    </row>
    <row r="1538" spans="1:3" x14ac:dyDescent="0.25">
      <c r="A1538" t="s">
        <v>6750</v>
      </c>
      <c r="B1538" t="s">
        <v>5812</v>
      </c>
      <c r="C1538" t="s">
        <v>41</v>
      </c>
    </row>
    <row r="1539" spans="1:3" x14ac:dyDescent="0.25">
      <c r="A1539" t="s">
        <v>6750</v>
      </c>
      <c r="B1539" t="s">
        <v>5813</v>
      </c>
      <c r="C1539" t="s">
        <v>287</v>
      </c>
    </row>
    <row r="1540" spans="1:3" x14ac:dyDescent="0.25">
      <c r="A1540" t="s">
        <v>6750</v>
      </c>
      <c r="B1540" t="s">
        <v>5814</v>
      </c>
      <c r="C1540" t="s">
        <v>2608</v>
      </c>
    </row>
    <row r="1541" spans="1:3" x14ac:dyDescent="0.25">
      <c r="A1541" t="s">
        <v>6750</v>
      </c>
      <c r="B1541" t="s">
        <v>5815</v>
      </c>
      <c r="C1541" t="s">
        <v>845</v>
      </c>
    </row>
    <row r="1542" spans="1:3" x14ac:dyDescent="0.25">
      <c r="A1542" t="s">
        <v>6750</v>
      </c>
      <c r="B1542" t="s">
        <v>5816</v>
      </c>
      <c r="C1542" t="s">
        <v>102</v>
      </c>
    </row>
    <row r="1543" spans="1:3" x14ac:dyDescent="0.25">
      <c r="A1543" t="s">
        <v>6750</v>
      </c>
      <c r="B1543" t="s">
        <v>5817</v>
      </c>
      <c r="C1543" t="s">
        <v>444</v>
      </c>
    </row>
    <row r="1544" spans="1:3" x14ac:dyDescent="0.25">
      <c r="A1544" t="s">
        <v>6750</v>
      </c>
      <c r="B1544" t="s">
        <v>5818</v>
      </c>
      <c r="C1544" t="s">
        <v>240</v>
      </c>
    </row>
    <row r="1545" spans="1:3" x14ac:dyDescent="0.25">
      <c r="A1545" t="s">
        <v>6750</v>
      </c>
      <c r="B1545" t="s">
        <v>5819</v>
      </c>
      <c r="C1545" t="s">
        <v>26</v>
      </c>
    </row>
    <row r="1546" spans="1:3" x14ac:dyDescent="0.25">
      <c r="A1546" t="s">
        <v>6750</v>
      </c>
      <c r="B1546" t="s">
        <v>5820</v>
      </c>
      <c r="C1546" t="s">
        <v>967</v>
      </c>
    </row>
    <row r="1547" spans="1:3" x14ac:dyDescent="0.25">
      <c r="A1547" t="s">
        <v>6750</v>
      </c>
      <c r="B1547" t="s">
        <v>5821</v>
      </c>
      <c r="C1547" t="s">
        <v>2631</v>
      </c>
    </row>
    <row r="1548" spans="1:3" x14ac:dyDescent="0.25">
      <c r="A1548" t="s">
        <v>6750</v>
      </c>
      <c r="B1548" t="s">
        <v>5822</v>
      </c>
      <c r="C1548" t="s">
        <v>1207</v>
      </c>
    </row>
    <row r="1549" spans="1:3" x14ac:dyDescent="0.25">
      <c r="A1549" t="s">
        <v>6750</v>
      </c>
      <c r="B1549" t="s">
        <v>5823</v>
      </c>
      <c r="C1549" t="s">
        <v>995</v>
      </c>
    </row>
    <row r="1550" spans="1:3" x14ac:dyDescent="0.25">
      <c r="A1550" t="s">
        <v>6750</v>
      </c>
      <c r="B1550" t="s">
        <v>5824</v>
      </c>
      <c r="C1550" t="s">
        <v>2632</v>
      </c>
    </row>
    <row r="1551" spans="1:3" x14ac:dyDescent="0.25">
      <c r="A1551" t="s">
        <v>6750</v>
      </c>
      <c r="B1551" t="s">
        <v>5825</v>
      </c>
      <c r="C1551" t="s">
        <v>39</v>
      </c>
    </row>
    <row r="1552" spans="1:3" x14ac:dyDescent="0.25">
      <c r="A1552" t="s">
        <v>6750</v>
      </c>
      <c r="B1552" t="s">
        <v>5826</v>
      </c>
      <c r="C1552" t="s">
        <v>2633</v>
      </c>
    </row>
    <row r="1553" spans="1:3" x14ac:dyDescent="0.25">
      <c r="A1553" t="s">
        <v>6750</v>
      </c>
      <c r="B1553" t="s">
        <v>5827</v>
      </c>
      <c r="C1553" t="s">
        <v>2634</v>
      </c>
    </row>
    <row r="1554" spans="1:3" x14ac:dyDescent="0.25">
      <c r="A1554" t="s">
        <v>6750</v>
      </c>
      <c r="B1554" t="s">
        <v>5828</v>
      </c>
      <c r="C1554" t="s">
        <v>286</v>
      </c>
    </row>
    <row r="1555" spans="1:3" x14ac:dyDescent="0.25">
      <c r="A1555" t="s">
        <v>6750</v>
      </c>
      <c r="B1555" t="s">
        <v>5829</v>
      </c>
      <c r="C1555" t="s">
        <v>2635</v>
      </c>
    </row>
    <row r="1556" spans="1:3" x14ac:dyDescent="0.25">
      <c r="A1556" t="s">
        <v>6750</v>
      </c>
      <c r="B1556" t="s">
        <v>5830</v>
      </c>
      <c r="C1556" t="s">
        <v>1253</v>
      </c>
    </row>
    <row r="1557" spans="1:3" x14ac:dyDescent="0.25">
      <c r="A1557" t="s">
        <v>6750</v>
      </c>
      <c r="B1557" t="s">
        <v>5831</v>
      </c>
      <c r="C1557" t="s">
        <v>2636</v>
      </c>
    </row>
    <row r="1558" spans="1:3" x14ac:dyDescent="0.25">
      <c r="A1558" t="s">
        <v>6750</v>
      </c>
      <c r="B1558" t="s">
        <v>6747</v>
      </c>
      <c r="C1558" t="s">
        <v>666</v>
      </c>
    </row>
    <row r="1559" spans="1:3" x14ac:dyDescent="0.25">
      <c r="A1559" t="s">
        <v>6750</v>
      </c>
      <c r="B1559" t="s">
        <v>5835</v>
      </c>
      <c r="C1559" t="s">
        <v>2624</v>
      </c>
    </row>
    <row r="1560" spans="1:3" x14ac:dyDescent="0.25">
      <c r="A1560" t="s">
        <v>6750</v>
      </c>
      <c r="B1560" t="s">
        <v>5836</v>
      </c>
      <c r="C1560" t="s">
        <v>2625</v>
      </c>
    </row>
    <row r="1561" spans="1:3" x14ac:dyDescent="0.25">
      <c r="A1561" t="s">
        <v>6750</v>
      </c>
      <c r="B1561" t="s">
        <v>5837</v>
      </c>
      <c r="C1561" t="s">
        <v>495</v>
      </c>
    </row>
    <row r="1562" spans="1:3" x14ac:dyDescent="0.25">
      <c r="A1562" t="s">
        <v>6750</v>
      </c>
      <c r="B1562" t="s">
        <v>5838</v>
      </c>
      <c r="C1562" t="s">
        <v>1322</v>
      </c>
    </row>
    <row r="1563" spans="1:3" x14ac:dyDescent="0.25">
      <c r="A1563" t="s">
        <v>6750</v>
      </c>
      <c r="B1563" t="s">
        <v>5839</v>
      </c>
      <c r="C1563" t="s">
        <v>2629</v>
      </c>
    </row>
    <row r="1564" spans="1:3" x14ac:dyDescent="0.25">
      <c r="A1564" t="s">
        <v>6750</v>
      </c>
      <c r="B1564" t="s">
        <v>5840</v>
      </c>
      <c r="C1564" t="s">
        <v>24</v>
      </c>
    </row>
    <row r="1565" spans="1:3" x14ac:dyDescent="0.25">
      <c r="A1565" t="s">
        <v>6750</v>
      </c>
      <c r="B1565" t="s">
        <v>5841</v>
      </c>
      <c r="C1565" t="s">
        <v>1011</v>
      </c>
    </row>
    <row r="1566" spans="1:3" x14ac:dyDescent="0.25">
      <c r="A1566" t="s">
        <v>6750</v>
      </c>
      <c r="B1566" t="s">
        <v>5842</v>
      </c>
      <c r="C1566" t="s">
        <v>505</v>
      </c>
    </row>
    <row r="1567" spans="1:3" x14ac:dyDescent="0.25">
      <c r="A1567" t="s">
        <v>6750</v>
      </c>
      <c r="B1567" t="s">
        <v>5843</v>
      </c>
      <c r="C1567" t="s">
        <v>2640</v>
      </c>
    </row>
    <row r="1568" spans="1:3" x14ac:dyDescent="0.25">
      <c r="A1568" t="s">
        <v>6750</v>
      </c>
      <c r="B1568" t="s">
        <v>5844</v>
      </c>
      <c r="C1568" t="s">
        <v>2641</v>
      </c>
    </row>
    <row r="1569" spans="1:3" x14ac:dyDescent="0.25">
      <c r="A1569" t="s">
        <v>6750</v>
      </c>
      <c r="B1569" t="s">
        <v>6748</v>
      </c>
      <c r="C1569" t="s">
        <v>6809</v>
      </c>
    </row>
    <row r="1570" spans="1:3" x14ac:dyDescent="0.25">
      <c r="A1570" t="s">
        <v>6750</v>
      </c>
      <c r="B1570" t="s">
        <v>5848</v>
      </c>
      <c r="C1570" t="s">
        <v>1071</v>
      </c>
    </row>
    <row r="1571" spans="1:3" x14ac:dyDescent="0.25">
      <c r="A1571" t="s">
        <v>6750</v>
      </c>
      <c r="B1571" t="s">
        <v>5849</v>
      </c>
      <c r="C1571" t="s">
        <v>636</v>
      </c>
    </row>
    <row r="1572" spans="1:3" x14ac:dyDescent="0.25">
      <c r="A1572" t="s">
        <v>6750</v>
      </c>
      <c r="B1572" t="s">
        <v>5850</v>
      </c>
      <c r="C1572" t="s">
        <v>823</v>
      </c>
    </row>
    <row r="1573" spans="1:3" x14ac:dyDescent="0.25">
      <c r="A1573" t="s">
        <v>6750</v>
      </c>
      <c r="B1573" t="s">
        <v>5851</v>
      </c>
      <c r="C1573" t="s">
        <v>1903</v>
      </c>
    </row>
    <row r="1574" spans="1:3" x14ac:dyDescent="0.25">
      <c r="A1574" t="s">
        <v>6750</v>
      </c>
      <c r="B1574" t="s">
        <v>5852</v>
      </c>
      <c r="C1574" t="s">
        <v>2645</v>
      </c>
    </row>
    <row r="1575" spans="1:3" x14ac:dyDescent="0.25">
      <c r="A1575" t="s">
        <v>6750</v>
      </c>
      <c r="B1575" t="s">
        <v>5853</v>
      </c>
      <c r="C1575" t="s">
        <v>10</v>
      </c>
    </row>
    <row r="1576" spans="1:3" x14ac:dyDescent="0.25">
      <c r="A1576" t="s">
        <v>6750</v>
      </c>
      <c r="B1576" t="s">
        <v>5854</v>
      </c>
      <c r="C1576" t="s">
        <v>2655</v>
      </c>
    </row>
    <row r="1577" spans="1:3" x14ac:dyDescent="0.25">
      <c r="A1577" t="s">
        <v>6750</v>
      </c>
      <c r="B1577" t="s">
        <v>5855</v>
      </c>
      <c r="C1577" t="s">
        <v>2649</v>
      </c>
    </row>
    <row r="1578" spans="1:3" x14ac:dyDescent="0.25">
      <c r="A1578" t="s">
        <v>6750</v>
      </c>
      <c r="B1578" t="s">
        <v>5857</v>
      </c>
      <c r="C1578" t="s">
        <v>41</v>
      </c>
    </row>
    <row r="1579" spans="1:3" x14ac:dyDescent="0.25">
      <c r="A1579" t="s">
        <v>6750</v>
      </c>
      <c r="B1579" t="s">
        <v>5858</v>
      </c>
      <c r="C1579" t="s">
        <v>858</v>
      </c>
    </row>
    <row r="1580" spans="1:3" x14ac:dyDescent="0.25">
      <c r="A1580" t="s">
        <v>6750</v>
      </c>
      <c r="B1580" t="s">
        <v>5859</v>
      </c>
      <c r="C1580" t="s">
        <v>24</v>
      </c>
    </row>
    <row r="1581" spans="1:3" x14ac:dyDescent="0.25">
      <c r="A1581" t="s">
        <v>6750</v>
      </c>
      <c r="B1581" t="s">
        <v>5860</v>
      </c>
      <c r="C1581" t="s">
        <v>2662</v>
      </c>
    </row>
    <row r="1582" spans="1:3" x14ac:dyDescent="0.25">
      <c r="A1582" t="s">
        <v>6750</v>
      </c>
      <c r="B1582" t="s">
        <v>5861</v>
      </c>
      <c r="C1582" t="s">
        <v>1341</v>
      </c>
    </row>
    <row r="1583" spans="1:3" x14ac:dyDescent="0.25">
      <c r="A1583" t="s">
        <v>6750</v>
      </c>
      <c r="B1583" t="s">
        <v>5862</v>
      </c>
      <c r="C1583" t="s">
        <v>202</v>
      </c>
    </row>
    <row r="1584" spans="1:3" x14ac:dyDescent="0.25">
      <c r="A1584" t="s">
        <v>6750</v>
      </c>
      <c r="B1584" t="s">
        <v>5863</v>
      </c>
      <c r="C1584" t="s">
        <v>346</v>
      </c>
    </row>
    <row r="1585" spans="1:3" x14ac:dyDescent="0.25">
      <c r="A1585" t="s">
        <v>6750</v>
      </c>
      <c r="B1585" t="s">
        <v>5864</v>
      </c>
      <c r="C1585" t="s">
        <v>2659</v>
      </c>
    </row>
    <row r="1586" spans="1:3" x14ac:dyDescent="0.25">
      <c r="A1586" t="s">
        <v>6750</v>
      </c>
      <c r="B1586" t="s">
        <v>5865</v>
      </c>
      <c r="C1586" t="s">
        <v>39</v>
      </c>
    </row>
    <row r="1587" spans="1:3" x14ac:dyDescent="0.25">
      <c r="A1587" t="s">
        <v>6750</v>
      </c>
      <c r="B1587" t="s">
        <v>5866</v>
      </c>
      <c r="C1587" t="s">
        <v>63</v>
      </c>
    </row>
    <row r="1588" spans="1:3" x14ac:dyDescent="0.25">
      <c r="A1588" t="s">
        <v>6750</v>
      </c>
      <c r="B1588" t="s">
        <v>5867</v>
      </c>
      <c r="C1588" t="s">
        <v>468</v>
      </c>
    </row>
    <row r="1589" spans="1:3" x14ac:dyDescent="0.25">
      <c r="A1589" t="s">
        <v>6750</v>
      </c>
      <c r="B1589" t="s">
        <v>5868</v>
      </c>
      <c r="C1589" t="s">
        <v>286</v>
      </c>
    </row>
    <row r="1590" spans="1:3" x14ac:dyDescent="0.25">
      <c r="A1590" t="s">
        <v>6750</v>
      </c>
      <c r="B1590" t="s">
        <v>5869</v>
      </c>
      <c r="C1590" t="s">
        <v>41</v>
      </c>
    </row>
    <row r="1591" spans="1:3" x14ac:dyDescent="0.25">
      <c r="A1591" t="s">
        <v>6750</v>
      </c>
      <c r="B1591" t="s">
        <v>5870</v>
      </c>
      <c r="C1591" t="s">
        <v>136</v>
      </c>
    </row>
    <row r="1592" spans="1:3" x14ac:dyDescent="0.25">
      <c r="A1592" t="s">
        <v>6750</v>
      </c>
      <c r="B1592" t="s">
        <v>5871</v>
      </c>
      <c r="C1592" t="s">
        <v>102</v>
      </c>
    </row>
    <row r="1593" spans="1:3" x14ac:dyDescent="0.25">
      <c r="A1593" t="s">
        <v>6750</v>
      </c>
      <c r="B1593" t="s">
        <v>5872</v>
      </c>
      <c r="C1593" t="s">
        <v>537</v>
      </c>
    </row>
    <row r="1594" spans="1:3" x14ac:dyDescent="0.25">
      <c r="A1594" t="s">
        <v>6750</v>
      </c>
      <c r="B1594" t="s">
        <v>5873</v>
      </c>
      <c r="C1594" t="s">
        <v>931</v>
      </c>
    </row>
    <row r="1595" spans="1:3" x14ac:dyDescent="0.25">
      <c r="A1595" t="s">
        <v>6750</v>
      </c>
      <c r="B1595" t="s">
        <v>5874</v>
      </c>
      <c r="C1595" t="s">
        <v>2262</v>
      </c>
    </row>
    <row r="1596" spans="1:3" x14ac:dyDescent="0.25">
      <c r="A1596" t="s">
        <v>6750</v>
      </c>
      <c r="B1596" t="s">
        <v>5875</v>
      </c>
      <c r="C1596" t="s">
        <v>2669</v>
      </c>
    </row>
  </sheetData>
  <sortState ref="A2:C1596">
    <sortCondition ref="A2:A159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994E-828E-4538-8B34-3D4C26E5C893}">
  <dimension ref="B1:AF2066"/>
  <sheetViews>
    <sheetView showGridLines="0" workbookViewId="0">
      <pane xSplit="7" ySplit="2" topLeftCell="H3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5" zeroHeight="1" x14ac:dyDescent="0.25"/>
  <cols>
    <col min="1" max="1" width="2.7109375" customWidth="1"/>
    <col min="2" max="2" width="4.7109375" customWidth="1"/>
    <col min="3" max="3" width="17" bestFit="1" customWidth="1"/>
    <col min="4" max="5" width="15.7109375" bestFit="1" customWidth="1"/>
    <col min="6" max="6" width="11.28515625" bestFit="1" customWidth="1"/>
    <col min="7" max="7" width="11.42578125" bestFit="1" customWidth="1"/>
    <col min="8" max="15" width="14.5703125" customWidth="1"/>
    <col min="17" max="17" width="11.85546875" bestFit="1" customWidth="1"/>
  </cols>
  <sheetData>
    <row r="1" spans="2:32" x14ac:dyDescent="0.25">
      <c r="D1" s="2" t="s">
        <v>6498</v>
      </c>
      <c r="E1" s="2" t="s">
        <v>2699</v>
      </c>
      <c r="F1" s="2"/>
      <c r="G1" s="2">
        <f>COUNTIF(G3:G101,"QUALIFIED")</f>
        <v>58</v>
      </c>
      <c r="H1" s="6">
        <f t="shared" ref="H1:O1" si="0">SUM(H3:H101)</f>
        <v>29395232.770000003</v>
      </c>
      <c r="I1" s="6">
        <f t="shared" si="0"/>
        <v>24614423.049999997</v>
      </c>
      <c r="J1" s="6">
        <f t="shared" si="0"/>
        <v>19833613.369999997</v>
      </c>
      <c r="K1" s="6">
        <f t="shared" si="0"/>
        <v>15052803.6</v>
      </c>
      <c r="L1" s="6">
        <f t="shared" si="0"/>
        <v>10271994.040000007</v>
      </c>
      <c r="M1" s="6">
        <f t="shared" si="0"/>
        <v>5491184.1700000009</v>
      </c>
      <c r="N1" s="6">
        <f t="shared" si="0"/>
        <v>3660789.4800000004</v>
      </c>
      <c r="O1" s="6">
        <f t="shared" si="0"/>
        <v>1830394.76</v>
      </c>
    </row>
    <row r="2" spans="2:32" x14ac:dyDescent="0.25">
      <c r="B2" s="70" t="s">
        <v>6389</v>
      </c>
      <c r="C2" s="70"/>
      <c r="D2" s="1" t="s">
        <v>6499</v>
      </c>
      <c r="E2" s="1" t="s">
        <v>6499</v>
      </c>
      <c r="F2" s="1" t="s">
        <v>6500</v>
      </c>
      <c r="G2" s="1" t="s">
        <v>2700</v>
      </c>
      <c r="H2" s="1" t="s">
        <v>2705</v>
      </c>
      <c r="I2" s="1" t="s">
        <v>2706</v>
      </c>
      <c r="J2" s="1" t="s">
        <v>2707</v>
      </c>
      <c r="K2" s="1" t="s">
        <v>2708</v>
      </c>
      <c r="L2" s="1" t="s">
        <v>2709</v>
      </c>
      <c r="M2" s="1" t="s">
        <v>2710</v>
      </c>
      <c r="N2" s="1" t="s">
        <v>2711</v>
      </c>
      <c r="O2" s="1" t="s">
        <v>2712</v>
      </c>
    </row>
    <row r="3" spans="2:32" x14ac:dyDescent="0.25">
      <c r="B3" s="8">
        <v>1</v>
      </c>
      <c r="C3" s="5" t="s">
        <v>3</v>
      </c>
      <c r="D3" s="9">
        <v>526126724</v>
      </c>
      <c r="E3" s="9">
        <v>696861472</v>
      </c>
      <c r="F3" s="10">
        <v>0.32451259404188715</v>
      </c>
      <c r="G3" s="5" t="str">
        <f>IF(F3&gt;0.3124,"","QUALIFIED")</f>
        <v/>
      </c>
      <c r="H3" s="3">
        <v>171214.48</v>
      </c>
      <c r="I3" s="3">
        <v>136971.57999999999</v>
      </c>
      <c r="J3" s="3">
        <v>102728.69</v>
      </c>
      <c r="K3" s="3">
        <v>68485.789999999994</v>
      </c>
      <c r="L3" s="3">
        <v>34242.9</v>
      </c>
      <c r="M3" s="3">
        <v>0</v>
      </c>
      <c r="N3" s="3">
        <v>0</v>
      </c>
      <c r="O3" s="3">
        <v>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2:32" x14ac:dyDescent="0.25">
      <c r="B4" s="8">
        <v>2</v>
      </c>
      <c r="C4" s="11" t="s">
        <v>1574</v>
      </c>
      <c r="D4" s="12">
        <v>281824174</v>
      </c>
      <c r="E4" s="12">
        <v>415448798</v>
      </c>
      <c r="F4" s="13">
        <v>0.47414181013442802</v>
      </c>
      <c r="G4" s="5" t="str">
        <f t="shared" ref="G4:G67" si="1">IF(F4&gt;0.3124,"","QUALIFIED")</f>
        <v/>
      </c>
      <c r="H4" s="3">
        <v>86249.25</v>
      </c>
      <c r="I4" s="3">
        <v>68999.399999999994</v>
      </c>
      <c r="J4" s="3">
        <v>51749.55</v>
      </c>
      <c r="K4" s="3">
        <v>34499.699999999997</v>
      </c>
      <c r="L4" s="3">
        <v>17249.849999999999</v>
      </c>
      <c r="M4" s="3">
        <v>0</v>
      </c>
      <c r="N4" s="3">
        <v>0</v>
      </c>
      <c r="O4" s="3">
        <v>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2:32" x14ac:dyDescent="0.25">
      <c r="B5" s="8">
        <v>3</v>
      </c>
      <c r="C5" s="11" t="s">
        <v>44</v>
      </c>
      <c r="D5" s="12">
        <v>670463939</v>
      </c>
      <c r="E5" s="12">
        <v>859637820</v>
      </c>
      <c r="F5" s="13">
        <v>0.28215369984275918</v>
      </c>
      <c r="G5" s="5" t="str">
        <f t="shared" si="1"/>
        <v>QUALIFIED</v>
      </c>
      <c r="H5" s="3">
        <v>69280.06</v>
      </c>
      <c r="I5" s="3">
        <v>60620.05</v>
      </c>
      <c r="J5" s="3">
        <v>51960.05</v>
      </c>
      <c r="K5" s="3">
        <v>43300.04</v>
      </c>
      <c r="L5" s="3">
        <v>34640.03</v>
      </c>
      <c r="M5" s="3">
        <v>25980.02</v>
      </c>
      <c r="N5" s="3">
        <v>17320.02</v>
      </c>
      <c r="O5" s="3">
        <v>8660.01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2:32" x14ac:dyDescent="0.25">
      <c r="B6" s="8">
        <v>4</v>
      </c>
      <c r="C6" s="11" t="s">
        <v>2671</v>
      </c>
      <c r="D6" s="12">
        <v>370017973</v>
      </c>
      <c r="E6" s="12">
        <v>485945967</v>
      </c>
      <c r="F6" s="13">
        <v>0.31330368376457218</v>
      </c>
      <c r="G6" s="5" t="str">
        <f t="shared" si="1"/>
        <v/>
      </c>
      <c r="H6" s="3">
        <v>56413.96</v>
      </c>
      <c r="I6" s="3">
        <v>45131.17</v>
      </c>
      <c r="J6" s="3">
        <v>33848.379999999997</v>
      </c>
      <c r="K6" s="3">
        <v>22565.58</v>
      </c>
      <c r="L6" s="3">
        <v>11282.79</v>
      </c>
      <c r="M6" s="3">
        <v>0</v>
      </c>
      <c r="N6" s="3">
        <v>0</v>
      </c>
      <c r="O6" s="3">
        <v>0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2:32" x14ac:dyDescent="0.25">
      <c r="B7" s="8">
        <v>5</v>
      </c>
      <c r="C7" s="11" t="s">
        <v>108</v>
      </c>
      <c r="D7" s="12">
        <v>355021923</v>
      </c>
      <c r="E7" s="12">
        <v>505165866</v>
      </c>
      <c r="F7" s="13">
        <v>0.42291456744771222</v>
      </c>
      <c r="G7" s="5" t="str">
        <f t="shared" si="1"/>
        <v/>
      </c>
      <c r="H7" s="3">
        <v>54717.31</v>
      </c>
      <c r="I7" s="3">
        <v>43773.85</v>
      </c>
      <c r="J7" s="3">
        <v>32830.39</v>
      </c>
      <c r="K7" s="3">
        <v>21886.92</v>
      </c>
      <c r="L7" s="3">
        <v>10943.46</v>
      </c>
      <c r="M7" s="3">
        <v>0</v>
      </c>
      <c r="N7" s="3">
        <v>0</v>
      </c>
      <c r="O7" s="3">
        <v>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2:32" x14ac:dyDescent="0.25">
      <c r="B8" s="8">
        <v>6</v>
      </c>
      <c r="C8" s="11" t="s">
        <v>125</v>
      </c>
      <c r="D8" s="12">
        <v>1272222078</v>
      </c>
      <c r="E8" s="12">
        <v>1604247939</v>
      </c>
      <c r="F8" s="13">
        <v>0.26098105569898777</v>
      </c>
      <c r="G8" s="5" t="str">
        <f t="shared" si="1"/>
        <v>QUALIFIED</v>
      </c>
      <c r="H8" s="3">
        <v>100003.29</v>
      </c>
      <c r="I8" s="3">
        <v>87502.88</v>
      </c>
      <c r="J8" s="3">
        <v>75002.47</v>
      </c>
      <c r="K8" s="3">
        <v>62502.06</v>
      </c>
      <c r="L8" s="3">
        <v>50001.65</v>
      </c>
      <c r="M8" s="3">
        <v>37501.230000000003</v>
      </c>
      <c r="N8" s="3">
        <v>25000.82</v>
      </c>
      <c r="O8" s="3">
        <v>12500.41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2:32" x14ac:dyDescent="0.25">
      <c r="B9" s="8">
        <v>7</v>
      </c>
      <c r="C9" s="11" t="s">
        <v>193</v>
      </c>
      <c r="D9" s="12">
        <v>5301679459</v>
      </c>
      <c r="E9" s="12">
        <v>5999590448</v>
      </c>
      <c r="F9" s="13">
        <v>0.13163960484545018</v>
      </c>
      <c r="G9" s="5" t="str">
        <f t="shared" si="1"/>
        <v>QUALIFIED</v>
      </c>
      <c r="H9" s="3">
        <v>949815.03</v>
      </c>
      <c r="I9" s="3">
        <v>831088.15</v>
      </c>
      <c r="J9" s="3">
        <v>712361.27</v>
      </c>
      <c r="K9" s="3">
        <v>593634.39</v>
      </c>
      <c r="L9" s="3">
        <v>474907.52</v>
      </c>
      <c r="M9" s="3">
        <v>356180.64</v>
      </c>
      <c r="N9" s="3">
        <v>237453.76</v>
      </c>
      <c r="O9" s="3">
        <v>118726.88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2:32" x14ac:dyDescent="0.25">
      <c r="B10" s="8">
        <v>8</v>
      </c>
      <c r="C10" s="11" t="s">
        <v>202</v>
      </c>
      <c r="D10" s="12">
        <v>1230080321</v>
      </c>
      <c r="E10" s="12">
        <v>1635157783</v>
      </c>
      <c r="F10" s="13">
        <v>0.32930976545555191</v>
      </c>
      <c r="G10" s="5" t="str">
        <f t="shared" si="1"/>
        <v/>
      </c>
      <c r="H10" s="3">
        <v>117155.51</v>
      </c>
      <c r="I10" s="3">
        <v>93724.41</v>
      </c>
      <c r="J10" s="3">
        <v>70293.31</v>
      </c>
      <c r="K10" s="3">
        <v>46862.2</v>
      </c>
      <c r="L10" s="3">
        <v>23431.1</v>
      </c>
      <c r="M10" s="3">
        <v>0</v>
      </c>
      <c r="N10" s="3">
        <v>0</v>
      </c>
      <c r="O10" s="3">
        <v>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2:32" x14ac:dyDescent="0.25">
      <c r="B11" s="8">
        <v>9</v>
      </c>
      <c r="C11" s="11" t="s">
        <v>2672</v>
      </c>
      <c r="D11" s="12">
        <v>1135593895</v>
      </c>
      <c r="E11" s="12">
        <v>1372049263</v>
      </c>
      <c r="F11" s="13">
        <v>0.20822176751839619</v>
      </c>
      <c r="G11" s="5" t="str">
        <f t="shared" si="1"/>
        <v>QUALIFIED</v>
      </c>
      <c r="H11" s="3">
        <v>91212.83</v>
      </c>
      <c r="I11" s="3">
        <v>79811.23</v>
      </c>
      <c r="J11" s="3">
        <v>68409.62</v>
      </c>
      <c r="K11" s="3">
        <v>57008.02</v>
      </c>
      <c r="L11" s="3">
        <v>45606.42</v>
      </c>
      <c r="M11" s="3">
        <v>34204.81</v>
      </c>
      <c r="N11" s="3">
        <v>22803.21</v>
      </c>
      <c r="O11" s="3">
        <v>11401.6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2:32" x14ac:dyDescent="0.25">
      <c r="B12" s="8">
        <v>10</v>
      </c>
      <c r="C12" s="11" t="s">
        <v>1500</v>
      </c>
      <c r="D12" s="12">
        <v>938394865</v>
      </c>
      <c r="E12" s="12">
        <v>1126700430</v>
      </c>
      <c r="F12" s="13">
        <v>0.20066772743902431</v>
      </c>
      <c r="G12" s="5" t="str">
        <f t="shared" si="1"/>
        <v>QUALIFIED</v>
      </c>
      <c r="H12" s="3">
        <v>85869.08</v>
      </c>
      <c r="I12" s="3">
        <v>75135.45</v>
      </c>
      <c r="J12" s="3">
        <v>64401.81</v>
      </c>
      <c r="K12" s="3">
        <v>53668.18</v>
      </c>
      <c r="L12" s="3">
        <v>42934.54</v>
      </c>
      <c r="M12" s="3">
        <v>32200.91</v>
      </c>
      <c r="N12" s="3">
        <v>21467.27</v>
      </c>
      <c r="O12" s="3">
        <v>10733.64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2:32" x14ac:dyDescent="0.25">
      <c r="B13" s="8">
        <v>11</v>
      </c>
      <c r="C13" s="11" t="s">
        <v>595</v>
      </c>
      <c r="D13" s="12">
        <v>1010757577</v>
      </c>
      <c r="E13" s="12">
        <v>1231457950</v>
      </c>
      <c r="F13" s="13">
        <v>0.21835144056506045</v>
      </c>
      <c r="G13" s="5" t="str">
        <f t="shared" si="1"/>
        <v>QUALIFIED</v>
      </c>
      <c r="H13" s="3">
        <v>198260.55</v>
      </c>
      <c r="I13" s="3">
        <v>173477.98</v>
      </c>
      <c r="J13" s="3">
        <v>148695.41</v>
      </c>
      <c r="K13" s="3">
        <v>123912.84</v>
      </c>
      <c r="L13" s="3">
        <v>99130.28</v>
      </c>
      <c r="M13" s="3">
        <v>74347.710000000006</v>
      </c>
      <c r="N13" s="3">
        <v>49565.14</v>
      </c>
      <c r="O13" s="3">
        <v>24782.57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2:32" x14ac:dyDescent="0.25">
      <c r="B14" s="8">
        <v>12</v>
      </c>
      <c r="C14" s="11" t="s">
        <v>344</v>
      </c>
      <c r="D14" s="12">
        <v>748278995</v>
      </c>
      <c r="E14" s="12">
        <v>928223431</v>
      </c>
      <c r="F14" s="13">
        <v>0.24047773250671028</v>
      </c>
      <c r="G14" s="5" t="str">
        <f t="shared" si="1"/>
        <v>QUALIFIED</v>
      </c>
      <c r="H14" s="3">
        <v>106333.25</v>
      </c>
      <c r="I14" s="3">
        <v>93041.59</v>
      </c>
      <c r="J14" s="3">
        <v>79749.94</v>
      </c>
      <c r="K14" s="3">
        <v>66458.28</v>
      </c>
      <c r="L14" s="3">
        <v>53166.63</v>
      </c>
      <c r="M14" s="3">
        <v>39874.97</v>
      </c>
      <c r="N14" s="3">
        <v>26583.31</v>
      </c>
      <c r="O14" s="3">
        <v>13291.66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2:32" x14ac:dyDescent="0.25">
      <c r="B15" s="8">
        <v>13</v>
      </c>
      <c r="C15" s="11" t="s">
        <v>366</v>
      </c>
      <c r="D15" s="12">
        <v>595981806</v>
      </c>
      <c r="E15" s="12">
        <v>826335870</v>
      </c>
      <c r="F15" s="13">
        <v>0.38651190637185323</v>
      </c>
      <c r="G15" s="5" t="str">
        <f t="shared" si="1"/>
        <v/>
      </c>
      <c r="H15" s="3">
        <v>57246.75</v>
      </c>
      <c r="I15" s="3">
        <v>45797.4</v>
      </c>
      <c r="J15" s="3">
        <v>34348.050000000003</v>
      </c>
      <c r="K15" s="3">
        <v>22898.7</v>
      </c>
      <c r="L15" s="3">
        <v>11449.35</v>
      </c>
      <c r="M15" s="3">
        <v>0</v>
      </c>
      <c r="N15" s="3">
        <v>0</v>
      </c>
      <c r="O15" s="3"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2:32" x14ac:dyDescent="0.25">
      <c r="B16" s="8">
        <v>14</v>
      </c>
      <c r="C16" s="11" t="s">
        <v>375</v>
      </c>
      <c r="D16" s="12">
        <v>1139643463</v>
      </c>
      <c r="E16" s="12">
        <v>1558152101</v>
      </c>
      <c r="F16" s="13">
        <v>0.36722769145563905</v>
      </c>
      <c r="G16" s="5" t="str">
        <f t="shared" si="1"/>
        <v/>
      </c>
      <c r="H16" s="3">
        <v>208724.5</v>
      </c>
      <c r="I16" s="3">
        <v>166979.6</v>
      </c>
      <c r="J16" s="3">
        <v>125234.7</v>
      </c>
      <c r="K16" s="3">
        <v>83489.8</v>
      </c>
      <c r="L16" s="3">
        <v>41744.9</v>
      </c>
      <c r="M16" s="3">
        <v>0</v>
      </c>
      <c r="N16" s="3">
        <v>0</v>
      </c>
      <c r="O16" s="3">
        <v>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2:32" x14ac:dyDescent="0.25">
      <c r="B17" s="8">
        <v>15</v>
      </c>
      <c r="C17" s="11" t="s">
        <v>215</v>
      </c>
      <c r="D17" s="12">
        <v>718023322</v>
      </c>
      <c r="E17" s="12">
        <v>1073937986</v>
      </c>
      <c r="F17" s="13">
        <v>0.49568677380649206</v>
      </c>
      <c r="G17" s="5" t="str">
        <f t="shared" si="1"/>
        <v/>
      </c>
      <c r="H17" s="3">
        <v>235889.48</v>
      </c>
      <c r="I17" s="3">
        <v>188711.58</v>
      </c>
      <c r="J17" s="3">
        <v>141533.69</v>
      </c>
      <c r="K17" s="3">
        <v>94355.79</v>
      </c>
      <c r="L17" s="3">
        <v>47177.9</v>
      </c>
      <c r="M17" s="3">
        <v>0</v>
      </c>
      <c r="N17" s="3">
        <v>0</v>
      </c>
      <c r="O17" s="3">
        <v>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2:32" x14ac:dyDescent="0.25">
      <c r="B18" s="8">
        <v>16</v>
      </c>
      <c r="C18" s="11" t="s">
        <v>147</v>
      </c>
      <c r="D18" s="12">
        <v>1036302002</v>
      </c>
      <c r="E18" s="12">
        <v>1353735110</v>
      </c>
      <c r="F18" s="13">
        <v>0.30631332120112992</v>
      </c>
      <c r="G18" s="5" t="str">
        <f t="shared" si="1"/>
        <v>QUALIFIED</v>
      </c>
      <c r="H18" s="3">
        <v>121932.61</v>
      </c>
      <c r="I18" s="3">
        <v>106691.03</v>
      </c>
      <c r="J18" s="3">
        <v>91449.46</v>
      </c>
      <c r="K18" s="3">
        <v>76207.88</v>
      </c>
      <c r="L18" s="3">
        <v>60966.31</v>
      </c>
      <c r="M18" s="3">
        <v>45724.73</v>
      </c>
      <c r="N18" s="3">
        <v>30483.15</v>
      </c>
      <c r="O18" s="3">
        <v>15241.58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2:32" x14ac:dyDescent="0.25">
      <c r="B19" s="8">
        <v>17</v>
      </c>
      <c r="C19" s="11" t="s">
        <v>2673</v>
      </c>
      <c r="D19" s="12">
        <v>2299996805</v>
      </c>
      <c r="E19" s="12">
        <v>2876784564</v>
      </c>
      <c r="F19" s="13">
        <v>0.2507776348845841</v>
      </c>
      <c r="G19" s="5" t="str">
        <f t="shared" si="1"/>
        <v>QUALIFIED</v>
      </c>
      <c r="H19" s="3">
        <v>422667.74</v>
      </c>
      <c r="I19" s="3">
        <v>369834.27</v>
      </c>
      <c r="J19" s="3">
        <v>317000.81</v>
      </c>
      <c r="K19" s="3">
        <v>264167.34000000003</v>
      </c>
      <c r="L19" s="3">
        <v>211333.87</v>
      </c>
      <c r="M19" s="3">
        <v>158500.4</v>
      </c>
      <c r="N19" s="3">
        <v>105666.94</v>
      </c>
      <c r="O19" s="3">
        <v>52833.47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2:32" x14ac:dyDescent="0.25">
      <c r="B20" s="8">
        <v>18</v>
      </c>
      <c r="C20" s="11" t="s">
        <v>475</v>
      </c>
      <c r="D20" s="12">
        <v>732549679</v>
      </c>
      <c r="E20" s="12">
        <v>961910184</v>
      </c>
      <c r="F20" s="13">
        <v>0.31309890861340478</v>
      </c>
      <c r="G20" s="5" t="str">
        <f t="shared" si="1"/>
        <v/>
      </c>
      <c r="H20" s="3">
        <v>62852.44</v>
      </c>
      <c r="I20" s="3">
        <v>50281.95</v>
      </c>
      <c r="J20" s="3">
        <v>37711.46</v>
      </c>
      <c r="K20" s="3">
        <v>25140.98</v>
      </c>
      <c r="L20" s="3">
        <v>12570.49</v>
      </c>
      <c r="M20" s="3">
        <v>0</v>
      </c>
      <c r="N20" s="3">
        <v>0</v>
      </c>
      <c r="O20" s="3">
        <v>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2:32" x14ac:dyDescent="0.25">
      <c r="B21" s="8">
        <v>19</v>
      </c>
      <c r="C21" s="11" t="s">
        <v>518</v>
      </c>
      <c r="D21" s="12">
        <v>693767626</v>
      </c>
      <c r="E21" s="12">
        <v>844890408</v>
      </c>
      <c r="F21" s="13">
        <v>0.21782910636997641</v>
      </c>
      <c r="G21" s="5" t="str">
        <f t="shared" si="1"/>
        <v>QUALIFIED</v>
      </c>
      <c r="H21" s="3">
        <v>62565.84</v>
      </c>
      <c r="I21" s="3">
        <v>54745.11</v>
      </c>
      <c r="J21" s="3">
        <v>46924.38</v>
      </c>
      <c r="K21" s="3">
        <v>39103.65</v>
      </c>
      <c r="L21" s="3">
        <v>31282.92</v>
      </c>
      <c r="M21" s="3">
        <v>23462.19</v>
      </c>
      <c r="N21" s="3">
        <v>15641.46</v>
      </c>
      <c r="O21" s="3">
        <v>7820.73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2:32" x14ac:dyDescent="0.25">
      <c r="B22" s="8">
        <v>20</v>
      </c>
      <c r="C22" s="11" t="s">
        <v>528</v>
      </c>
      <c r="D22" s="12">
        <v>376601368</v>
      </c>
      <c r="E22" s="12">
        <v>474462907</v>
      </c>
      <c r="F22" s="13">
        <v>0.25985444375762329</v>
      </c>
      <c r="G22" s="5" t="str">
        <f t="shared" si="1"/>
        <v>QUALIFIED</v>
      </c>
      <c r="H22" s="3">
        <v>72417.759999999995</v>
      </c>
      <c r="I22" s="3">
        <v>63365.54</v>
      </c>
      <c r="J22" s="3">
        <v>54313.32</v>
      </c>
      <c r="K22" s="3">
        <v>45261.1</v>
      </c>
      <c r="L22" s="3">
        <v>36208.879999999997</v>
      </c>
      <c r="M22" s="3">
        <v>27156.66</v>
      </c>
      <c r="N22" s="3">
        <v>18104.439999999999</v>
      </c>
      <c r="O22" s="3">
        <v>9052.2199999999993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2:32" x14ac:dyDescent="0.25">
      <c r="B23" s="8">
        <v>21</v>
      </c>
      <c r="C23" s="11" t="s">
        <v>555</v>
      </c>
      <c r="D23" s="12">
        <v>957126402</v>
      </c>
      <c r="E23" s="12">
        <v>1192020736</v>
      </c>
      <c r="F23" s="13">
        <v>0.24541620992709801</v>
      </c>
      <c r="G23" s="5" t="str">
        <f t="shared" si="1"/>
        <v>QUALIFIED</v>
      </c>
      <c r="H23" s="3">
        <v>142277.87</v>
      </c>
      <c r="I23" s="3">
        <v>124493.14</v>
      </c>
      <c r="J23" s="3">
        <v>106708.4</v>
      </c>
      <c r="K23" s="3">
        <v>88923.67</v>
      </c>
      <c r="L23" s="3">
        <v>71138.94</v>
      </c>
      <c r="M23" s="3">
        <v>53354.2</v>
      </c>
      <c r="N23" s="3">
        <v>35569.47</v>
      </c>
      <c r="O23" s="3">
        <v>17784.73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2:32" x14ac:dyDescent="0.25">
      <c r="B24" s="8">
        <v>22</v>
      </c>
      <c r="C24" s="11" t="s">
        <v>577</v>
      </c>
      <c r="D24" s="12">
        <v>868677201</v>
      </c>
      <c r="E24" s="12">
        <v>1121675920</v>
      </c>
      <c r="F24" s="13">
        <v>0.29124595270689047</v>
      </c>
      <c r="G24" s="5" t="str">
        <f t="shared" si="1"/>
        <v>QUALIFIED</v>
      </c>
      <c r="H24" s="3">
        <v>74377.100000000006</v>
      </c>
      <c r="I24" s="3">
        <v>65079.96</v>
      </c>
      <c r="J24" s="3">
        <v>55782.83</v>
      </c>
      <c r="K24" s="3">
        <v>46485.69</v>
      </c>
      <c r="L24" s="3">
        <v>37188.550000000003</v>
      </c>
      <c r="M24" s="3">
        <v>27891.41</v>
      </c>
      <c r="N24" s="3">
        <v>18594.28</v>
      </c>
      <c r="O24" s="3">
        <v>9297.14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2:32" x14ac:dyDescent="0.25">
      <c r="B25" s="8">
        <v>23</v>
      </c>
      <c r="C25" s="11" t="s">
        <v>617</v>
      </c>
      <c r="D25" s="12">
        <v>2085998234</v>
      </c>
      <c r="E25" s="12">
        <v>2373874961</v>
      </c>
      <c r="F25" s="13">
        <v>0.13800430043892356</v>
      </c>
      <c r="G25" s="5" t="str">
        <f t="shared" si="1"/>
        <v>QUALIFIED</v>
      </c>
      <c r="H25" s="3">
        <v>433201.87</v>
      </c>
      <c r="I25" s="3">
        <v>379051.64</v>
      </c>
      <c r="J25" s="3">
        <v>324901.40000000002</v>
      </c>
      <c r="K25" s="3">
        <v>270751.17</v>
      </c>
      <c r="L25" s="3">
        <v>216600.94</v>
      </c>
      <c r="M25" s="3">
        <v>162450.70000000001</v>
      </c>
      <c r="N25" s="3">
        <v>108300.47</v>
      </c>
      <c r="O25" s="3">
        <v>54150.23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2:32" x14ac:dyDescent="0.25">
      <c r="B26" s="8">
        <v>24</v>
      </c>
      <c r="C26" s="11" t="s">
        <v>2674</v>
      </c>
      <c r="D26" s="12">
        <v>882099092</v>
      </c>
      <c r="E26" s="12">
        <v>1139065623</v>
      </c>
      <c r="F26" s="13">
        <v>0.29131254450945521</v>
      </c>
      <c r="G26" s="5" t="str">
        <f t="shared" si="1"/>
        <v>QUALIFIED</v>
      </c>
      <c r="H26" s="3">
        <v>144229</v>
      </c>
      <c r="I26" s="3">
        <v>126200.38</v>
      </c>
      <c r="J26" s="3">
        <v>108171.75</v>
      </c>
      <c r="K26" s="3">
        <v>90143.13</v>
      </c>
      <c r="L26" s="3">
        <v>72114.5</v>
      </c>
      <c r="M26" s="3">
        <v>54085.88</v>
      </c>
      <c r="N26" s="3">
        <v>36057.25</v>
      </c>
      <c r="O26" s="3">
        <v>18028.63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2:32" x14ac:dyDescent="0.25">
      <c r="B27" s="8">
        <v>25</v>
      </c>
      <c r="C27" s="11" t="s">
        <v>701</v>
      </c>
      <c r="D27" s="12">
        <v>4376517850</v>
      </c>
      <c r="E27" s="12">
        <v>7019435540</v>
      </c>
      <c r="F27" s="13">
        <v>0.60388596152989527</v>
      </c>
      <c r="G27" s="5" t="str">
        <f t="shared" si="1"/>
        <v/>
      </c>
      <c r="H27" s="3">
        <v>542170.48</v>
      </c>
      <c r="I27" s="3">
        <v>433736.38</v>
      </c>
      <c r="J27" s="3">
        <v>325302.28999999998</v>
      </c>
      <c r="K27" s="3">
        <v>216868.19</v>
      </c>
      <c r="L27" s="3">
        <v>108434.1</v>
      </c>
      <c r="M27" s="3">
        <v>0</v>
      </c>
      <c r="N27" s="3">
        <v>0</v>
      </c>
      <c r="O27" s="3">
        <v>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2:32" x14ac:dyDescent="0.25">
      <c r="B28" s="8">
        <v>26</v>
      </c>
      <c r="C28" s="11" t="s">
        <v>2675</v>
      </c>
      <c r="D28" s="12">
        <v>310632742</v>
      </c>
      <c r="E28" s="12">
        <v>412639074</v>
      </c>
      <c r="F28" s="13">
        <v>0.32838242145124547</v>
      </c>
      <c r="G28" s="5" t="str">
        <f t="shared" si="1"/>
        <v/>
      </c>
      <c r="H28" s="3">
        <v>33030.99</v>
      </c>
      <c r="I28" s="3">
        <v>26424.79</v>
      </c>
      <c r="J28" s="3">
        <v>19818.59</v>
      </c>
      <c r="K28" s="3">
        <v>13212.4</v>
      </c>
      <c r="L28" s="3">
        <v>6606.2</v>
      </c>
      <c r="M28" s="3">
        <v>0</v>
      </c>
      <c r="N28" s="3">
        <v>0</v>
      </c>
      <c r="O28" s="3">
        <v>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2:32" x14ac:dyDescent="0.25">
      <c r="B29" s="8">
        <v>27</v>
      </c>
      <c r="C29" s="11" t="s">
        <v>742</v>
      </c>
      <c r="D29" s="12">
        <v>240085117</v>
      </c>
      <c r="E29" s="12">
        <v>304320441</v>
      </c>
      <c r="F29" s="13">
        <v>0.26755229479718229</v>
      </c>
      <c r="G29" s="5" t="str">
        <f t="shared" si="1"/>
        <v>QUALIFIED</v>
      </c>
      <c r="H29" s="3">
        <v>30493.56</v>
      </c>
      <c r="I29" s="3">
        <v>26681.87</v>
      </c>
      <c r="J29" s="3">
        <v>22870.17</v>
      </c>
      <c r="K29" s="3">
        <v>19058.48</v>
      </c>
      <c r="L29" s="3">
        <v>15246.78</v>
      </c>
      <c r="M29" s="3">
        <v>11435.09</v>
      </c>
      <c r="N29" s="3">
        <v>7623.39</v>
      </c>
      <c r="O29" s="3">
        <v>3811.7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2:32" x14ac:dyDescent="0.25">
      <c r="B30" s="8">
        <v>28</v>
      </c>
      <c r="C30" s="11" t="s">
        <v>765</v>
      </c>
      <c r="D30" s="12">
        <v>968098159</v>
      </c>
      <c r="E30" s="12">
        <v>1334577635</v>
      </c>
      <c r="F30" s="13">
        <v>0.37855611292408209</v>
      </c>
      <c r="G30" s="5" t="str">
        <f t="shared" si="1"/>
        <v/>
      </c>
      <c r="H30" s="3">
        <v>150339.76</v>
      </c>
      <c r="I30" s="3">
        <v>120271.81</v>
      </c>
      <c r="J30" s="3">
        <v>90203.86</v>
      </c>
      <c r="K30" s="3">
        <v>60135.9</v>
      </c>
      <c r="L30" s="3">
        <v>30067.95</v>
      </c>
      <c r="M30" s="3">
        <v>0</v>
      </c>
      <c r="N30" s="3">
        <v>0</v>
      </c>
      <c r="O30" s="3">
        <v>0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2:32" x14ac:dyDescent="0.25">
      <c r="B31" s="8">
        <v>29</v>
      </c>
      <c r="C31" s="11" t="s">
        <v>218</v>
      </c>
      <c r="D31" s="12">
        <v>1427908547</v>
      </c>
      <c r="E31" s="12">
        <v>1806539762</v>
      </c>
      <c r="F31" s="13">
        <v>0.26516489154399608</v>
      </c>
      <c r="G31" s="5" t="str">
        <f t="shared" si="1"/>
        <v>QUALIFIED</v>
      </c>
      <c r="H31" s="3">
        <v>313236.90000000002</v>
      </c>
      <c r="I31" s="3">
        <v>274082.28999999998</v>
      </c>
      <c r="J31" s="3">
        <v>234927.68</v>
      </c>
      <c r="K31" s="3">
        <v>195773.06</v>
      </c>
      <c r="L31" s="3">
        <v>156618.45000000001</v>
      </c>
      <c r="M31" s="3">
        <v>117463.84</v>
      </c>
      <c r="N31" s="3">
        <v>78309.23</v>
      </c>
      <c r="O31" s="3">
        <v>39154.61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2:32" x14ac:dyDescent="0.25">
      <c r="B32" s="8">
        <v>30</v>
      </c>
      <c r="C32" s="11" t="s">
        <v>2676</v>
      </c>
      <c r="D32" s="12">
        <v>2356763420</v>
      </c>
      <c r="E32" s="12">
        <v>3125876774</v>
      </c>
      <c r="F32" s="13">
        <v>0.32634304634616229</v>
      </c>
      <c r="G32" s="5" t="str">
        <f t="shared" si="1"/>
        <v/>
      </c>
      <c r="H32" s="3">
        <v>170998.96</v>
      </c>
      <c r="I32" s="3">
        <v>136799.17000000001</v>
      </c>
      <c r="J32" s="3">
        <v>102599.38</v>
      </c>
      <c r="K32" s="3">
        <v>68399.58</v>
      </c>
      <c r="L32" s="3">
        <v>34199.79</v>
      </c>
      <c r="M32" s="3">
        <v>0</v>
      </c>
      <c r="N32" s="3">
        <v>0</v>
      </c>
      <c r="O32" s="3">
        <v>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2:32" x14ac:dyDescent="0.25">
      <c r="B33" s="8">
        <v>31</v>
      </c>
      <c r="C33" s="11" t="s">
        <v>869</v>
      </c>
      <c r="D33" s="12">
        <v>4257506441</v>
      </c>
      <c r="E33" s="12">
        <v>5467660641</v>
      </c>
      <c r="F33" s="13">
        <v>0.2842401336956662</v>
      </c>
      <c r="G33" s="5" t="str">
        <f t="shared" si="1"/>
        <v>QUALIFIED</v>
      </c>
      <c r="H33" s="3">
        <v>780546.79</v>
      </c>
      <c r="I33" s="3">
        <v>682978.44</v>
      </c>
      <c r="J33" s="3">
        <v>585410.09</v>
      </c>
      <c r="K33" s="3">
        <v>487841.74</v>
      </c>
      <c r="L33" s="3">
        <v>390273.4</v>
      </c>
      <c r="M33" s="3">
        <v>292705.05</v>
      </c>
      <c r="N33" s="3">
        <v>195136.7</v>
      </c>
      <c r="O33" s="3">
        <v>97568.35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2:32" x14ac:dyDescent="0.25">
      <c r="B34" s="8">
        <v>32</v>
      </c>
      <c r="C34" s="11" t="s">
        <v>950</v>
      </c>
      <c r="D34" s="12">
        <v>507041108</v>
      </c>
      <c r="E34" s="12">
        <v>616154803</v>
      </c>
      <c r="F34" s="13">
        <v>0.21519694020548724</v>
      </c>
      <c r="G34" s="5" t="str">
        <f t="shared" si="1"/>
        <v>QUALIFIED</v>
      </c>
      <c r="H34" s="3">
        <v>53630.79</v>
      </c>
      <c r="I34" s="3">
        <v>46926.94</v>
      </c>
      <c r="J34" s="3">
        <v>40223.089999999997</v>
      </c>
      <c r="K34" s="3">
        <v>33519.24</v>
      </c>
      <c r="L34" s="3">
        <v>26815.4</v>
      </c>
      <c r="M34" s="3">
        <v>20111.55</v>
      </c>
      <c r="N34" s="3">
        <v>13407.7</v>
      </c>
      <c r="O34" s="3">
        <v>6703.85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2:32" x14ac:dyDescent="0.25">
      <c r="B35" s="8">
        <v>33</v>
      </c>
      <c r="C35" s="11" t="s">
        <v>751</v>
      </c>
      <c r="D35" s="12">
        <v>866391342</v>
      </c>
      <c r="E35" s="12">
        <v>1233264791</v>
      </c>
      <c r="F35" s="13">
        <v>0.42345004066303332</v>
      </c>
      <c r="G35" s="5" t="str">
        <f t="shared" si="1"/>
        <v/>
      </c>
      <c r="H35" s="3">
        <v>106183</v>
      </c>
      <c r="I35" s="3">
        <v>84946.4</v>
      </c>
      <c r="J35" s="3">
        <v>63709.8</v>
      </c>
      <c r="K35" s="3">
        <v>42473.2</v>
      </c>
      <c r="L35" s="3">
        <v>21236.6</v>
      </c>
      <c r="M35" s="3">
        <v>0</v>
      </c>
      <c r="N35" s="3">
        <v>0</v>
      </c>
      <c r="O35" s="3">
        <v>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2:32" x14ac:dyDescent="0.25">
      <c r="B36" s="8">
        <v>34</v>
      </c>
      <c r="C36" s="11" t="s">
        <v>995</v>
      </c>
      <c r="D36" s="12">
        <v>779435435</v>
      </c>
      <c r="E36" s="12">
        <v>976856595</v>
      </c>
      <c r="F36" s="13">
        <v>0.25328738101315601</v>
      </c>
      <c r="G36" s="5" t="str">
        <f t="shared" si="1"/>
        <v>QUALIFIED</v>
      </c>
      <c r="H36" s="3">
        <v>199119.66</v>
      </c>
      <c r="I36" s="3">
        <v>174229.7</v>
      </c>
      <c r="J36" s="3">
        <v>149339.75</v>
      </c>
      <c r="K36" s="3">
        <v>124449.79</v>
      </c>
      <c r="L36" s="3">
        <v>99559.83</v>
      </c>
      <c r="M36" s="3">
        <v>74669.87</v>
      </c>
      <c r="N36" s="3">
        <v>49779.92</v>
      </c>
      <c r="O36" s="3">
        <v>24889.96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2:32" x14ac:dyDescent="0.25">
      <c r="B37" s="8">
        <v>35</v>
      </c>
      <c r="C37" s="11" t="s">
        <v>414</v>
      </c>
      <c r="D37" s="12">
        <v>702400552</v>
      </c>
      <c r="E37" s="12">
        <v>956754733</v>
      </c>
      <c r="F37" s="13">
        <v>0.36212127151061807</v>
      </c>
      <c r="G37" s="5" t="str">
        <f t="shared" si="1"/>
        <v/>
      </c>
      <c r="H37" s="3">
        <v>425393.86</v>
      </c>
      <c r="I37" s="3">
        <v>340315.09</v>
      </c>
      <c r="J37" s="3">
        <v>255236.32</v>
      </c>
      <c r="K37" s="3">
        <v>170157.54</v>
      </c>
      <c r="L37" s="3">
        <v>85078.77</v>
      </c>
      <c r="M37" s="3">
        <v>0</v>
      </c>
      <c r="N37" s="3">
        <v>0</v>
      </c>
      <c r="O37" s="3">
        <v>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2:32" x14ac:dyDescent="0.25">
      <c r="B38" s="8">
        <v>36</v>
      </c>
      <c r="C38" s="11" t="s">
        <v>155</v>
      </c>
      <c r="D38" s="12">
        <v>495600607</v>
      </c>
      <c r="E38" s="12">
        <v>591794033</v>
      </c>
      <c r="F38" s="13">
        <v>0.19409464928278428</v>
      </c>
      <c r="G38" s="5" t="str">
        <f t="shared" si="1"/>
        <v>QUALIFIED</v>
      </c>
      <c r="H38" s="3">
        <v>47865.47</v>
      </c>
      <c r="I38" s="3">
        <v>41882.29</v>
      </c>
      <c r="J38" s="3">
        <v>35899.1</v>
      </c>
      <c r="K38" s="3">
        <v>29915.919999999998</v>
      </c>
      <c r="L38" s="3">
        <v>23932.74</v>
      </c>
      <c r="M38" s="3">
        <v>17949.55</v>
      </c>
      <c r="N38" s="3">
        <v>11966.37</v>
      </c>
      <c r="O38" s="3">
        <v>5983.18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2:32" x14ac:dyDescent="0.25">
      <c r="B39" s="8">
        <v>37</v>
      </c>
      <c r="C39" s="11" t="s">
        <v>338</v>
      </c>
      <c r="D39" s="12">
        <v>587149028</v>
      </c>
      <c r="E39" s="12">
        <v>748602943</v>
      </c>
      <c r="F39" s="13">
        <v>0.27497944695567134</v>
      </c>
      <c r="G39" s="5" t="str">
        <f t="shared" si="1"/>
        <v>QUALIFIED</v>
      </c>
      <c r="H39" s="3">
        <v>144781.38</v>
      </c>
      <c r="I39" s="3">
        <v>126683.71</v>
      </c>
      <c r="J39" s="3">
        <v>108586.04</v>
      </c>
      <c r="K39" s="3">
        <v>90488.36</v>
      </c>
      <c r="L39" s="3">
        <v>72390.69</v>
      </c>
      <c r="M39" s="3">
        <v>54293.02</v>
      </c>
      <c r="N39" s="3">
        <v>36195.35</v>
      </c>
      <c r="O39" s="3">
        <v>18097.669999999998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2:32" x14ac:dyDescent="0.25">
      <c r="B40" s="8">
        <v>38</v>
      </c>
      <c r="C40" s="11" t="s">
        <v>2677</v>
      </c>
      <c r="D40" s="12">
        <v>763356857</v>
      </c>
      <c r="E40" s="12">
        <v>1006970041</v>
      </c>
      <c r="F40" s="13">
        <v>0.31913407440577951</v>
      </c>
      <c r="G40" s="5" t="str">
        <f t="shared" si="1"/>
        <v/>
      </c>
      <c r="H40" s="3">
        <v>94584.73</v>
      </c>
      <c r="I40" s="3">
        <v>75667.78</v>
      </c>
      <c r="J40" s="3">
        <v>56750.84</v>
      </c>
      <c r="K40" s="3">
        <v>37833.89</v>
      </c>
      <c r="L40" s="3">
        <v>18916.95</v>
      </c>
      <c r="M40" s="3">
        <v>0</v>
      </c>
      <c r="N40" s="3">
        <v>0</v>
      </c>
      <c r="O40" s="3">
        <v>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2:32" x14ac:dyDescent="0.25">
      <c r="B41" s="8">
        <v>39</v>
      </c>
      <c r="C41" s="11" t="s">
        <v>2678</v>
      </c>
      <c r="D41" s="12">
        <v>735223632</v>
      </c>
      <c r="E41" s="12">
        <v>1025184470</v>
      </c>
      <c r="F41" s="13">
        <v>0.3943845455718431</v>
      </c>
      <c r="G41" s="5" t="str">
        <f t="shared" si="1"/>
        <v/>
      </c>
      <c r="H41" s="3">
        <v>146282.79</v>
      </c>
      <c r="I41" s="3">
        <v>117026.23</v>
      </c>
      <c r="J41" s="3">
        <v>87769.67</v>
      </c>
      <c r="K41" s="3">
        <v>58513.120000000003</v>
      </c>
      <c r="L41" s="3">
        <v>29256.560000000001</v>
      </c>
      <c r="M41" s="3">
        <v>0</v>
      </c>
      <c r="N41" s="3">
        <v>0</v>
      </c>
      <c r="O41" s="3">
        <v>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2:32" x14ac:dyDescent="0.25">
      <c r="B42" s="8">
        <v>40</v>
      </c>
      <c r="C42" s="11" t="s">
        <v>752</v>
      </c>
      <c r="D42" s="12">
        <v>886799258</v>
      </c>
      <c r="E42" s="12">
        <v>1035726185</v>
      </c>
      <c r="F42" s="13">
        <v>0.16793758638891418</v>
      </c>
      <c r="G42" s="5" t="str">
        <f t="shared" si="1"/>
        <v>QUALIFIED</v>
      </c>
      <c r="H42" s="3">
        <v>165512.87</v>
      </c>
      <c r="I42" s="3">
        <v>144823.76</v>
      </c>
      <c r="J42" s="3">
        <v>124134.65</v>
      </c>
      <c r="K42" s="3">
        <v>103445.54</v>
      </c>
      <c r="L42" s="3">
        <v>82756.44</v>
      </c>
      <c r="M42" s="3">
        <v>62067.33</v>
      </c>
      <c r="N42" s="3">
        <v>41378.22</v>
      </c>
      <c r="O42" s="3">
        <v>20689.11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2:32" x14ac:dyDescent="0.25">
      <c r="B43" s="8">
        <v>41</v>
      </c>
      <c r="C43" s="11" t="s">
        <v>2096</v>
      </c>
      <c r="D43" s="12">
        <v>842893301</v>
      </c>
      <c r="E43" s="12">
        <v>1008914451</v>
      </c>
      <c r="F43" s="13">
        <v>0.19696579603021427</v>
      </c>
      <c r="G43" s="5" t="str">
        <f t="shared" si="1"/>
        <v>QUALIFIED</v>
      </c>
      <c r="H43" s="3">
        <v>104951.61</v>
      </c>
      <c r="I43" s="3">
        <v>91832.66</v>
      </c>
      <c r="J43" s="3">
        <v>78713.710000000006</v>
      </c>
      <c r="K43" s="3">
        <v>65594.759999999995</v>
      </c>
      <c r="L43" s="3">
        <v>52475.81</v>
      </c>
      <c r="M43" s="3">
        <v>39356.85</v>
      </c>
      <c r="N43" s="3">
        <v>26237.9</v>
      </c>
      <c r="O43" s="3">
        <v>13118.95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2:32" x14ac:dyDescent="0.25">
      <c r="B44" s="8">
        <v>42</v>
      </c>
      <c r="C44" s="11" t="s">
        <v>1073</v>
      </c>
      <c r="D44" s="12">
        <v>868838428</v>
      </c>
      <c r="E44" s="12">
        <v>1051468897</v>
      </c>
      <c r="F44" s="13">
        <v>0.21020072675698917</v>
      </c>
      <c r="G44" s="5" t="str">
        <f t="shared" si="1"/>
        <v>QUALIFIED</v>
      </c>
      <c r="H44" s="3">
        <v>169358.38</v>
      </c>
      <c r="I44" s="3">
        <v>148188.57999999999</v>
      </c>
      <c r="J44" s="3">
        <v>127018.79</v>
      </c>
      <c r="K44" s="3">
        <v>105848.99</v>
      </c>
      <c r="L44" s="3">
        <v>84679.19</v>
      </c>
      <c r="M44" s="3">
        <v>63509.39</v>
      </c>
      <c r="N44" s="3">
        <v>42339.6</v>
      </c>
      <c r="O44" s="3">
        <v>21169.8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2:32" x14ac:dyDescent="0.25">
      <c r="B45" s="8">
        <v>43</v>
      </c>
      <c r="C45" s="11" t="s">
        <v>222</v>
      </c>
      <c r="D45" s="12">
        <v>788487658</v>
      </c>
      <c r="E45" s="12">
        <v>1038092502</v>
      </c>
      <c r="F45" s="13">
        <v>0.3165615104656464</v>
      </c>
      <c r="G45" s="5" t="str">
        <f t="shared" si="1"/>
        <v/>
      </c>
      <c r="H45" s="3">
        <v>57199.07</v>
      </c>
      <c r="I45" s="3">
        <v>45759.26</v>
      </c>
      <c r="J45" s="3">
        <v>34319.440000000002</v>
      </c>
      <c r="K45" s="3">
        <v>22879.63</v>
      </c>
      <c r="L45" s="3">
        <v>11439.81</v>
      </c>
      <c r="M45" s="3">
        <v>0</v>
      </c>
      <c r="N45" s="3">
        <v>0</v>
      </c>
      <c r="O45" s="3">
        <v>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2:32" x14ac:dyDescent="0.25">
      <c r="B46" s="8">
        <v>44</v>
      </c>
      <c r="C46" s="11" t="s">
        <v>2446</v>
      </c>
      <c r="D46" s="12">
        <v>768817969</v>
      </c>
      <c r="E46" s="12">
        <v>937082080</v>
      </c>
      <c r="F46" s="13">
        <v>0.21886079382205489</v>
      </c>
      <c r="G46" s="5" t="str">
        <f t="shared" si="1"/>
        <v>QUALIFIED</v>
      </c>
      <c r="H46" s="3">
        <v>150031.13</v>
      </c>
      <c r="I46" s="3">
        <v>131277.24</v>
      </c>
      <c r="J46" s="3">
        <v>112523.35</v>
      </c>
      <c r="K46" s="3">
        <v>93769.46</v>
      </c>
      <c r="L46" s="3">
        <v>75015.570000000007</v>
      </c>
      <c r="M46" s="3">
        <v>56261.67</v>
      </c>
      <c r="N46" s="3">
        <v>37507.78</v>
      </c>
      <c r="O46" s="3">
        <v>18753.89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2:32" x14ac:dyDescent="0.25">
      <c r="B47" s="8">
        <v>45</v>
      </c>
      <c r="C47" s="11" t="s">
        <v>1301</v>
      </c>
      <c r="D47" s="12">
        <v>551472574</v>
      </c>
      <c r="E47" s="12">
        <v>714384153</v>
      </c>
      <c r="F47" s="13">
        <v>0.29541193285162354</v>
      </c>
      <c r="G47" s="5" t="str">
        <f t="shared" si="1"/>
        <v>QUALIFIED</v>
      </c>
      <c r="H47" s="3">
        <v>151536.57</v>
      </c>
      <c r="I47" s="3">
        <v>132594.5</v>
      </c>
      <c r="J47" s="3">
        <v>113652.43</v>
      </c>
      <c r="K47" s="3">
        <v>94710.36</v>
      </c>
      <c r="L47" s="3">
        <v>75768.289999999994</v>
      </c>
      <c r="M47" s="3">
        <v>56826.21</v>
      </c>
      <c r="N47" s="3">
        <v>37884.14</v>
      </c>
      <c r="O47" s="3">
        <v>18942.07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2:32" x14ac:dyDescent="0.25">
      <c r="B48" s="8">
        <v>46</v>
      </c>
      <c r="C48" s="11" t="s">
        <v>1311</v>
      </c>
      <c r="D48" s="12">
        <v>614929909</v>
      </c>
      <c r="E48" s="12">
        <v>780441519</v>
      </c>
      <c r="F48" s="13">
        <v>0.26915524448819744</v>
      </c>
      <c r="G48" s="5" t="str">
        <f t="shared" si="1"/>
        <v>QUALIFIED</v>
      </c>
      <c r="H48" s="3">
        <v>83134.47</v>
      </c>
      <c r="I48" s="3">
        <v>72742.66</v>
      </c>
      <c r="J48" s="3">
        <v>62350.85</v>
      </c>
      <c r="K48" s="3">
        <v>51959.040000000001</v>
      </c>
      <c r="L48" s="3">
        <v>41567.24</v>
      </c>
      <c r="M48" s="3">
        <v>31175.43</v>
      </c>
      <c r="N48" s="3">
        <v>20783.62</v>
      </c>
      <c r="O48" s="3">
        <v>10391.81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2:32" x14ac:dyDescent="0.25">
      <c r="B49" s="8">
        <v>47</v>
      </c>
      <c r="C49" s="11" t="s">
        <v>2679</v>
      </c>
      <c r="D49" s="12">
        <v>457430671</v>
      </c>
      <c r="E49" s="12">
        <v>677464942</v>
      </c>
      <c r="F49" s="13">
        <v>0.48102211974325615</v>
      </c>
      <c r="G49" s="5" t="str">
        <f t="shared" si="1"/>
        <v/>
      </c>
      <c r="H49" s="3">
        <v>173283.18</v>
      </c>
      <c r="I49" s="3">
        <v>138626.54</v>
      </c>
      <c r="J49" s="3">
        <v>103969.91</v>
      </c>
      <c r="K49" s="3">
        <v>69313.27</v>
      </c>
      <c r="L49" s="3">
        <v>34656.639999999999</v>
      </c>
      <c r="M49" s="3">
        <v>0</v>
      </c>
      <c r="N49" s="3">
        <v>0</v>
      </c>
      <c r="O49" s="3">
        <v>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2:32" x14ac:dyDescent="0.25">
      <c r="B50" s="8">
        <v>48</v>
      </c>
      <c r="C50" s="11" t="s">
        <v>63</v>
      </c>
      <c r="D50" s="12">
        <v>892911854</v>
      </c>
      <c r="E50" s="12">
        <v>1080907943</v>
      </c>
      <c r="F50" s="13">
        <v>0.21054271836332905</v>
      </c>
      <c r="G50" s="5" t="str">
        <f t="shared" si="1"/>
        <v>QUALIFIED</v>
      </c>
      <c r="H50" s="3">
        <v>109349</v>
      </c>
      <c r="I50" s="3">
        <v>95680.38</v>
      </c>
      <c r="J50" s="3">
        <v>82011.75</v>
      </c>
      <c r="K50" s="3">
        <v>68343.13</v>
      </c>
      <c r="L50" s="3">
        <v>54674.5</v>
      </c>
      <c r="M50" s="3">
        <v>41005.879999999997</v>
      </c>
      <c r="N50" s="3">
        <v>27337.25</v>
      </c>
      <c r="O50" s="3">
        <v>13668.63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2:32" x14ac:dyDescent="0.25">
      <c r="B51" s="8">
        <v>49</v>
      </c>
      <c r="C51" s="11" t="s">
        <v>13</v>
      </c>
      <c r="D51" s="12">
        <v>897049518</v>
      </c>
      <c r="E51" s="12">
        <v>1172186528</v>
      </c>
      <c r="F51" s="13">
        <v>0.30671329116081192</v>
      </c>
      <c r="G51" s="5" t="str">
        <f t="shared" si="1"/>
        <v>QUALIFIED</v>
      </c>
      <c r="H51" s="3">
        <v>72213.600000000006</v>
      </c>
      <c r="I51" s="3">
        <v>63186.9</v>
      </c>
      <c r="J51" s="3">
        <v>54160.2</v>
      </c>
      <c r="K51" s="3">
        <v>45133.5</v>
      </c>
      <c r="L51" s="3">
        <v>36106.800000000003</v>
      </c>
      <c r="M51" s="3">
        <v>27080.1</v>
      </c>
      <c r="N51" s="3">
        <v>18053.400000000001</v>
      </c>
      <c r="O51" s="3">
        <v>9026.7000000000007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2:32" x14ac:dyDescent="0.25">
      <c r="B52" s="8">
        <v>50</v>
      </c>
      <c r="C52" s="11" t="s">
        <v>40</v>
      </c>
      <c r="D52" s="12">
        <v>1507970921</v>
      </c>
      <c r="E52" s="12">
        <v>1852188766</v>
      </c>
      <c r="F52" s="13">
        <v>0.22826557210515336</v>
      </c>
      <c r="G52" s="5" t="str">
        <f t="shared" si="1"/>
        <v>QUALIFIED</v>
      </c>
      <c r="H52" s="3">
        <v>155992.79999999999</v>
      </c>
      <c r="I52" s="3">
        <v>136493.70000000001</v>
      </c>
      <c r="J52" s="3">
        <v>116994.6</v>
      </c>
      <c r="K52" s="3">
        <v>97495.5</v>
      </c>
      <c r="L52" s="3">
        <v>77996.399999999994</v>
      </c>
      <c r="M52" s="3">
        <v>58497.3</v>
      </c>
      <c r="N52" s="3">
        <v>38998.199999999997</v>
      </c>
      <c r="O52" s="3">
        <v>19499.099999999999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2:32" x14ac:dyDescent="0.25">
      <c r="B53" s="8">
        <v>51</v>
      </c>
      <c r="C53" s="11" t="s">
        <v>14</v>
      </c>
      <c r="D53" s="12">
        <v>691426081</v>
      </c>
      <c r="E53" s="12">
        <v>929620647</v>
      </c>
      <c r="F53" s="13">
        <v>0.34449751397214073</v>
      </c>
      <c r="G53" s="5" t="str">
        <f t="shared" si="1"/>
        <v/>
      </c>
      <c r="H53" s="3">
        <v>92200.95</v>
      </c>
      <c r="I53" s="3">
        <v>73760.759999999995</v>
      </c>
      <c r="J53" s="3">
        <v>55320.57</v>
      </c>
      <c r="K53" s="3">
        <v>36880.379999999997</v>
      </c>
      <c r="L53" s="3">
        <v>18440.189999999999</v>
      </c>
      <c r="M53" s="3">
        <v>0</v>
      </c>
      <c r="N53" s="3">
        <v>0</v>
      </c>
      <c r="O53" s="3">
        <v>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2:32" x14ac:dyDescent="0.25">
      <c r="B54" s="8">
        <v>52</v>
      </c>
      <c r="C54" s="11" t="s">
        <v>2101</v>
      </c>
      <c r="D54" s="12">
        <v>6850563669</v>
      </c>
      <c r="E54" s="12">
        <v>9667065539</v>
      </c>
      <c r="F54" s="13">
        <v>0.41113432501111757</v>
      </c>
      <c r="G54" s="5" t="str">
        <f t="shared" si="1"/>
        <v/>
      </c>
      <c r="H54" s="3">
        <v>1264318.33</v>
      </c>
      <c r="I54" s="3">
        <v>1011454.66</v>
      </c>
      <c r="J54" s="3">
        <v>758591</v>
      </c>
      <c r="K54" s="3">
        <v>505727.33</v>
      </c>
      <c r="L54" s="3">
        <v>252863.67</v>
      </c>
      <c r="M54" s="3">
        <v>0</v>
      </c>
      <c r="N54" s="3">
        <v>0</v>
      </c>
      <c r="O54" s="3">
        <v>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2:32" x14ac:dyDescent="0.25">
      <c r="B55" s="8">
        <v>53</v>
      </c>
      <c r="C55" s="11" t="s">
        <v>2680</v>
      </c>
      <c r="D55" s="12">
        <v>893720924</v>
      </c>
      <c r="E55" s="12">
        <v>1155331425</v>
      </c>
      <c r="F55" s="13">
        <v>0.29272057302755955</v>
      </c>
      <c r="G55" s="5" t="str">
        <f t="shared" si="1"/>
        <v>QUALIFIED</v>
      </c>
      <c r="H55" s="3">
        <v>71000.06</v>
      </c>
      <c r="I55" s="3">
        <v>62125.05</v>
      </c>
      <c r="J55" s="3">
        <v>53250.05</v>
      </c>
      <c r="K55" s="3">
        <v>44375.040000000001</v>
      </c>
      <c r="L55" s="3">
        <v>35500.03</v>
      </c>
      <c r="M55" s="3">
        <v>26625.02</v>
      </c>
      <c r="N55" s="3">
        <v>17750.02</v>
      </c>
      <c r="O55" s="3">
        <v>8875.01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2:32" x14ac:dyDescent="0.25">
      <c r="B56" s="8">
        <v>54</v>
      </c>
      <c r="C56" s="11" t="s">
        <v>1636</v>
      </c>
      <c r="D56" s="12">
        <v>518784792</v>
      </c>
      <c r="E56" s="12">
        <v>689145004</v>
      </c>
      <c r="F56" s="13">
        <v>0.32838320364641682</v>
      </c>
      <c r="G56" s="5" t="str">
        <f t="shared" si="1"/>
        <v/>
      </c>
      <c r="H56" s="3">
        <v>38542.379999999997</v>
      </c>
      <c r="I56" s="3">
        <v>30833.9</v>
      </c>
      <c r="J56" s="3">
        <v>23125.43</v>
      </c>
      <c r="K56" s="3">
        <v>15416.95</v>
      </c>
      <c r="L56" s="3">
        <v>7708.48</v>
      </c>
      <c r="M56" s="3">
        <v>0</v>
      </c>
      <c r="N56" s="3">
        <v>0</v>
      </c>
      <c r="O56" s="3">
        <v>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2:32" x14ac:dyDescent="0.25">
      <c r="B57" s="8">
        <v>55</v>
      </c>
      <c r="C57" s="11" t="s">
        <v>2681</v>
      </c>
      <c r="D57" s="12">
        <v>1173141364</v>
      </c>
      <c r="E57" s="12">
        <v>1443299530</v>
      </c>
      <c r="F57" s="13">
        <v>0.23028611409528307</v>
      </c>
      <c r="G57" s="5" t="str">
        <f t="shared" si="1"/>
        <v>QUALIFIED</v>
      </c>
      <c r="H57" s="3">
        <v>116710.82</v>
      </c>
      <c r="I57" s="3">
        <v>102121.97</v>
      </c>
      <c r="J57" s="3">
        <v>87533.119999999995</v>
      </c>
      <c r="K57" s="3">
        <v>72944.259999999995</v>
      </c>
      <c r="L57" s="3">
        <v>58355.41</v>
      </c>
      <c r="M57" s="3">
        <v>43766.559999999998</v>
      </c>
      <c r="N57" s="3">
        <v>29177.71</v>
      </c>
      <c r="O57" s="3">
        <v>14588.85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2:32" x14ac:dyDescent="0.25">
      <c r="B58" s="8">
        <v>56</v>
      </c>
      <c r="C58" s="11" t="s">
        <v>15</v>
      </c>
      <c r="D58" s="12">
        <v>1145713253</v>
      </c>
      <c r="E58" s="12">
        <v>1457429994</v>
      </c>
      <c r="F58" s="13">
        <v>0.27207221369202406</v>
      </c>
      <c r="G58" s="5" t="str">
        <f t="shared" si="1"/>
        <v>QUALIFIED</v>
      </c>
      <c r="H58" s="3">
        <v>237493.4</v>
      </c>
      <c r="I58" s="3">
        <v>207806.73</v>
      </c>
      <c r="J58" s="3">
        <v>178120.05</v>
      </c>
      <c r="K58" s="3">
        <v>148433.38</v>
      </c>
      <c r="L58" s="3">
        <v>118746.7</v>
      </c>
      <c r="M58" s="3">
        <v>89060.03</v>
      </c>
      <c r="N58" s="3">
        <v>59373.35</v>
      </c>
      <c r="O58" s="3">
        <v>29686.68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2:32" x14ac:dyDescent="0.25">
      <c r="B59" s="8">
        <v>57</v>
      </c>
      <c r="C59" s="11" t="s">
        <v>437</v>
      </c>
      <c r="D59" s="12">
        <v>9596431704</v>
      </c>
      <c r="E59" s="12">
        <v>12160529899</v>
      </c>
      <c r="F59" s="13">
        <v>0.2671928769035295</v>
      </c>
      <c r="G59" s="5" t="str">
        <f t="shared" si="1"/>
        <v>QUALIFIED</v>
      </c>
      <c r="H59" s="3">
        <v>2117832.7799999998</v>
      </c>
      <c r="I59" s="3">
        <v>1853103.68</v>
      </c>
      <c r="J59" s="3">
        <v>1588374.59</v>
      </c>
      <c r="K59" s="3">
        <v>1323645.49</v>
      </c>
      <c r="L59" s="3">
        <v>1058916.3899999999</v>
      </c>
      <c r="M59" s="3">
        <v>794187.29</v>
      </c>
      <c r="N59" s="3">
        <v>529458.19999999995</v>
      </c>
      <c r="O59" s="3">
        <v>264729.09999999998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2:32" x14ac:dyDescent="0.25">
      <c r="B60" s="8">
        <v>58</v>
      </c>
      <c r="C60" s="11" t="s">
        <v>2682</v>
      </c>
      <c r="D60" s="12">
        <v>550144974</v>
      </c>
      <c r="E60" s="12">
        <v>677319774</v>
      </c>
      <c r="F60" s="13">
        <v>0.23116597626137725</v>
      </c>
      <c r="G60" s="5" t="str">
        <f t="shared" si="1"/>
        <v>QUALIFIED</v>
      </c>
      <c r="H60" s="3">
        <v>32339.8</v>
      </c>
      <c r="I60" s="3">
        <v>28297.33</v>
      </c>
      <c r="J60" s="3">
        <v>24254.85</v>
      </c>
      <c r="K60" s="3">
        <v>20212.38</v>
      </c>
      <c r="L60" s="3">
        <v>16169.9</v>
      </c>
      <c r="M60" s="3">
        <v>12127.43</v>
      </c>
      <c r="N60" s="3">
        <v>8084.95</v>
      </c>
      <c r="O60" s="3">
        <v>4042.48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2:32" x14ac:dyDescent="0.25">
      <c r="B61" s="8">
        <v>59</v>
      </c>
      <c r="C61" s="11" t="s">
        <v>1723</v>
      </c>
      <c r="D61" s="12">
        <v>288084536</v>
      </c>
      <c r="E61" s="12">
        <v>378414462</v>
      </c>
      <c r="F61" s="13">
        <v>0.31355353971516192</v>
      </c>
      <c r="G61" s="5" t="str">
        <f t="shared" si="1"/>
        <v/>
      </c>
      <c r="H61" s="3">
        <v>36879.480000000003</v>
      </c>
      <c r="I61" s="3">
        <v>29503.58</v>
      </c>
      <c r="J61" s="3">
        <v>22127.69</v>
      </c>
      <c r="K61" s="3">
        <v>14751.79</v>
      </c>
      <c r="L61" s="3">
        <v>7375.9</v>
      </c>
      <c r="M61" s="3">
        <v>0</v>
      </c>
      <c r="N61" s="3">
        <v>0</v>
      </c>
      <c r="O61" s="3">
        <v>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2:32" x14ac:dyDescent="0.25">
      <c r="B62" s="8">
        <v>60</v>
      </c>
      <c r="C62" s="11" t="s">
        <v>1180</v>
      </c>
      <c r="D62" s="12">
        <v>768545696</v>
      </c>
      <c r="E62" s="12">
        <v>1062268513</v>
      </c>
      <c r="F62" s="13">
        <v>0.38218002980007582</v>
      </c>
      <c r="G62" s="5" t="str">
        <f t="shared" si="1"/>
        <v/>
      </c>
      <c r="H62" s="3">
        <v>99058.37</v>
      </c>
      <c r="I62" s="3">
        <v>79246.7</v>
      </c>
      <c r="J62" s="3">
        <v>59435.02</v>
      </c>
      <c r="K62" s="3">
        <v>39623.35</v>
      </c>
      <c r="L62" s="3">
        <v>19811.669999999998</v>
      </c>
      <c r="M62" s="3">
        <v>0</v>
      </c>
      <c r="N62" s="3">
        <v>0</v>
      </c>
      <c r="O62" s="3">
        <v>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2:32" x14ac:dyDescent="0.25">
      <c r="B63" s="8">
        <v>61</v>
      </c>
      <c r="C63" s="11" t="s">
        <v>287</v>
      </c>
      <c r="D63" s="12">
        <v>720950525</v>
      </c>
      <c r="E63" s="12">
        <v>1022836318</v>
      </c>
      <c r="F63" s="13">
        <v>0.4187330233236185</v>
      </c>
      <c r="G63" s="5" t="str">
        <f t="shared" si="1"/>
        <v/>
      </c>
      <c r="H63" s="3">
        <v>90373.15</v>
      </c>
      <c r="I63" s="3">
        <v>72298.52</v>
      </c>
      <c r="J63" s="3">
        <v>54223.89</v>
      </c>
      <c r="K63" s="3">
        <v>36149.26</v>
      </c>
      <c r="L63" s="3">
        <v>18074.63</v>
      </c>
      <c r="M63" s="3">
        <v>0</v>
      </c>
      <c r="N63" s="3">
        <v>0</v>
      </c>
      <c r="O63" s="3">
        <v>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2:32" x14ac:dyDescent="0.25">
      <c r="B64" s="8">
        <v>62</v>
      </c>
      <c r="C64" s="11" t="s">
        <v>2683</v>
      </c>
      <c r="D64" s="12">
        <v>948380616</v>
      </c>
      <c r="E64" s="12">
        <v>1171307086</v>
      </c>
      <c r="F64" s="13">
        <v>0.2350601290653119</v>
      </c>
      <c r="G64" s="5" t="str">
        <f t="shared" si="1"/>
        <v>QUALIFIED</v>
      </c>
      <c r="H64" s="3">
        <v>139532.35999999999</v>
      </c>
      <c r="I64" s="3">
        <v>122090.82</v>
      </c>
      <c r="J64" s="3">
        <v>104649.27</v>
      </c>
      <c r="K64" s="3">
        <v>87207.73</v>
      </c>
      <c r="L64" s="3">
        <v>69766.179999999993</v>
      </c>
      <c r="M64" s="3">
        <v>52324.639999999999</v>
      </c>
      <c r="N64" s="3">
        <v>34883.089999999997</v>
      </c>
      <c r="O64" s="3">
        <v>17441.55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2:32" x14ac:dyDescent="0.25">
      <c r="B65" s="8">
        <v>63</v>
      </c>
      <c r="C65" s="11" t="s">
        <v>602</v>
      </c>
      <c r="D65" s="12">
        <v>1288876427</v>
      </c>
      <c r="E65" s="12">
        <v>1766634837</v>
      </c>
      <c r="F65" s="13">
        <v>0.37067821242726479</v>
      </c>
      <c r="G65" s="5" t="str">
        <f t="shared" si="1"/>
        <v/>
      </c>
      <c r="H65" s="3">
        <v>199177.64</v>
      </c>
      <c r="I65" s="3">
        <v>159342.10999999999</v>
      </c>
      <c r="J65" s="3">
        <v>119506.58</v>
      </c>
      <c r="K65" s="3">
        <v>79671.06</v>
      </c>
      <c r="L65" s="3">
        <v>39835.53</v>
      </c>
      <c r="M65" s="3">
        <v>0</v>
      </c>
      <c r="N65" s="3">
        <v>0</v>
      </c>
      <c r="O65" s="3">
        <v>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2:32" x14ac:dyDescent="0.25">
      <c r="B66" s="8">
        <v>64</v>
      </c>
      <c r="C66" s="11" t="s">
        <v>1708</v>
      </c>
      <c r="D66" s="12">
        <v>1501213185</v>
      </c>
      <c r="E66" s="12">
        <v>1819047270</v>
      </c>
      <c r="F66" s="13">
        <v>0.2117181544738431</v>
      </c>
      <c r="G66" s="5" t="str">
        <f t="shared" si="1"/>
        <v>QUALIFIED</v>
      </c>
      <c r="H66" s="3">
        <v>280006.39</v>
      </c>
      <c r="I66" s="3">
        <v>245005.59</v>
      </c>
      <c r="J66" s="3">
        <v>210004.79</v>
      </c>
      <c r="K66" s="3">
        <v>175003.99</v>
      </c>
      <c r="L66" s="3">
        <v>140003.20000000001</v>
      </c>
      <c r="M66" s="3">
        <v>105002.4</v>
      </c>
      <c r="N66" s="3">
        <v>70001.600000000006</v>
      </c>
      <c r="O66" s="3">
        <v>35000.800000000003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2:32" x14ac:dyDescent="0.25">
      <c r="B67" s="8">
        <v>65</v>
      </c>
      <c r="C67" s="11" t="s">
        <v>2684</v>
      </c>
      <c r="D67" s="12">
        <v>834290712</v>
      </c>
      <c r="E67" s="12">
        <v>1076586147</v>
      </c>
      <c r="F67" s="13">
        <v>0.29042087070483891</v>
      </c>
      <c r="G67" s="5" t="str">
        <f t="shared" si="1"/>
        <v>QUALIFIED</v>
      </c>
      <c r="H67" s="3">
        <v>89778.880000000005</v>
      </c>
      <c r="I67" s="3">
        <v>78556.52</v>
      </c>
      <c r="J67" s="3">
        <v>67334.16</v>
      </c>
      <c r="K67" s="3">
        <v>56111.8</v>
      </c>
      <c r="L67" s="3">
        <v>44889.440000000002</v>
      </c>
      <c r="M67" s="3">
        <v>33667.08</v>
      </c>
      <c r="N67" s="3">
        <v>22444.720000000001</v>
      </c>
      <c r="O67" s="3">
        <v>11222.36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2:32" x14ac:dyDescent="0.25">
      <c r="B68" s="8">
        <v>66</v>
      </c>
      <c r="C68" s="11" t="s">
        <v>1918</v>
      </c>
      <c r="D68" s="12">
        <v>666266116</v>
      </c>
      <c r="E68" s="12">
        <v>906855958</v>
      </c>
      <c r="F68" s="13">
        <v>0.36110172230340465</v>
      </c>
      <c r="G68" s="5" t="str">
        <f t="shared" ref="G68:G101" si="2">IF(F68&gt;0.3124,"","QUALIFIED")</f>
        <v/>
      </c>
      <c r="H68" s="3">
        <v>316580.02</v>
      </c>
      <c r="I68" s="3">
        <v>253264.02</v>
      </c>
      <c r="J68" s="3">
        <v>189948.01</v>
      </c>
      <c r="K68" s="3">
        <v>126632.01</v>
      </c>
      <c r="L68" s="3">
        <v>63316</v>
      </c>
      <c r="M68" s="3">
        <v>0</v>
      </c>
      <c r="N68" s="3">
        <v>0</v>
      </c>
      <c r="O68" s="3">
        <v>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2:32" x14ac:dyDescent="0.25">
      <c r="B69" s="8">
        <v>67</v>
      </c>
      <c r="C69" s="11" t="s">
        <v>588</v>
      </c>
      <c r="D69" s="12">
        <v>567982747</v>
      </c>
      <c r="E69" s="12">
        <v>834148429</v>
      </c>
      <c r="F69" s="13">
        <v>0.4686157870214322</v>
      </c>
      <c r="G69" s="5" t="str">
        <f t="shared" si="2"/>
        <v/>
      </c>
      <c r="H69" s="3">
        <v>38894.33</v>
      </c>
      <c r="I69" s="3">
        <v>31115.46</v>
      </c>
      <c r="J69" s="3">
        <v>23336.6</v>
      </c>
      <c r="K69" s="3">
        <v>15557.73</v>
      </c>
      <c r="L69" s="3">
        <v>7778.87</v>
      </c>
      <c r="M69" s="3">
        <v>0</v>
      </c>
      <c r="N69" s="3">
        <v>0</v>
      </c>
      <c r="O69" s="3">
        <v>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2:32" x14ac:dyDescent="0.25">
      <c r="B70" s="8">
        <v>68</v>
      </c>
      <c r="C70" s="11" t="s">
        <v>347</v>
      </c>
      <c r="D70" s="12">
        <v>406221138</v>
      </c>
      <c r="E70" s="12">
        <v>510049637</v>
      </c>
      <c r="F70" s="13">
        <v>0.2555960024906434</v>
      </c>
      <c r="G70" s="5" t="str">
        <f t="shared" si="2"/>
        <v>QUALIFIED</v>
      </c>
      <c r="H70" s="3">
        <v>181850.42</v>
      </c>
      <c r="I70" s="3">
        <v>159119.12</v>
      </c>
      <c r="J70" s="3">
        <v>136387.82</v>
      </c>
      <c r="K70" s="3">
        <v>113656.51</v>
      </c>
      <c r="L70" s="3">
        <v>90925.21</v>
      </c>
      <c r="M70" s="3">
        <v>68193.91</v>
      </c>
      <c r="N70" s="3">
        <v>45462.61</v>
      </c>
      <c r="O70" s="3">
        <v>22731.3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2:32" x14ac:dyDescent="0.25">
      <c r="B71" s="8">
        <v>69</v>
      </c>
      <c r="C71" s="11" t="s">
        <v>2685</v>
      </c>
      <c r="D71" s="12">
        <v>513471735</v>
      </c>
      <c r="E71" s="12">
        <v>586289131</v>
      </c>
      <c r="F71" s="13">
        <v>0.14181383518607893</v>
      </c>
      <c r="G71" s="5" t="str">
        <f t="shared" si="2"/>
        <v>QUALIFIED</v>
      </c>
      <c r="H71" s="3">
        <v>72871.13</v>
      </c>
      <c r="I71" s="3">
        <v>63762.239999999998</v>
      </c>
      <c r="J71" s="3">
        <v>54653.35</v>
      </c>
      <c r="K71" s="3">
        <v>45544.46</v>
      </c>
      <c r="L71" s="3">
        <v>36435.57</v>
      </c>
      <c r="M71" s="3">
        <v>27326.67</v>
      </c>
      <c r="N71" s="3">
        <v>18217.78</v>
      </c>
      <c r="O71" s="3">
        <v>9108.89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2:32" x14ac:dyDescent="0.25">
      <c r="B72" s="8">
        <v>70</v>
      </c>
      <c r="C72" s="11" t="s">
        <v>1968</v>
      </c>
      <c r="D72" s="12">
        <v>1789725486</v>
      </c>
      <c r="E72" s="12">
        <v>2140738261</v>
      </c>
      <c r="F72" s="13">
        <v>0.19612660027796017</v>
      </c>
      <c r="G72" s="5" t="str">
        <f t="shared" si="2"/>
        <v>QUALIFIED</v>
      </c>
      <c r="H72" s="3">
        <v>450881.23</v>
      </c>
      <c r="I72" s="3">
        <v>394521.08</v>
      </c>
      <c r="J72" s="3">
        <v>338160.92</v>
      </c>
      <c r="K72" s="3">
        <v>281800.77</v>
      </c>
      <c r="L72" s="3">
        <v>225440.62</v>
      </c>
      <c r="M72" s="3">
        <v>169080.46</v>
      </c>
      <c r="N72" s="3">
        <v>112720.31</v>
      </c>
      <c r="O72" s="3">
        <v>56360.15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2:32" x14ac:dyDescent="0.25">
      <c r="B73" s="8">
        <v>71</v>
      </c>
      <c r="C73" s="11" t="s">
        <v>2686</v>
      </c>
      <c r="D73" s="12">
        <v>791711653</v>
      </c>
      <c r="E73" s="12">
        <v>1233502863</v>
      </c>
      <c r="F73" s="13">
        <v>0.55802034531882783</v>
      </c>
      <c r="G73" s="5" t="str">
        <f t="shared" si="2"/>
        <v/>
      </c>
      <c r="H73" s="3">
        <v>189633.56</v>
      </c>
      <c r="I73" s="3">
        <v>151706.85</v>
      </c>
      <c r="J73" s="3">
        <v>113780.14</v>
      </c>
      <c r="K73" s="3">
        <v>75853.42</v>
      </c>
      <c r="L73" s="3">
        <v>37926.71</v>
      </c>
      <c r="M73" s="3">
        <v>0</v>
      </c>
      <c r="N73" s="3">
        <v>0</v>
      </c>
      <c r="O73" s="3">
        <v>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2:32" x14ac:dyDescent="0.25">
      <c r="B74" s="8">
        <v>72</v>
      </c>
      <c r="C74" s="11" t="s">
        <v>532</v>
      </c>
      <c r="D74" s="12">
        <v>450838367</v>
      </c>
      <c r="E74" s="12">
        <v>615443066</v>
      </c>
      <c r="F74" s="13">
        <v>0.36510800998442972</v>
      </c>
      <c r="G74" s="5" t="str">
        <f t="shared" si="2"/>
        <v/>
      </c>
      <c r="H74" s="3">
        <v>97854.69</v>
      </c>
      <c r="I74" s="3">
        <v>78283.75</v>
      </c>
      <c r="J74" s="3">
        <v>58712.81</v>
      </c>
      <c r="K74" s="3">
        <v>39141.879999999997</v>
      </c>
      <c r="L74" s="3">
        <v>19570.939999999999</v>
      </c>
      <c r="M74" s="3">
        <v>0</v>
      </c>
      <c r="N74" s="3">
        <v>0</v>
      </c>
      <c r="O74" s="3">
        <v>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2:32" x14ac:dyDescent="0.25">
      <c r="B75" s="8">
        <v>73</v>
      </c>
      <c r="C75" s="11" t="s">
        <v>2687</v>
      </c>
      <c r="D75" s="12">
        <v>608500590</v>
      </c>
      <c r="E75" s="12">
        <v>732585366</v>
      </c>
      <c r="F75" s="13">
        <v>0.20391890827911935</v>
      </c>
      <c r="G75" s="5" t="str">
        <f t="shared" si="2"/>
        <v>QUALIFIED</v>
      </c>
      <c r="H75" s="3">
        <v>61356.28</v>
      </c>
      <c r="I75" s="3">
        <v>53686.75</v>
      </c>
      <c r="J75" s="3">
        <v>46017.21</v>
      </c>
      <c r="K75" s="3">
        <v>38347.68</v>
      </c>
      <c r="L75" s="3">
        <v>30678.14</v>
      </c>
      <c r="M75" s="3">
        <v>23008.61</v>
      </c>
      <c r="N75" s="3">
        <v>15339.07</v>
      </c>
      <c r="O75" s="3">
        <v>7669.54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2:32" x14ac:dyDescent="0.25">
      <c r="B76" s="8">
        <v>74</v>
      </c>
      <c r="C76" s="11" t="s">
        <v>1473</v>
      </c>
      <c r="D76" s="12">
        <v>628142909</v>
      </c>
      <c r="E76" s="12">
        <v>788293258</v>
      </c>
      <c r="F76" s="13">
        <v>0.25495846041621079</v>
      </c>
      <c r="G76" s="5" t="str">
        <f t="shared" si="2"/>
        <v>QUALIFIED</v>
      </c>
      <c r="H76" s="3">
        <v>134741.43</v>
      </c>
      <c r="I76" s="3">
        <v>117898.75</v>
      </c>
      <c r="J76" s="3">
        <v>101056.07</v>
      </c>
      <c r="K76" s="3">
        <v>84213.39</v>
      </c>
      <c r="L76" s="3">
        <v>67370.720000000001</v>
      </c>
      <c r="M76" s="3">
        <v>50528.04</v>
      </c>
      <c r="N76" s="3">
        <v>33685.360000000001</v>
      </c>
      <c r="O76" s="3">
        <v>16842.68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2:32" x14ac:dyDescent="0.25">
      <c r="B77" s="8">
        <v>75</v>
      </c>
      <c r="C77" s="11" t="s">
        <v>454</v>
      </c>
      <c r="D77" s="12">
        <v>1522567868</v>
      </c>
      <c r="E77" s="12">
        <v>1965481472</v>
      </c>
      <c r="F77" s="13">
        <v>0.29089908785596413</v>
      </c>
      <c r="G77" s="5" t="str">
        <f t="shared" si="2"/>
        <v>QUALIFIED</v>
      </c>
      <c r="H77" s="3">
        <v>166177.23000000001</v>
      </c>
      <c r="I77" s="3">
        <v>145405.07999999999</v>
      </c>
      <c r="J77" s="3">
        <v>124632.92</v>
      </c>
      <c r="K77" s="3">
        <v>103860.77</v>
      </c>
      <c r="L77" s="3">
        <v>83088.62</v>
      </c>
      <c r="M77" s="3">
        <v>62316.46</v>
      </c>
      <c r="N77" s="3">
        <v>41544.31</v>
      </c>
      <c r="O77" s="3">
        <v>20772.150000000001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2:32" x14ac:dyDescent="0.25">
      <c r="B78" s="8">
        <v>76</v>
      </c>
      <c r="C78" s="11" t="s">
        <v>2111</v>
      </c>
      <c r="D78" s="12">
        <v>628630200</v>
      </c>
      <c r="E78" s="12">
        <v>842739655</v>
      </c>
      <c r="F78" s="13">
        <v>0.34059683260524232</v>
      </c>
      <c r="G78" s="5" t="str">
        <f t="shared" si="2"/>
        <v/>
      </c>
      <c r="H78" s="3">
        <v>162680.23000000001</v>
      </c>
      <c r="I78" s="3">
        <v>130144.18</v>
      </c>
      <c r="J78" s="3">
        <v>97608.14</v>
      </c>
      <c r="K78" s="3">
        <v>65072.09</v>
      </c>
      <c r="L78" s="3">
        <v>32536.05</v>
      </c>
      <c r="M78" s="3">
        <v>0</v>
      </c>
      <c r="N78" s="3">
        <v>0</v>
      </c>
      <c r="O78" s="3">
        <v>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2:32" x14ac:dyDescent="0.25">
      <c r="B79" s="8">
        <v>77</v>
      </c>
      <c r="C79" s="11" t="s">
        <v>170</v>
      </c>
      <c r="D79" s="12">
        <v>20330410432</v>
      </c>
      <c r="E79" s="12">
        <v>28541946846</v>
      </c>
      <c r="F79" s="13">
        <v>0.40390411405935356</v>
      </c>
      <c r="G79" s="5" t="str">
        <f t="shared" si="2"/>
        <v/>
      </c>
      <c r="H79" s="3">
        <v>6541701.3799999999</v>
      </c>
      <c r="I79" s="3">
        <v>5233361.0999999996</v>
      </c>
      <c r="J79" s="3">
        <v>3925020.83</v>
      </c>
      <c r="K79" s="3">
        <v>2616680.5499999998</v>
      </c>
      <c r="L79" s="3">
        <v>1308340.28</v>
      </c>
      <c r="M79" s="3">
        <v>0</v>
      </c>
      <c r="N79" s="3">
        <v>0</v>
      </c>
      <c r="O79" s="3">
        <v>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2:32" x14ac:dyDescent="0.25">
      <c r="B80" s="8">
        <v>78</v>
      </c>
      <c r="C80" s="11" t="s">
        <v>2688</v>
      </c>
      <c r="D80" s="12">
        <v>4242242148</v>
      </c>
      <c r="E80" s="12">
        <v>5068211910</v>
      </c>
      <c r="F80" s="13">
        <v>0.19470122948766666</v>
      </c>
      <c r="G80" s="5" t="str">
        <f t="shared" si="2"/>
        <v>QUALIFIED</v>
      </c>
      <c r="H80" s="3">
        <v>1177480.47</v>
      </c>
      <c r="I80" s="3">
        <v>1030295.41</v>
      </c>
      <c r="J80" s="3">
        <v>883110.35</v>
      </c>
      <c r="K80" s="3">
        <v>735925.29</v>
      </c>
      <c r="L80" s="3">
        <v>588740.24</v>
      </c>
      <c r="M80" s="3">
        <v>441555.18</v>
      </c>
      <c r="N80" s="3">
        <v>294370.12</v>
      </c>
      <c r="O80" s="3">
        <v>147185.06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2:32" x14ac:dyDescent="0.25">
      <c r="B81" s="8">
        <v>79</v>
      </c>
      <c r="C81" s="11" t="s">
        <v>2689</v>
      </c>
      <c r="D81" s="12">
        <v>1082701972</v>
      </c>
      <c r="E81" s="12">
        <v>1316400350</v>
      </c>
      <c r="F81" s="13">
        <v>0.21584737447952113</v>
      </c>
      <c r="G81" s="5" t="str">
        <f t="shared" si="2"/>
        <v>QUALIFIED</v>
      </c>
      <c r="H81" s="3">
        <v>115767.29</v>
      </c>
      <c r="I81" s="3">
        <v>101296.38</v>
      </c>
      <c r="J81" s="3">
        <v>86825.47</v>
      </c>
      <c r="K81" s="3">
        <v>72354.559999999998</v>
      </c>
      <c r="L81" s="3">
        <v>57883.65</v>
      </c>
      <c r="M81" s="3">
        <v>43412.73</v>
      </c>
      <c r="N81" s="3">
        <v>28941.82</v>
      </c>
      <c r="O81" s="3">
        <v>14470.91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2:32" x14ac:dyDescent="0.25">
      <c r="B82" s="8">
        <v>80</v>
      </c>
      <c r="C82" s="11" t="s">
        <v>2690</v>
      </c>
      <c r="D82" s="12">
        <v>276162630</v>
      </c>
      <c r="E82" s="12">
        <v>424069221</v>
      </c>
      <c r="F82" s="13">
        <v>0.53557786221836023</v>
      </c>
      <c r="G82" s="5" t="str">
        <f t="shared" si="2"/>
        <v/>
      </c>
      <c r="H82" s="3">
        <v>16938.8</v>
      </c>
      <c r="I82" s="3">
        <v>13551.04</v>
      </c>
      <c r="J82" s="3">
        <v>10163.280000000001</v>
      </c>
      <c r="K82" s="3">
        <v>6775.52</v>
      </c>
      <c r="L82" s="3">
        <v>3387.76</v>
      </c>
      <c r="M82" s="3">
        <v>0</v>
      </c>
      <c r="N82" s="3">
        <v>0</v>
      </c>
      <c r="O82" s="3">
        <v>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2:32" x14ac:dyDescent="0.25">
      <c r="B83" s="8">
        <v>81</v>
      </c>
      <c r="C83" s="11" t="s">
        <v>2266</v>
      </c>
      <c r="D83" s="12">
        <v>650576569</v>
      </c>
      <c r="E83" s="12">
        <v>802032528</v>
      </c>
      <c r="F83" s="13">
        <v>0.23280266492351956</v>
      </c>
      <c r="G83" s="5" t="str">
        <f t="shared" si="2"/>
        <v>QUALIFIED</v>
      </c>
      <c r="H83" s="3">
        <v>78387.75</v>
      </c>
      <c r="I83" s="3">
        <v>68589.279999999999</v>
      </c>
      <c r="J83" s="3">
        <v>58790.81</v>
      </c>
      <c r="K83" s="3">
        <v>48992.34</v>
      </c>
      <c r="L83" s="3">
        <v>39193.879999999997</v>
      </c>
      <c r="M83" s="3">
        <v>29395.41</v>
      </c>
      <c r="N83" s="3">
        <v>19596.939999999999</v>
      </c>
      <c r="O83" s="3">
        <v>9798.4699999999993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2:32" x14ac:dyDescent="0.25">
      <c r="B84" s="8">
        <v>82</v>
      </c>
      <c r="C84" s="11" t="s">
        <v>322</v>
      </c>
      <c r="D84" s="12">
        <v>7700081296</v>
      </c>
      <c r="E84" s="12">
        <v>9562198335</v>
      </c>
      <c r="F84" s="13">
        <v>0.2418308284572688</v>
      </c>
      <c r="G84" s="5" t="str">
        <f t="shared" si="2"/>
        <v>QUALIFIED</v>
      </c>
      <c r="H84" s="3">
        <v>1582050.43</v>
      </c>
      <c r="I84" s="3">
        <v>1384294.13</v>
      </c>
      <c r="J84" s="3">
        <v>1186537.82</v>
      </c>
      <c r="K84" s="3">
        <v>988781.52</v>
      </c>
      <c r="L84" s="3">
        <v>791025.22</v>
      </c>
      <c r="M84" s="3">
        <v>593268.91</v>
      </c>
      <c r="N84" s="3">
        <v>395512.61</v>
      </c>
      <c r="O84" s="3">
        <v>197756.3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2:32" x14ac:dyDescent="0.25">
      <c r="B85" s="8">
        <v>83</v>
      </c>
      <c r="C85" s="11" t="s">
        <v>2328</v>
      </c>
      <c r="D85" s="12">
        <v>755650721</v>
      </c>
      <c r="E85" s="12">
        <v>934884537</v>
      </c>
      <c r="F85" s="13">
        <v>0.23719135179651341</v>
      </c>
      <c r="G85" s="5" t="str">
        <f t="shared" si="2"/>
        <v>QUALIFIED</v>
      </c>
      <c r="H85" s="3">
        <v>47201.96</v>
      </c>
      <c r="I85" s="3">
        <v>41301.72</v>
      </c>
      <c r="J85" s="3">
        <v>35401.47</v>
      </c>
      <c r="K85" s="3">
        <v>29501.23</v>
      </c>
      <c r="L85" s="3">
        <v>23600.98</v>
      </c>
      <c r="M85" s="3">
        <v>17700.740000000002</v>
      </c>
      <c r="N85" s="3">
        <v>11800.49</v>
      </c>
      <c r="O85" s="3">
        <v>5900.25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2:32" x14ac:dyDescent="0.25">
      <c r="B86" s="8">
        <v>84</v>
      </c>
      <c r="C86" s="11" t="s">
        <v>565</v>
      </c>
      <c r="D86" s="12">
        <v>1594922074</v>
      </c>
      <c r="E86" s="12">
        <v>2350769921</v>
      </c>
      <c r="F86" s="13">
        <v>0.47390895098991526</v>
      </c>
      <c r="G86" s="5" t="str">
        <f t="shared" si="2"/>
        <v/>
      </c>
      <c r="H86" s="3">
        <v>141930.4</v>
      </c>
      <c r="I86" s="3">
        <v>113544.32000000001</v>
      </c>
      <c r="J86" s="3">
        <v>85158.24</v>
      </c>
      <c r="K86" s="3">
        <v>56772.160000000003</v>
      </c>
      <c r="L86" s="3">
        <v>28386.080000000002</v>
      </c>
      <c r="M86" s="3">
        <v>0</v>
      </c>
      <c r="N86" s="3">
        <v>0</v>
      </c>
      <c r="O86" s="3">
        <v>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2:32" x14ac:dyDescent="0.25">
      <c r="B87" s="8">
        <v>85</v>
      </c>
      <c r="C87" s="11" t="s">
        <v>2691</v>
      </c>
      <c r="D87" s="12">
        <v>3837573179</v>
      </c>
      <c r="E87" s="12">
        <v>5334256754</v>
      </c>
      <c r="F87" s="13">
        <v>0.39000782661035999</v>
      </c>
      <c r="G87" s="5" t="str">
        <f t="shared" si="2"/>
        <v/>
      </c>
      <c r="H87" s="3">
        <v>662347.64</v>
      </c>
      <c r="I87" s="3">
        <v>529878.11</v>
      </c>
      <c r="J87" s="3">
        <v>397408.58</v>
      </c>
      <c r="K87" s="3">
        <v>264939.06</v>
      </c>
      <c r="L87" s="3">
        <v>132469.53</v>
      </c>
      <c r="M87" s="3">
        <v>0</v>
      </c>
      <c r="N87" s="3">
        <v>0</v>
      </c>
      <c r="O87" s="3">
        <v>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2:32" x14ac:dyDescent="0.25">
      <c r="B88" s="8">
        <v>86</v>
      </c>
      <c r="C88" s="11" t="s">
        <v>834</v>
      </c>
      <c r="D88" s="12">
        <v>855000630</v>
      </c>
      <c r="E88" s="12">
        <v>1089416878</v>
      </c>
      <c r="F88" s="13">
        <v>0.27417084827177263</v>
      </c>
      <c r="G88" s="5" t="str">
        <f t="shared" si="2"/>
        <v>QUALIFIED</v>
      </c>
      <c r="H88" s="3">
        <v>113897.88</v>
      </c>
      <c r="I88" s="3">
        <v>99660.65</v>
      </c>
      <c r="J88" s="3">
        <v>85423.41</v>
      </c>
      <c r="K88" s="3">
        <v>71186.179999999993</v>
      </c>
      <c r="L88" s="3">
        <v>56948.94</v>
      </c>
      <c r="M88" s="3">
        <v>42711.71</v>
      </c>
      <c r="N88" s="3">
        <v>28474.47</v>
      </c>
      <c r="O88" s="3">
        <v>14237.24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2:32" x14ac:dyDescent="0.25">
      <c r="B89" s="8">
        <v>87</v>
      </c>
      <c r="C89" s="11" t="s">
        <v>72</v>
      </c>
      <c r="D89" s="12">
        <v>283518113</v>
      </c>
      <c r="E89" s="12">
        <v>406779814</v>
      </c>
      <c r="F89" s="13">
        <v>0.43475776448893055</v>
      </c>
      <c r="G89" s="5" t="str">
        <f t="shared" si="2"/>
        <v/>
      </c>
      <c r="H89" s="3">
        <v>25702.93</v>
      </c>
      <c r="I89" s="3">
        <v>20562.34</v>
      </c>
      <c r="J89" s="3">
        <v>15421.76</v>
      </c>
      <c r="K89" s="3">
        <v>10281.17</v>
      </c>
      <c r="L89" s="3">
        <v>5140.59</v>
      </c>
      <c r="M89" s="3">
        <v>0</v>
      </c>
      <c r="N89" s="3">
        <v>0</v>
      </c>
      <c r="O89" s="3">
        <v>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2:32" x14ac:dyDescent="0.25">
      <c r="B90" s="8">
        <v>88</v>
      </c>
      <c r="C90" s="11" t="s">
        <v>24</v>
      </c>
      <c r="D90" s="12">
        <v>457954355</v>
      </c>
      <c r="E90" s="12">
        <v>510664419</v>
      </c>
      <c r="F90" s="13">
        <v>0.11509894692452483</v>
      </c>
      <c r="G90" s="5" t="str">
        <f t="shared" si="2"/>
        <v>QUALIFIED</v>
      </c>
      <c r="H90" s="3">
        <v>98386.09</v>
      </c>
      <c r="I90" s="3">
        <v>86087.83</v>
      </c>
      <c r="J90" s="3">
        <v>73789.570000000007</v>
      </c>
      <c r="K90" s="3">
        <v>61491.31</v>
      </c>
      <c r="L90" s="3">
        <v>49193.05</v>
      </c>
      <c r="M90" s="3">
        <v>36894.78</v>
      </c>
      <c r="N90" s="3">
        <v>24596.52</v>
      </c>
      <c r="O90" s="3">
        <v>12298.26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2:32" x14ac:dyDescent="0.25">
      <c r="B91" s="8">
        <v>89</v>
      </c>
      <c r="C91" s="11" t="s">
        <v>1419</v>
      </c>
      <c r="D91" s="12">
        <v>278913533</v>
      </c>
      <c r="E91" s="12">
        <v>428399504</v>
      </c>
      <c r="F91" s="13">
        <v>0.53595811358497258</v>
      </c>
      <c r="G91" s="5" t="str">
        <f t="shared" si="2"/>
        <v/>
      </c>
      <c r="H91" s="3">
        <v>20525.8</v>
      </c>
      <c r="I91" s="3">
        <v>16420.64</v>
      </c>
      <c r="J91" s="3">
        <v>12315.48</v>
      </c>
      <c r="K91" s="3">
        <v>8210.32</v>
      </c>
      <c r="L91" s="3">
        <v>4105.16</v>
      </c>
      <c r="M91" s="3">
        <v>0</v>
      </c>
      <c r="N91" s="3">
        <v>0</v>
      </c>
      <c r="O91" s="3">
        <v>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2:32" x14ac:dyDescent="0.25">
      <c r="B92" s="8">
        <v>90</v>
      </c>
      <c r="C92" s="11" t="s">
        <v>1693</v>
      </c>
      <c r="D92" s="12">
        <v>1070299960</v>
      </c>
      <c r="E92" s="12">
        <v>1155364349</v>
      </c>
      <c r="F92" s="13">
        <v>7.9477148630370878E-2</v>
      </c>
      <c r="G92" s="5" t="str">
        <f t="shared" si="2"/>
        <v>QUALIFIED</v>
      </c>
      <c r="H92" s="3">
        <v>162166.79</v>
      </c>
      <c r="I92" s="3">
        <v>141895.94</v>
      </c>
      <c r="J92" s="3">
        <v>121625.09</v>
      </c>
      <c r="K92" s="3">
        <v>101354.24000000001</v>
      </c>
      <c r="L92" s="3">
        <v>81083.399999999994</v>
      </c>
      <c r="M92" s="3">
        <v>60812.55</v>
      </c>
      <c r="N92" s="3">
        <v>40541.699999999997</v>
      </c>
      <c r="O92" s="3">
        <v>20270.849999999999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2:32" x14ac:dyDescent="0.25">
      <c r="B93" s="8">
        <v>91</v>
      </c>
      <c r="C93" s="11" t="s">
        <v>1586</v>
      </c>
      <c r="D93" s="12">
        <v>1844593953</v>
      </c>
      <c r="E93" s="12">
        <v>2634786169</v>
      </c>
      <c r="F93" s="13">
        <v>0.42838274229125156</v>
      </c>
      <c r="G93" s="5" t="str">
        <f t="shared" si="2"/>
        <v/>
      </c>
      <c r="H93" s="3">
        <v>176931.65</v>
      </c>
      <c r="I93" s="3">
        <v>141545.32</v>
      </c>
      <c r="J93" s="3">
        <v>106158.99</v>
      </c>
      <c r="K93" s="3">
        <v>70772.66</v>
      </c>
      <c r="L93" s="3">
        <v>35386.33</v>
      </c>
      <c r="M93" s="3">
        <v>0</v>
      </c>
      <c r="N93" s="3">
        <v>0</v>
      </c>
      <c r="O93" s="3">
        <v>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2:32" x14ac:dyDescent="0.25">
      <c r="B94" s="8">
        <v>92</v>
      </c>
      <c r="C94" s="11" t="s">
        <v>26</v>
      </c>
      <c r="D94" s="12">
        <v>1025673299</v>
      </c>
      <c r="E94" s="12">
        <v>1316950900</v>
      </c>
      <c r="F94" s="13">
        <v>0.28398672489962129</v>
      </c>
      <c r="G94" s="5" t="str">
        <f t="shared" si="2"/>
        <v>QUALIFIED</v>
      </c>
      <c r="H94" s="3">
        <v>164260.95000000001</v>
      </c>
      <c r="I94" s="3">
        <v>143728.32999999999</v>
      </c>
      <c r="J94" s="3">
        <v>123195.71</v>
      </c>
      <c r="K94" s="3">
        <v>102663.09</v>
      </c>
      <c r="L94" s="3">
        <v>82130.48</v>
      </c>
      <c r="M94" s="3">
        <v>61597.86</v>
      </c>
      <c r="N94" s="3">
        <v>41065.24</v>
      </c>
      <c r="O94" s="3">
        <v>20532.62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2:32" x14ac:dyDescent="0.25">
      <c r="B95" s="8">
        <v>93</v>
      </c>
      <c r="C95" s="11" t="s">
        <v>1287</v>
      </c>
      <c r="D95" s="12">
        <v>265456885</v>
      </c>
      <c r="E95" s="12">
        <v>379060512</v>
      </c>
      <c r="F95" s="13">
        <v>0.42795509711492319</v>
      </c>
      <c r="G95" s="5" t="str">
        <f t="shared" si="2"/>
        <v/>
      </c>
      <c r="H95" s="3">
        <v>24814.9</v>
      </c>
      <c r="I95" s="3">
        <v>19851.919999999998</v>
      </c>
      <c r="J95" s="3">
        <v>14888.94</v>
      </c>
      <c r="K95" s="3">
        <v>9925.9599999999991</v>
      </c>
      <c r="L95" s="3">
        <v>4962.9799999999996</v>
      </c>
      <c r="M95" s="3">
        <v>0</v>
      </c>
      <c r="N95" s="3">
        <v>0</v>
      </c>
      <c r="O95" s="3">
        <v>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2:32" x14ac:dyDescent="0.25">
      <c r="B96" s="8">
        <v>94</v>
      </c>
      <c r="C96" s="11" t="s">
        <v>1572</v>
      </c>
      <c r="D96" s="12">
        <v>1511035635</v>
      </c>
      <c r="E96" s="12">
        <v>2057098141</v>
      </c>
      <c r="F96" s="13">
        <v>0.36138294382448499</v>
      </c>
      <c r="G96" s="5" t="str">
        <f t="shared" si="2"/>
        <v/>
      </c>
      <c r="H96" s="3">
        <v>447649.03</v>
      </c>
      <c r="I96" s="3">
        <v>358119.22</v>
      </c>
      <c r="J96" s="3">
        <v>268589.42</v>
      </c>
      <c r="K96" s="3">
        <v>179059.61</v>
      </c>
      <c r="L96" s="3">
        <v>89529.81</v>
      </c>
      <c r="M96" s="3">
        <v>0</v>
      </c>
      <c r="N96" s="3">
        <v>0</v>
      </c>
      <c r="O96" s="3">
        <v>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2:32" x14ac:dyDescent="0.25">
      <c r="B97" s="8">
        <v>95</v>
      </c>
      <c r="C97" s="11" t="s">
        <v>2692</v>
      </c>
      <c r="D97" s="12">
        <v>616922401</v>
      </c>
      <c r="E97" s="12">
        <v>790720148</v>
      </c>
      <c r="F97" s="13">
        <v>0.28171735491900218</v>
      </c>
      <c r="G97" s="5" t="str">
        <f t="shared" si="2"/>
        <v>QUALIFIED</v>
      </c>
      <c r="H97" s="3">
        <v>348323.17</v>
      </c>
      <c r="I97" s="3">
        <v>304782.77</v>
      </c>
      <c r="J97" s="3">
        <v>261242.38</v>
      </c>
      <c r="K97" s="3">
        <v>217701.98</v>
      </c>
      <c r="L97" s="3">
        <v>174161.59</v>
      </c>
      <c r="M97" s="3">
        <v>130621.19</v>
      </c>
      <c r="N97" s="3">
        <v>87080.79</v>
      </c>
      <c r="O97" s="3">
        <v>43540.4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2:32" x14ac:dyDescent="0.25">
      <c r="B98" s="8">
        <v>96</v>
      </c>
      <c r="C98" s="11" t="s">
        <v>2693</v>
      </c>
      <c r="D98" s="12">
        <v>1023526776</v>
      </c>
      <c r="E98" s="12">
        <v>1292630955</v>
      </c>
      <c r="F98" s="13">
        <v>0.26291855309508777</v>
      </c>
      <c r="G98" s="5" t="str">
        <f t="shared" si="2"/>
        <v>QUALIFIED</v>
      </c>
      <c r="H98" s="3">
        <v>120410.25</v>
      </c>
      <c r="I98" s="3">
        <v>105358.97</v>
      </c>
      <c r="J98" s="3">
        <v>90307.69</v>
      </c>
      <c r="K98" s="3">
        <v>75256.41</v>
      </c>
      <c r="L98" s="3">
        <v>60205.13</v>
      </c>
      <c r="M98" s="3">
        <v>45153.84</v>
      </c>
      <c r="N98" s="3">
        <v>30102.560000000001</v>
      </c>
      <c r="O98" s="3">
        <v>15051.28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2:32" x14ac:dyDescent="0.25">
      <c r="B99" s="8">
        <v>97</v>
      </c>
      <c r="C99" s="11" t="s">
        <v>2641</v>
      </c>
      <c r="D99" s="12">
        <v>3609892844</v>
      </c>
      <c r="E99" s="12">
        <v>4817707707</v>
      </c>
      <c r="F99" s="13">
        <v>0.33458468580515016</v>
      </c>
      <c r="G99" s="5" t="str">
        <f t="shared" si="2"/>
        <v/>
      </c>
      <c r="H99" s="3">
        <v>1117408.98</v>
      </c>
      <c r="I99" s="3">
        <v>893927.18</v>
      </c>
      <c r="J99" s="3">
        <v>670445.39</v>
      </c>
      <c r="K99" s="3">
        <v>446963.59</v>
      </c>
      <c r="L99" s="3">
        <v>223481.8</v>
      </c>
      <c r="M99" s="3">
        <v>0</v>
      </c>
      <c r="N99" s="3">
        <v>0</v>
      </c>
      <c r="O99" s="3">
        <v>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2:32" x14ac:dyDescent="0.25">
      <c r="B100" s="8">
        <v>98</v>
      </c>
      <c r="C100" s="11" t="s">
        <v>226</v>
      </c>
      <c r="D100" s="12">
        <v>625316198</v>
      </c>
      <c r="E100" s="12">
        <v>797393937</v>
      </c>
      <c r="F100" s="13">
        <v>0.27518516160363399</v>
      </c>
      <c r="G100" s="5" t="str">
        <f t="shared" si="2"/>
        <v>QUALIFIED</v>
      </c>
      <c r="H100" s="3">
        <v>329422.77</v>
      </c>
      <c r="I100" s="3">
        <v>288244.92</v>
      </c>
      <c r="J100" s="3">
        <v>247067.08</v>
      </c>
      <c r="K100" s="3">
        <v>205889.23</v>
      </c>
      <c r="L100" s="3">
        <v>164711.39000000001</v>
      </c>
      <c r="M100" s="3">
        <v>123533.54</v>
      </c>
      <c r="N100" s="3">
        <v>82355.69</v>
      </c>
      <c r="O100" s="3">
        <v>41177.85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2:32" x14ac:dyDescent="0.25">
      <c r="B101" s="8">
        <v>99</v>
      </c>
      <c r="C101" s="11" t="s">
        <v>2213</v>
      </c>
      <c r="D101" s="12">
        <v>801869578</v>
      </c>
      <c r="E101" s="12">
        <v>1023592101</v>
      </c>
      <c r="F101" s="13">
        <v>0.27650696457772339</v>
      </c>
      <c r="G101" s="5" t="str">
        <f t="shared" si="2"/>
        <v>QUALIFIED</v>
      </c>
      <c r="H101" s="3">
        <v>346630.76</v>
      </c>
      <c r="I101" s="3">
        <v>303301.92</v>
      </c>
      <c r="J101" s="3">
        <v>259973.07</v>
      </c>
      <c r="K101" s="3">
        <v>216644.23</v>
      </c>
      <c r="L101" s="3">
        <v>173315.38</v>
      </c>
      <c r="M101" s="3">
        <v>129986.54</v>
      </c>
      <c r="N101" s="3">
        <v>86657.69</v>
      </c>
      <c r="O101" s="3">
        <v>43328.85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2:32" x14ac:dyDescent="0.25"/>
    <row r="103" spans="2:32" hidden="1" x14ac:dyDescent="0.25"/>
    <row r="104" spans="2:32" hidden="1" x14ac:dyDescent="0.25"/>
    <row r="105" spans="2:32" hidden="1" x14ac:dyDescent="0.25"/>
    <row r="106" spans="2:32" hidden="1" x14ac:dyDescent="0.25"/>
    <row r="107" spans="2:32" hidden="1" x14ac:dyDescent="0.25"/>
    <row r="108" spans="2:32" hidden="1" x14ac:dyDescent="0.25"/>
    <row r="109" spans="2:32" hidden="1" x14ac:dyDescent="0.25"/>
    <row r="110" spans="2:32" hidden="1" x14ac:dyDescent="0.25"/>
    <row r="111" spans="2:32" hidden="1" x14ac:dyDescent="0.25"/>
    <row r="112" spans="2:3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8475-8C8E-407A-A52A-7ED9BBE3CA20}">
  <dimension ref="A1:U996"/>
  <sheetViews>
    <sheetView zoomScaleNormal="100" workbookViewId="0">
      <pane xSplit="12" ySplit="2" topLeftCell="O3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 x14ac:dyDescent="0.25"/>
  <cols>
    <col min="1" max="1" width="17" bestFit="1" customWidth="1"/>
    <col min="2" max="6" width="17" customWidth="1"/>
    <col min="7" max="7" width="9.42578125" bestFit="1" customWidth="1"/>
    <col min="8" max="8" width="40.7109375" bestFit="1" customWidth="1"/>
    <col min="9" max="10" width="15.7109375" bestFit="1" customWidth="1"/>
    <col min="11" max="11" width="11.28515625" bestFit="1" customWidth="1"/>
    <col min="12" max="12" width="11.42578125" bestFit="1" customWidth="1"/>
    <col min="13" max="20" width="14.7109375" customWidth="1"/>
  </cols>
  <sheetData>
    <row r="1" spans="1:20" x14ac:dyDescent="0.25">
      <c r="I1" s="2" t="s">
        <v>6498</v>
      </c>
      <c r="J1" s="2" t="s">
        <v>2699</v>
      </c>
      <c r="K1" s="2"/>
      <c r="L1" s="2">
        <f>COUNTIF(L3:L948,"QUALIFIED")</f>
        <v>679</v>
      </c>
      <c r="M1" s="6">
        <f t="shared" ref="M1:T1" si="0">SUM(M3:M948,M950)</f>
        <v>53309615.740000047</v>
      </c>
      <c r="N1" s="6">
        <f t="shared" si="0"/>
        <v>45284355.520000011</v>
      </c>
      <c r="O1" s="6">
        <f t="shared" si="0"/>
        <v>37256529.840000018</v>
      </c>
      <c r="P1" s="6">
        <f t="shared" si="0"/>
        <v>29233834.279999997</v>
      </c>
      <c r="Q1" s="6">
        <f t="shared" si="0"/>
        <v>21208574.930000011</v>
      </c>
      <c r="R1" s="6">
        <f t="shared" si="0"/>
        <v>13183313.01</v>
      </c>
      <c r="S1" s="6">
        <f t="shared" si="0"/>
        <v>8788875.8200000003</v>
      </c>
      <c r="T1" s="6">
        <f t="shared" si="0"/>
        <v>4394438.0199999996</v>
      </c>
    </row>
    <row r="2" spans="1:20" x14ac:dyDescent="0.25">
      <c r="A2" s="1" t="s">
        <v>6389</v>
      </c>
      <c r="B2" s="1" t="s">
        <v>2694</v>
      </c>
      <c r="C2" s="1" t="s">
        <v>6501</v>
      </c>
      <c r="D2" s="1" t="s">
        <v>2695</v>
      </c>
      <c r="E2" s="1" t="s">
        <v>2696</v>
      </c>
      <c r="F2" s="1" t="s">
        <v>2697</v>
      </c>
      <c r="G2" s="1" t="s">
        <v>2695</v>
      </c>
      <c r="H2" s="1" t="s">
        <v>6502</v>
      </c>
      <c r="I2" s="1" t="s">
        <v>6499</v>
      </c>
      <c r="J2" s="1" t="s">
        <v>6499</v>
      </c>
      <c r="K2" s="1" t="s">
        <v>6500</v>
      </c>
      <c r="L2" s="1" t="s">
        <v>2700</v>
      </c>
      <c r="M2" s="1" t="s">
        <v>2705</v>
      </c>
      <c r="N2" s="1" t="s">
        <v>2706</v>
      </c>
      <c r="O2" s="1" t="s">
        <v>2707</v>
      </c>
      <c r="P2" s="1" t="s">
        <v>2708</v>
      </c>
      <c r="Q2" s="1" t="s">
        <v>2709</v>
      </c>
      <c r="R2" s="1" t="s">
        <v>2710</v>
      </c>
      <c r="S2" s="1" t="s">
        <v>2711</v>
      </c>
      <c r="T2" s="1" t="s">
        <v>2712</v>
      </c>
    </row>
    <row r="3" spans="1:20" x14ac:dyDescent="0.25">
      <c r="A3" s="8" t="s">
        <v>3</v>
      </c>
      <c r="B3" s="47">
        <v>1</v>
      </c>
      <c r="C3" s="8" t="s">
        <v>6814</v>
      </c>
      <c r="D3" s="8" t="s">
        <v>6847</v>
      </c>
      <c r="E3" s="8"/>
      <c r="F3" s="8"/>
      <c r="G3" s="8" t="s">
        <v>2715</v>
      </c>
      <c r="H3" s="5" t="s">
        <v>3</v>
      </c>
      <c r="I3" s="4">
        <v>26732526</v>
      </c>
      <c r="J3" s="4">
        <v>33008968</v>
      </c>
      <c r="K3" s="7">
        <f t="shared" ref="K3:K34" si="1">(J3-I3)/I3</f>
        <v>0.23478671637689608</v>
      </c>
      <c r="L3" t="str">
        <f t="shared" ref="L3:L66" si="2">IF(K3&gt;0.3124,"","QUALIFIED")</f>
        <v>QUALIFIED</v>
      </c>
      <c r="M3" s="3">
        <v>21045.51</v>
      </c>
      <c r="N3" s="3">
        <v>18414.82</v>
      </c>
      <c r="O3" s="3">
        <v>15784.13</v>
      </c>
      <c r="P3" s="3">
        <v>13153.44</v>
      </c>
      <c r="Q3" s="3">
        <v>10522.76</v>
      </c>
      <c r="R3" s="3">
        <v>7892.07</v>
      </c>
      <c r="S3" s="3">
        <v>5261.38</v>
      </c>
      <c r="T3" s="3">
        <v>2630.69</v>
      </c>
    </row>
    <row r="4" spans="1:20" x14ac:dyDescent="0.25">
      <c r="A4" s="8" t="s">
        <v>3</v>
      </c>
      <c r="B4" s="47">
        <v>1</v>
      </c>
      <c r="C4" s="8" t="s">
        <v>6814</v>
      </c>
      <c r="D4" s="8" t="s">
        <v>6944</v>
      </c>
      <c r="E4" s="8"/>
      <c r="F4" s="8"/>
      <c r="G4" s="8" t="s">
        <v>2814</v>
      </c>
      <c r="H4" s="11" t="s">
        <v>4</v>
      </c>
      <c r="I4" s="4">
        <v>1875001</v>
      </c>
      <c r="J4" s="4">
        <v>2299386</v>
      </c>
      <c r="K4" s="7">
        <f t="shared" si="1"/>
        <v>0.2263385459527755</v>
      </c>
      <c r="L4" t="str">
        <f t="shared" si="2"/>
        <v>QUALIFIED</v>
      </c>
      <c r="M4" s="3">
        <v>521.49</v>
      </c>
      <c r="N4" s="3">
        <v>456.3</v>
      </c>
      <c r="O4" s="3">
        <v>391.12</v>
      </c>
      <c r="P4" s="3">
        <v>325.93</v>
      </c>
      <c r="Q4" s="3">
        <v>260.75</v>
      </c>
      <c r="R4" s="3">
        <v>195.56</v>
      </c>
      <c r="S4" s="3">
        <v>130.37</v>
      </c>
      <c r="T4" s="3">
        <v>65.19</v>
      </c>
    </row>
    <row r="5" spans="1:20" x14ac:dyDescent="0.25">
      <c r="A5" s="8" t="s">
        <v>3</v>
      </c>
      <c r="B5" s="47">
        <v>1</v>
      </c>
      <c r="C5" s="8" t="s">
        <v>6814</v>
      </c>
      <c r="D5" s="8" t="s">
        <v>7131</v>
      </c>
      <c r="E5" s="8"/>
      <c r="F5" s="8"/>
      <c r="G5" s="8" t="s">
        <v>3012</v>
      </c>
      <c r="H5" s="11" t="s">
        <v>5</v>
      </c>
      <c r="I5" s="4">
        <v>12085760</v>
      </c>
      <c r="J5" s="4">
        <v>14813801</v>
      </c>
      <c r="K5" s="7">
        <f t="shared" si="1"/>
        <v>0.22572357882334251</v>
      </c>
      <c r="L5" t="str">
        <f t="shared" si="2"/>
        <v>QUALIFIED</v>
      </c>
      <c r="M5" s="3">
        <v>2855.37</v>
      </c>
      <c r="N5" s="3">
        <v>2498.4499999999998</v>
      </c>
      <c r="O5" s="3">
        <v>2141.5300000000002</v>
      </c>
      <c r="P5" s="3">
        <v>1784.61</v>
      </c>
      <c r="Q5" s="3">
        <v>1427.69</v>
      </c>
      <c r="R5" s="3">
        <v>1070.76</v>
      </c>
      <c r="S5" s="3">
        <v>713.84</v>
      </c>
      <c r="T5" s="3">
        <v>356.92</v>
      </c>
    </row>
    <row r="6" spans="1:20" x14ac:dyDescent="0.25">
      <c r="A6" s="8" t="s">
        <v>3</v>
      </c>
      <c r="B6" s="47">
        <v>1</v>
      </c>
      <c r="C6" s="8" t="s">
        <v>6814</v>
      </c>
      <c r="D6" s="8" t="s">
        <v>7180</v>
      </c>
      <c r="E6" s="8"/>
      <c r="F6" s="8"/>
      <c r="G6" s="8" t="s">
        <v>3062</v>
      </c>
      <c r="H6" s="11" t="s">
        <v>6</v>
      </c>
      <c r="I6" s="4">
        <v>60593401</v>
      </c>
      <c r="J6" s="4">
        <v>66310761</v>
      </c>
      <c r="K6" s="7">
        <f t="shared" si="1"/>
        <v>9.4356149442742121E-2</v>
      </c>
      <c r="L6" t="str">
        <f t="shared" si="2"/>
        <v>QUALIFIED</v>
      </c>
      <c r="M6" s="3">
        <v>25013.5</v>
      </c>
      <c r="N6" s="3">
        <v>21886.81</v>
      </c>
      <c r="O6" s="3">
        <v>18760.13</v>
      </c>
      <c r="P6" s="3">
        <v>15633.44</v>
      </c>
      <c r="Q6" s="3">
        <v>12506.75</v>
      </c>
      <c r="R6" s="3">
        <v>9380.06</v>
      </c>
      <c r="S6" s="3">
        <v>6253.38</v>
      </c>
      <c r="T6" s="3">
        <v>3126.69</v>
      </c>
    </row>
    <row r="7" spans="1:20" x14ac:dyDescent="0.25">
      <c r="A7" s="8" t="s">
        <v>3</v>
      </c>
      <c r="B7" s="47">
        <v>1</v>
      </c>
      <c r="C7" s="8" t="s">
        <v>6814</v>
      </c>
      <c r="D7" s="8" t="s">
        <v>7472</v>
      </c>
      <c r="E7" s="8"/>
      <c r="F7" s="8"/>
      <c r="G7" s="8" t="s">
        <v>3358</v>
      </c>
      <c r="H7" s="11" t="s">
        <v>7</v>
      </c>
      <c r="I7" s="4">
        <v>5926903</v>
      </c>
      <c r="J7" s="4">
        <v>7136258</v>
      </c>
      <c r="K7" s="7">
        <f t="shared" si="1"/>
        <v>0.20404501305319153</v>
      </c>
      <c r="L7" t="str">
        <f t="shared" si="2"/>
        <v>QUALIFIED</v>
      </c>
      <c r="M7" s="3">
        <v>1379.37</v>
      </c>
      <c r="N7" s="3">
        <v>1206.95</v>
      </c>
      <c r="O7" s="3">
        <v>1034.53</v>
      </c>
      <c r="P7" s="3">
        <v>862.11</v>
      </c>
      <c r="Q7" s="3">
        <v>689.69</v>
      </c>
      <c r="R7" s="3">
        <v>517.26</v>
      </c>
      <c r="S7" s="3">
        <v>344.84</v>
      </c>
      <c r="T7" s="3">
        <v>172.42</v>
      </c>
    </row>
    <row r="8" spans="1:20" x14ac:dyDescent="0.25">
      <c r="A8" s="8" t="s">
        <v>1574</v>
      </c>
      <c r="B8" s="47">
        <v>2</v>
      </c>
      <c r="C8" s="8" t="s">
        <v>6814</v>
      </c>
      <c r="D8" s="8" t="s">
        <v>6964</v>
      </c>
      <c r="E8" s="8"/>
      <c r="F8" s="8"/>
      <c r="G8" s="8" t="s">
        <v>2835</v>
      </c>
      <c r="H8" s="11" t="s">
        <v>33</v>
      </c>
      <c r="I8" s="4">
        <v>599679</v>
      </c>
      <c r="J8" s="4">
        <v>638015</v>
      </c>
      <c r="K8" s="7">
        <f t="shared" si="1"/>
        <v>6.3927534564325247E-2</v>
      </c>
      <c r="L8" t="str">
        <f t="shared" si="2"/>
        <v>QUALIFIED</v>
      </c>
      <c r="M8" s="3">
        <v>31.9</v>
      </c>
      <c r="N8" s="3">
        <v>27.91</v>
      </c>
      <c r="O8" s="3">
        <v>23.93</v>
      </c>
      <c r="P8" s="3">
        <v>19.940000000000001</v>
      </c>
      <c r="Q8" s="3">
        <v>15.95</v>
      </c>
      <c r="R8" s="3">
        <v>11.96</v>
      </c>
      <c r="S8" s="3">
        <v>7.98</v>
      </c>
      <c r="T8" s="3">
        <v>3.99</v>
      </c>
    </row>
    <row r="9" spans="1:20" x14ac:dyDescent="0.25">
      <c r="A9" s="8" t="s">
        <v>1574</v>
      </c>
      <c r="B9" s="47">
        <v>2</v>
      </c>
      <c r="C9" s="8" t="s">
        <v>6814</v>
      </c>
      <c r="D9" s="8" t="s">
        <v>7021</v>
      </c>
      <c r="E9" s="8"/>
      <c r="F9" s="8"/>
      <c r="G9" s="8" t="s">
        <v>2896</v>
      </c>
      <c r="H9" s="11" t="s">
        <v>30</v>
      </c>
      <c r="I9" s="4">
        <v>30957528</v>
      </c>
      <c r="J9" s="4">
        <v>36540909</v>
      </c>
      <c r="K9" s="7">
        <f t="shared" si="1"/>
        <v>0.18035616409682323</v>
      </c>
      <c r="L9" t="str">
        <f t="shared" si="2"/>
        <v>QUALIFIED</v>
      </c>
      <c r="M9" s="3">
        <v>12872.89</v>
      </c>
      <c r="N9" s="3">
        <v>11263.78</v>
      </c>
      <c r="O9" s="3">
        <v>9654.67</v>
      </c>
      <c r="P9" s="3">
        <v>8045.56</v>
      </c>
      <c r="Q9" s="3">
        <v>6436.45</v>
      </c>
      <c r="R9" s="3">
        <v>4827.33</v>
      </c>
      <c r="S9" s="3">
        <v>3218.22</v>
      </c>
      <c r="T9" s="3">
        <v>1609.11</v>
      </c>
    </row>
    <row r="10" spans="1:20" x14ac:dyDescent="0.25">
      <c r="A10" s="8" t="s">
        <v>1574</v>
      </c>
      <c r="B10" s="47">
        <v>2</v>
      </c>
      <c r="C10" s="8" t="s">
        <v>6814</v>
      </c>
      <c r="D10" s="8" t="s">
        <v>7446</v>
      </c>
      <c r="E10" s="8"/>
      <c r="F10" s="8"/>
      <c r="G10" s="8" t="s">
        <v>3332</v>
      </c>
      <c r="H10" s="11" t="s">
        <v>34</v>
      </c>
      <c r="I10" s="4">
        <v>1654648</v>
      </c>
      <c r="J10" s="4">
        <v>2043161</v>
      </c>
      <c r="K10" s="7">
        <f t="shared" si="1"/>
        <v>0.23480099694920006</v>
      </c>
      <c r="L10" t="str">
        <f t="shared" si="2"/>
        <v>QUALIFIED</v>
      </c>
      <c r="M10" s="3">
        <v>488.02</v>
      </c>
      <c r="N10" s="3">
        <v>427.02</v>
      </c>
      <c r="O10" s="3">
        <v>366.02</v>
      </c>
      <c r="P10" s="3">
        <v>305.01</v>
      </c>
      <c r="Q10" s="3">
        <v>244.01</v>
      </c>
      <c r="R10" s="3">
        <v>183.01</v>
      </c>
      <c r="S10" s="3">
        <v>122.01</v>
      </c>
      <c r="T10" s="3">
        <v>61</v>
      </c>
    </row>
    <row r="11" spans="1:20" x14ac:dyDescent="0.25">
      <c r="A11" s="8" t="s">
        <v>1574</v>
      </c>
      <c r="B11" s="47">
        <v>2</v>
      </c>
      <c r="C11" s="8" t="s">
        <v>6814</v>
      </c>
      <c r="D11" s="8" t="s">
        <v>7523</v>
      </c>
      <c r="E11" s="8"/>
      <c r="F11" s="8"/>
      <c r="G11" s="8" t="s">
        <v>3410</v>
      </c>
      <c r="H11" s="11" t="s">
        <v>35</v>
      </c>
      <c r="I11" s="4">
        <v>2529212</v>
      </c>
      <c r="J11" s="4">
        <v>3195402</v>
      </c>
      <c r="K11" s="7">
        <f t="shared" si="1"/>
        <v>0.26339824419621605</v>
      </c>
      <c r="L11" t="str">
        <f t="shared" si="2"/>
        <v>QUALIFIED</v>
      </c>
      <c r="M11" s="3">
        <v>170.81</v>
      </c>
      <c r="N11" s="3">
        <v>149.46</v>
      </c>
      <c r="O11" s="3">
        <v>128.11000000000001</v>
      </c>
      <c r="P11" s="3">
        <v>106.76</v>
      </c>
      <c r="Q11" s="3">
        <v>85.41</v>
      </c>
      <c r="R11" s="3">
        <v>64.05</v>
      </c>
      <c r="S11" s="3">
        <v>42.7</v>
      </c>
      <c r="T11" s="3">
        <v>21.35</v>
      </c>
    </row>
    <row r="12" spans="1:20" x14ac:dyDescent="0.25">
      <c r="A12" s="8" t="s">
        <v>44</v>
      </c>
      <c r="B12" s="47">
        <v>3</v>
      </c>
      <c r="C12" s="8" t="s">
        <v>6814</v>
      </c>
      <c r="D12" s="8" t="s">
        <v>7201</v>
      </c>
      <c r="E12" s="8"/>
      <c r="F12" s="8"/>
      <c r="G12" s="8" t="s">
        <v>3083</v>
      </c>
      <c r="H12" s="11" t="s">
        <v>49</v>
      </c>
      <c r="I12" s="4">
        <v>23497499</v>
      </c>
      <c r="J12" s="4">
        <v>32986300</v>
      </c>
      <c r="K12" s="7">
        <f t="shared" si="1"/>
        <v>0.40382174290123385</v>
      </c>
      <c r="L12" t="str">
        <f t="shared" si="2"/>
        <v/>
      </c>
      <c r="M12" s="3">
        <v>1086.43</v>
      </c>
      <c r="N12" s="3">
        <v>869.14</v>
      </c>
      <c r="O12" s="3">
        <v>651.86</v>
      </c>
      <c r="P12" s="3">
        <v>434.57</v>
      </c>
      <c r="Q12" s="3">
        <v>217.29</v>
      </c>
      <c r="R12" s="3">
        <v>0</v>
      </c>
      <c r="S12" s="3">
        <v>0</v>
      </c>
      <c r="T12" s="3">
        <v>0</v>
      </c>
    </row>
    <row r="13" spans="1:20" x14ac:dyDescent="0.25">
      <c r="A13" s="8" t="s">
        <v>44</v>
      </c>
      <c r="B13" s="47">
        <v>3</v>
      </c>
      <c r="C13" s="8" t="s">
        <v>6814</v>
      </c>
      <c r="D13" s="8" t="s">
        <v>7287</v>
      </c>
      <c r="E13" s="8"/>
      <c r="F13" s="8"/>
      <c r="G13" s="8" t="s">
        <v>3171</v>
      </c>
      <c r="H13" s="11" t="s">
        <v>50</v>
      </c>
      <c r="I13" s="4">
        <v>37350072</v>
      </c>
      <c r="J13" s="4">
        <v>44532509</v>
      </c>
      <c r="K13" s="7">
        <f t="shared" si="1"/>
        <v>0.19230048606064268</v>
      </c>
      <c r="L13" t="str">
        <f t="shared" si="2"/>
        <v>QUALIFIED</v>
      </c>
      <c r="M13" s="3">
        <v>13421.05</v>
      </c>
      <c r="N13" s="3">
        <v>11743.42</v>
      </c>
      <c r="O13" s="3">
        <v>10065.790000000001</v>
      </c>
      <c r="P13" s="3">
        <v>8388.16</v>
      </c>
      <c r="Q13" s="3">
        <v>6710.53</v>
      </c>
      <c r="R13" s="3">
        <v>5032.8900000000003</v>
      </c>
      <c r="S13" s="3">
        <v>3355.26</v>
      </c>
      <c r="T13" s="3">
        <v>1677.63</v>
      </c>
    </row>
    <row r="14" spans="1:20" x14ac:dyDescent="0.25">
      <c r="A14" s="8" t="s">
        <v>44</v>
      </c>
      <c r="B14" s="47">
        <v>3</v>
      </c>
      <c r="C14" s="8" t="s">
        <v>6814</v>
      </c>
      <c r="D14" s="8" t="s">
        <v>7433</v>
      </c>
      <c r="E14" s="8"/>
      <c r="F14" s="8"/>
      <c r="G14" s="8" t="s">
        <v>3318</v>
      </c>
      <c r="H14" s="11" t="s">
        <v>51</v>
      </c>
      <c r="I14" s="4">
        <v>11626406</v>
      </c>
      <c r="J14" s="4">
        <v>12665331</v>
      </c>
      <c r="K14" s="7">
        <f t="shared" si="1"/>
        <v>8.935908482810595E-2</v>
      </c>
      <c r="L14" t="str">
        <f t="shared" si="2"/>
        <v>QUALIFIED</v>
      </c>
      <c r="M14" s="3">
        <v>3166.26</v>
      </c>
      <c r="N14" s="3">
        <v>2770.48</v>
      </c>
      <c r="O14" s="3">
        <v>2374.6999999999998</v>
      </c>
      <c r="P14" s="3">
        <v>1978.91</v>
      </c>
      <c r="Q14" s="3">
        <v>1583.13</v>
      </c>
      <c r="R14" s="3">
        <v>1187.3499999999999</v>
      </c>
      <c r="S14" s="3">
        <v>791.57</v>
      </c>
      <c r="T14" s="3">
        <v>395.78</v>
      </c>
    </row>
    <row r="15" spans="1:20" x14ac:dyDescent="0.25">
      <c r="A15" s="8" t="s">
        <v>44</v>
      </c>
      <c r="B15" s="47">
        <v>3</v>
      </c>
      <c r="C15" s="8" t="s">
        <v>6814</v>
      </c>
      <c r="D15" s="8" t="s">
        <v>7520</v>
      </c>
      <c r="E15" s="8"/>
      <c r="F15" s="8"/>
      <c r="G15" s="8" t="s">
        <v>3407</v>
      </c>
      <c r="H15" s="11" t="s">
        <v>46</v>
      </c>
      <c r="I15" s="4">
        <v>48597055</v>
      </c>
      <c r="J15" s="4">
        <v>52204308</v>
      </c>
      <c r="K15" s="7">
        <f t="shared" si="1"/>
        <v>7.4227810718159773E-2</v>
      </c>
      <c r="L15" t="str">
        <f t="shared" si="2"/>
        <v>QUALIFIED</v>
      </c>
      <c r="M15" s="3">
        <v>30850.880000000001</v>
      </c>
      <c r="N15" s="3">
        <v>26994.52</v>
      </c>
      <c r="O15" s="3">
        <v>23138.16</v>
      </c>
      <c r="P15" s="3">
        <v>19281.8</v>
      </c>
      <c r="Q15" s="3">
        <v>15425.44</v>
      </c>
      <c r="R15" s="3">
        <v>11569.08</v>
      </c>
      <c r="S15" s="3">
        <v>7712.72</v>
      </c>
      <c r="T15" s="3">
        <v>3856.36</v>
      </c>
    </row>
    <row r="16" spans="1:20" x14ac:dyDescent="0.25">
      <c r="A16" s="8" t="s">
        <v>44</v>
      </c>
      <c r="B16" s="47">
        <v>3</v>
      </c>
      <c r="C16" s="8" t="s">
        <v>6814</v>
      </c>
      <c r="D16" s="8" t="s">
        <v>7716</v>
      </c>
      <c r="E16" s="8"/>
      <c r="F16" s="8"/>
      <c r="G16" s="8" t="s">
        <v>3607</v>
      </c>
      <c r="H16" s="11" t="s">
        <v>52</v>
      </c>
      <c r="I16" s="4">
        <v>1585861</v>
      </c>
      <c r="J16" s="4">
        <v>1870831</v>
      </c>
      <c r="K16" s="7">
        <f t="shared" si="1"/>
        <v>0.17969418505152721</v>
      </c>
      <c r="L16" t="str">
        <f t="shared" si="2"/>
        <v>QUALIFIED</v>
      </c>
      <c r="M16" s="3">
        <v>462.99</v>
      </c>
      <c r="N16" s="3">
        <v>405.12</v>
      </c>
      <c r="O16" s="3">
        <v>347.24</v>
      </c>
      <c r="P16" s="3">
        <v>289.37</v>
      </c>
      <c r="Q16" s="3">
        <v>231.5</v>
      </c>
      <c r="R16" s="3">
        <v>173.62</v>
      </c>
      <c r="S16" s="3">
        <v>115.75</v>
      </c>
      <c r="T16" s="3">
        <v>57.87</v>
      </c>
    </row>
    <row r="17" spans="1:20" x14ac:dyDescent="0.25">
      <c r="A17" s="8" t="s">
        <v>44</v>
      </c>
      <c r="B17" s="47">
        <v>3</v>
      </c>
      <c r="C17" s="8" t="s">
        <v>6814</v>
      </c>
      <c r="D17" s="8" t="s">
        <v>7719</v>
      </c>
      <c r="E17" s="8"/>
      <c r="F17" s="8"/>
      <c r="G17" s="8" t="s">
        <v>3610</v>
      </c>
      <c r="H17" s="11" t="s">
        <v>53</v>
      </c>
      <c r="I17" s="4">
        <v>120104656</v>
      </c>
      <c r="J17" s="4">
        <v>141438471</v>
      </c>
      <c r="K17" s="7">
        <f t="shared" si="1"/>
        <v>0.17762687734603727</v>
      </c>
      <c r="L17" t="str">
        <f t="shared" si="2"/>
        <v>QUALIFIED</v>
      </c>
      <c r="M17" s="3">
        <v>55105.04</v>
      </c>
      <c r="N17" s="3">
        <v>48216.91</v>
      </c>
      <c r="O17" s="3">
        <v>41328.78</v>
      </c>
      <c r="P17" s="3">
        <v>34440.65</v>
      </c>
      <c r="Q17" s="3">
        <v>27552.52</v>
      </c>
      <c r="R17" s="3">
        <v>20664.39</v>
      </c>
      <c r="S17" s="3">
        <v>13776.26</v>
      </c>
      <c r="T17" s="3">
        <v>6888.13</v>
      </c>
    </row>
    <row r="18" spans="1:20" x14ac:dyDescent="0.25">
      <c r="A18" s="8" t="s">
        <v>2671</v>
      </c>
      <c r="B18" s="47">
        <v>4</v>
      </c>
      <c r="C18" s="8" t="s">
        <v>6814</v>
      </c>
      <c r="D18" s="8" t="s">
        <v>6976</v>
      </c>
      <c r="E18" s="8"/>
      <c r="F18" s="8"/>
      <c r="G18" s="8" t="s">
        <v>2850</v>
      </c>
      <c r="H18" s="11" t="s">
        <v>77</v>
      </c>
      <c r="I18" s="4">
        <v>110532137</v>
      </c>
      <c r="J18" s="4">
        <v>127987457</v>
      </c>
      <c r="K18" s="7">
        <f t="shared" si="1"/>
        <v>0.15792076832821933</v>
      </c>
      <c r="L18" t="str">
        <f t="shared" si="2"/>
        <v>QUALIFIED</v>
      </c>
      <c r="M18" s="3">
        <v>86470.47</v>
      </c>
      <c r="N18" s="3">
        <v>75661.66</v>
      </c>
      <c r="O18" s="3">
        <v>64852.85</v>
      </c>
      <c r="P18" s="3">
        <v>54044.04</v>
      </c>
      <c r="Q18" s="3">
        <v>43235.24</v>
      </c>
      <c r="R18" s="3">
        <v>32426.43</v>
      </c>
      <c r="S18" s="3">
        <v>21617.62</v>
      </c>
      <c r="T18" s="3">
        <v>10808.81</v>
      </c>
    </row>
    <row r="19" spans="1:20" x14ac:dyDescent="0.25">
      <c r="A19" s="8" t="s">
        <v>2671</v>
      </c>
      <c r="B19" s="47">
        <v>4</v>
      </c>
      <c r="C19" s="8" t="s">
        <v>6814</v>
      </c>
      <c r="D19" s="8" t="s">
        <v>6989</v>
      </c>
      <c r="E19" s="8"/>
      <c r="F19" s="8"/>
      <c r="G19" s="8" t="s">
        <v>2863</v>
      </c>
      <c r="H19" s="11" t="s">
        <v>82</v>
      </c>
      <c r="I19" s="4">
        <v>3798226</v>
      </c>
      <c r="J19" s="4">
        <v>4360734</v>
      </c>
      <c r="K19" s="7">
        <f t="shared" si="1"/>
        <v>0.14809755922896636</v>
      </c>
      <c r="L19" t="str">
        <f t="shared" si="2"/>
        <v>QUALIFIED</v>
      </c>
      <c r="M19" s="3">
        <v>407.09</v>
      </c>
      <c r="N19" s="3">
        <v>356.2</v>
      </c>
      <c r="O19" s="3">
        <v>305.32</v>
      </c>
      <c r="P19" s="3">
        <v>254.43</v>
      </c>
      <c r="Q19" s="3">
        <v>203.55</v>
      </c>
      <c r="R19" s="3">
        <v>152.66</v>
      </c>
      <c r="S19" s="3">
        <v>101.77</v>
      </c>
      <c r="T19" s="3">
        <v>50.89</v>
      </c>
    </row>
    <row r="20" spans="1:20" x14ac:dyDescent="0.25">
      <c r="A20" s="8" t="s">
        <v>2671</v>
      </c>
      <c r="B20" s="47">
        <v>4</v>
      </c>
      <c r="C20" s="8" t="s">
        <v>6814</v>
      </c>
      <c r="D20" s="8" t="s">
        <v>7115</v>
      </c>
      <c r="E20" s="8"/>
      <c r="F20" s="8"/>
      <c r="G20" s="8" t="s">
        <v>2996</v>
      </c>
      <c r="H20" s="11" t="s">
        <v>83</v>
      </c>
      <c r="I20" s="4">
        <v>1917737</v>
      </c>
      <c r="J20" s="4">
        <v>1932303</v>
      </c>
      <c r="K20" s="7">
        <f t="shared" si="1"/>
        <v>7.5954106324277E-3</v>
      </c>
      <c r="L20" t="str">
        <f t="shared" si="2"/>
        <v>QUALIFIED</v>
      </c>
      <c r="M20" s="3">
        <v>185.65</v>
      </c>
      <c r="N20" s="3">
        <v>162.44</v>
      </c>
      <c r="O20" s="3">
        <v>139.24</v>
      </c>
      <c r="P20" s="3">
        <v>116.03</v>
      </c>
      <c r="Q20" s="3">
        <v>92.83</v>
      </c>
      <c r="R20" s="3">
        <v>69.62</v>
      </c>
      <c r="S20" s="3">
        <v>46.41</v>
      </c>
      <c r="T20" s="3">
        <v>23.21</v>
      </c>
    </row>
    <row r="21" spans="1:20" x14ac:dyDescent="0.25">
      <c r="A21" s="8" t="s">
        <v>2671</v>
      </c>
      <c r="B21" s="47">
        <v>4</v>
      </c>
      <c r="C21" s="8" t="s">
        <v>6814</v>
      </c>
      <c r="D21" s="8" t="s">
        <v>7415</v>
      </c>
      <c r="E21" s="8"/>
      <c r="F21" s="8"/>
      <c r="G21" s="8" t="s">
        <v>3299</v>
      </c>
      <c r="H21" s="11" t="s">
        <v>78</v>
      </c>
      <c r="I21" s="4">
        <v>10332152</v>
      </c>
      <c r="J21" s="4">
        <v>12801943</v>
      </c>
      <c r="K21" s="7">
        <f t="shared" si="1"/>
        <v>0.23903935985455885</v>
      </c>
      <c r="L21" t="str">
        <f t="shared" si="2"/>
        <v>QUALIFIED</v>
      </c>
      <c r="M21" s="3">
        <v>2546.12</v>
      </c>
      <c r="N21" s="3">
        <v>2227.86</v>
      </c>
      <c r="O21" s="3">
        <v>1909.59</v>
      </c>
      <c r="P21" s="3">
        <v>1591.33</v>
      </c>
      <c r="Q21" s="3">
        <v>1273.06</v>
      </c>
      <c r="R21" s="3">
        <v>954.8</v>
      </c>
      <c r="S21" s="3">
        <v>636.53</v>
      </c>
      <c r="T21" s="3">
        <v>318.27</v>
      </c>
    </row>
    <row r="22" spans="1:20" x14ac:dyDescent="0.25">
      <c r="A22" s="8" t="s">
        <v>2671</v>
      </c>
      <c r="B22" s="47">
        <v>4</v>
      </c>
      <c r="C22" s="8" t="s">
        <v>6814</v>
      </c>
      <c r="D22" s="8" t="s">
        <v>7419</v>
      </c>
      <c r="E22" s="8"/>
      <c r="F22" s="8"/>
      <c r="G22" s="8" t="s">
        <v>3303</v>
      </c>
      <c r="H22" s="11" t="s">
        <v>84</v>
      </c>
      <c r="I22" s="4">
        <v>7476661</v>
      </c>
      <c r="J22" s="4">
        <v>7146928</v>
      </c>
      <c r="K22" s="7">
        <f t="shared" si="1"/>
        <v>-4.4101638418540041E-2</v>
      </c>
      <c r="L22" t="str">
        <f t="shared" si="2"/>
        <v>QUALIFIED</v>
      </c>
      <c r="M22" s="3">
        <v>1494.27</v>
      </c>
      <c r="N22" s="3">
        <v>1307.49</v>
      </c>
      <c r="O22" s="3">
        <v>1120.7</v>
      </c>
      <c r="P22" s="3">
        <v>933.92</v>
      </c>
      <c r="Q22" s="3">
        <v>747.14</v>
      </c>
      <c r="R22" s="3">
        <v>560.35</v>
      </c>
      <c r="S22" s="3">
        <v>373.57</v>
      </c>
      <c r="T22" s="3">
        <v>186.78</v>
      </c>
    </row>
    <row r="23" spans="1:20" x14ac:dyDescent="0.25">
      <c r="A23" s="8" t="s">
        <v>2671</v>
      </c>
      <c r="B23" s="47">
        <v>4</v>
      </c>
      <c r="C23" s="8" t="s">
        <v>6814</v>
      </c>
      <c r="D23" s="8" t="s">
        <v>7428</v>
      </c>
      <c r="E23" s="8"/>
      <c r="F23" s="8"/>
      <c r="G23" s="8" t="s">
        <v>3313</v>
      </c>
      <c r="H23" s="11" t="s">
        <v>85</v>
      </c>
      <c r="I23" s="4">
        <v>4302073</v>
      </c>
      <c r="J23" s="4">
        <v>5038735</v>
      </c>
      <c r="K23" s="7">
        <f t="shared" si="1"/>
        <v>0.17123419337607707</v>
      </c>
      <c r="L23" t="str">
        <f t="shared" si="2"/>
        <v>QUALIFIED</v>
      </c>
      <c r="M23" s="3">
        <v>257.02</v>
      </c>
      <c r="N23" s="3">
        <v>224.89</v>
      </c>
      <c r="O23" s="3">
        <v>192.77</v>
      </c>
      <c r="P23" s="3">
        <v>160.63999999999999</v>
      </c>
      <c r="Q23" s="3">
        <v>128.51</v>
      </c>
      <c r="R23" s="3">
        <v>96.38</v>
      </c>
      <c r="S23" s="3">
        <v>64.260000000000005</v>
      </c>
      <c r="T23" s="3">
        <v>32.130000000000003</v>
      </c>
    </row>
    <row r="24" spans="1:20" x14ac:dyDescent="0.25">
      <c r="A24" s="8" t="s">
        <v>2671</v>
      </c>
      <c r="B24" s="47">
        <v>4</v>
      </c>
      <c r="C24" s="8" t="s">
        <v>6814</v>
      </c>
      <c r="D24" s="8" t="s">
        <v>7456</v>
      </c>
      <c r="E24" s="8"/>
      <c r="F24" s="8"/>
      <c r="G24" s="8" t="s">
        <v>3342</v>
      </c>
      <c r="H24" s="11" t="s">
        <v>86</v>
      </c>
      <c r="I24" s="4">
        <v>930515</v>
      </c>
      <c r="J24" s="4">
        <v>886791</v>
      </c>
      <c r="K24" s="7">
        <f t="shared" si="1"/>
        <v>-4.698903295486908E-2</v>
      </c>
      <c r="L24" t="str">
        <f t="shared" si="2"/>
        <v>QUALIFIED</v>
      </c>
      <c r="M24" s="3">
        <v>7.55</v>
      </c>
      <c r="N24" s="3">
        <v>6.61</v>
      </c>
      <c r="O24" s="3">
        <v>5.66</v>
      </c>
      <c r="P24" s="3">
        <v>4.72</v>
      </c>
      <c r="Q24" s="3">
        <v>3.78</v>
      </c>
      <c r="R24" s="3">
        <v>2.83</v>
      </c>
      <c r="S24" s="3">
        <v>1.89</v>
      </c>
      <c r="T24" s="3">
        <v>0.94</v>
      </c>
    </row>
    <row r="25" spans="1:20" x14ac:dyDescent="0.25">
      <c r="A25" s="8" t="s">
        <v>2671</v>
      </c>
      <c r="B25" s="47">
        <v>4</v>
      </c>
      <c r="C25" s="8" t="s">
        <v>6814</v>
      </c>
      <c r="D25" s="8" t="s">
        <v>7508</v>
      </c>
      <c r="E25" s="8"/>
      <c r="F25" s="8"/>
      <c r="G25" s="8" t="s">
        <v>3395</v>
      </c>
      <c r="H25" s="11" t="s">
        <v>87</v>
      </c>
      <c r="I25" s="4">
        <v>995877</v>
      </c>
      <c r="J25" s="4">
        <v>1200564</v>
      </c>
      <c r="K25" s="7">
        <f t="shared" si="1"/>
        <v>0.20553441840709244</v>
      </c>
      <c r="L25" t="str">
        <f t="shared" si="2"/>
        <v>QUALIFIED</v>
      </c>
      <c r="M25" s="3">
        <v>18.48</v>
      </c>
      <c r="N25" s="3">
        <v>16.170000000000002</v>
      </c>
      <c r="O25" s="3">
        <v>13.86</v>
      </c>
      <c r="P25" s="3">
        <v>11.55</v>
      </c>
      <c r="Q25" s="3">
        <v>9.24</v>
      </c>
      <c r="R25" s="3">
        <v>6.93</v>
      </c>
      <c r="S25" s="3">
        <v>4.62</v>
      </c>
      <c r="T25" s="3">
        <v>2.31</v>
      </c>
    </row>
    <row r="26" spans="1:20" x14ac:dyDescent="0.25">
      <c r="A26" s="8" t="s">
        <v>2671</v>
      </c>
      <c r="B26" s="47">
        <v>4</v>
      </c>
      <c r="C26" s="8" t="s">
        <v>6814</v>
      </c>
      <c r="D26" s="8" t="s">
        <v>7538</v>
      </c>
      <c r="E26" s="8"/>
      <c r="F26" s="8"/>
      <c r="G26" s="8" t="s">
        <v>3425</v>
      </c>
      <c r="H26" s="11" t="s">
        <v>88</v>
      </c>
      <c r="I26" s="4">
        <v>1195486</v>
      </c>
      <c r="J26" s="4">
        <v>1545405</v>
      </c>
      <c r="K26" s="7">
        <f t="shared" si="1"/>
        <v>0.29270020727971718</v>
      </c>
      <c r="L26" t="str">
        <f t="shared" si="2"/>
        <v>QUALIFIED</v>
      </c>
      <c r="M26" s="3">
        <v>80.290000000000006</v>
      </c>
      <c r="N26" s="3">
        <v>70.25</v>
      </c>
      <c r="O26" s="3">
        <v>60.22</v>
      </c>
      <c r="P26" s="3">
        <v>50.18</v>
      </c>
      <c r="Q26" s="3">
        <v>40.15</v>
      </c>
      <c r="R26" s="3">
        <v>30.11</v>
      </c>
      <c r="S26" s="3">
        <v>20.07</v>
      </c>
      <c r="T26" s="3">
        <v>10.039999999999999</v>
      </c>
    </row>
    <row r="27" spans="1:20" x14ac:dyDescent="0.25">
      <c r="A27" s="8" t="s">
        <v>2671</v>
      </c>
      <c r="B27" s="47">
        <v>4</v>
      </c>
      <c r="C27" s="8" t="s">
        <v>6814</v>
      </c>
      <c r="D27" s="8" t="s">
        <v>7683</v>
      </c>
      <c r="E27" s="8"/>
      <c r="F27" s="8"/>
      <c r="G27" s="8" t="s">
        <v>3573</v>
      </c>
      <c r="H27" s="11" t="s">
        <v>89</v>
      </c>
      <c r="I27" s="4">
        <v>420159</v>
      </c>
      <c r="J27" s="4">
        <v>412858</v>
      </c>
      <c r="K27" s="7">
        <f t="shared" si="1"/>
        <v>-1.7376754990372691E-2</v>
      </c>
      <c r="L27" t="str">
        <f t="shared" si="2"/>
        <v>QUALIFIED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 x14ac:dyDescent="0.25">
      <c r="A28" s="8" t="s">
        <v>2671</v>
      </c>
      <c r="B28" s="47">
        <v>4</v>
      </c>
      <c r="C28" s="8" t="s">
        <v>6814</v>
      </c>
      <c r="D28" s="8" t="s">
        <v>7686</v>
      </c>
      <c r="E28" s="8"/>
      <c r="F28" s="8"/>
      <c r="G28" s="8" t="s">
        <v>3576</v>
      </c>
      <c r="H28" s="11" t="s">
        <v>90</v>
      </c>
      <c r="I28" s="4">
        <v>1083210</v>
      </c>
      <c r="J28" s="4">
        <v>1338944</v>
      </c>
      <c r="K28" s="7">
        <f t="shared" si="1"/>
        <v>0.23608903167437523</v>
      </c>
      <c r="L28" t="str">
        <f t="shared" si="2"/>
        <v>QUALIFIED</v>
      </c>
      <c r="M28" s="3">
        <v>126.64</v>
      </c>
      <c r="N28" s="3">
        <v>110.81</v>
      </c>
      <c r="O28" s="3">
        <v>94.98</v>
      </c>
      <c r="P28" s="3">
        <v>79.150000000000006</v>
      </c>
      <c r="Q28" s="3">
        <v>63.32</v>
      </c>
      <c r="R28" s="3">
        <v>47.49</v>
      </c>
      <c r="S28" s="3">
        <v>31.66</v>
      </c>
      <c r="T28" s="3">
        <v>15.83</v>
      </c>
    </row>
    <row r="29" spans="1:20" x14ac:dyDescent="0.25">
      <c r="A29" s="8" t="s">
        <v>108</v>
      </c>
      <c r="B29" s="47">
        <v>5</v>
      </c>
      <c r="C29" s="8" t="s">
        <v>6814</v>
      </c>
      <c r="D29" s="8" t="s">
        <v>6892</v>
      </c>
      <c r="E29" s="8"/>
      <c r="F29" s="8"/>
      <c r="G29" s="8" t="s">
        <v>2760</v>
      </c>
      <c r="H29" s="11" t="s">
        <v>108</v>
      </c>
      <c r="I29" s="4">
        <v>40898979</v>
      </c>
      <c r="J29" s="4">
        <v>59629019</v>
      </c>
      <c r="K29" s="7">
        <f t="shared" si="1"/>
        <v>0.45795862043402108</v>
      </c>
      <c r="L29" t="str">
        <f t="shared" si="2"/>
        <v/>
      </c>
      <c r="M29" s="3">
        <v>49847.7</v>
      </c>
      <c r="N29" s="3">
        <v>39878.160000000003</v>
      </c>
      <c r="O29" s="3">
        <v>29908.62</v>
      </c>
      <c r="P29" s="3">
        <v>19939.080000000002</v>
      </c>
      <c r="Q29" s="3">
        <v>9969.5400000000009</v>
      </c>
      <c r="R29" s="3">
        <v>0</v>
      </c>
      <c r="S29" s="3">
        <v>0</v>
      </c>
      <c r="T29" s="3">
        <v>0</v>
      </c>
    </row>
    <row r="30" spans="1:20" x14ac:dyDescent="0.25">
      <c r="A30" s="8" t="s">
        <v>108</v>
      </c>
      <c r="B30" s="47">
        <v>5</v>
      </c>
      <c r="C30" s="8" t="s">
        <v>6814</v>
      </c>
      <c r="D30" s="8" t="s">
        <v>6942</v>
      </c>
      <c r="E30" s="8"/>
      <c r="F30" s="8"/>
      <c r="G30" s="8" t="s">
        <v>2812</v>
      </c>
      <c r="H30" s="11" t="s">
        <v>112</v>
      </c>
      <c r="I30" s="4">
        <v>1486823</v>
      </c>
      <c r="J30" s="4">
        <v>1939043</v>
      </c>
      <c r="K30" s="7">
        <f t="shared" si="1"/>
        <v>0.30415187281875516</v>
      </c>
      <c r="L30" t="str">
        <f t="shared" si="2"/>
        <v>QUALIFIED</v>
      </c>
      <c r="M30" s="3">
        <v>853.87</v>
      </c>
      <c r="N30" s="3">
        <v>747.14</v>
      </c>
      <c r="O30" s="3">
        <v>640.4</v>
      </c>
      <c r="P30" s="3">
        <v>533.66999999999996</v>
      </c>
      <c r="Q30" s="3">
        <v>426.94</v>
      </c>
      <c r="R30" s="3">
        <v>320.2</v>
      </c>
      <c r="S30" s="3">
        <v>213.47</v>
      </c>
      <c r="T30" s="3">
        <v>106.73</v>
      </c>
    </row>
    <row r="31" spans="1:20" x14ac:dyDescent="0.25">
      <c r="A31" s="8" t="s">
        <v>108</v>
      </c>
      <c r="B31" s="47">
        <v>5</v>
      </c>
      <c r="C31" s="8" t="s">
        <v>6814</v>
      </c>
      <c r="D31" s="8" t="s">
        <v>7114</v>
      </c>
      <c r="E31" s="8"/>
      <c r="F31" s="8"/>
      <c r="G31" s="8" t="s">
        <v>2995</v>
      </c>
      <c r="H31" s="11" t="s">
        <v>113</v>
      </c>
      <c r="I31" s="4">
        <v>13262004</v>
      </c>
      <c r="J31" s="4">
        <v>15794995</v>
      </c>
      <c r="K31" s="7">
        <f t="shared" si="1"/>
        <v>0.19099609681915342</v>
      </c>
      <c r="L31" t="str">
        <f t="shared" si="2"/>
        <v>QUALIFIED</v>
      </c>
      <c r="M31" s="3">
        <v>6700.67</v>
      </c>
      <c r="N31" s="3">
        <v>5863.09</v>
      </c>
      <c r="O31" s="3">
        <v>5025.5</v>
      </c>
      <c r="P31" s="3">
        <v>4187.92</v>
      </c>
      <c r="Q31" s="3">
        <v>3350.34</v>
      </c>
      <c r="R31" s="3">
        <v>2512.75</v>
      </c>
      <c r="S31" s="3">
        <v>1675.17</v>
      </c>
      <c r="T31" s="3">
        <v>837.58</v>
      </c>
    </row>
    <row r="32" spans="1:20" x14ac:dyDescent="0.25">
      <c r="A32" s="8" t="s">
        <v>108</v>
      </c>
      <c r="B32" s="47">
        <v>5</v>
      </c>
      <c r="C32" s="8" t="s">
        <v>6814</v>
      </c>
      <c r="D32" s="8" t="s">
        <v>7177</v>
      </c>
      <c r="E32" s="8"/>
      <c r="F32" s="8"/>
      <c r="G32" s="8" t="s">
        <v>3059</v>
      </c>
      <c r="H32" s="11" t="s">
        <v>114</v>
      </c>
      <c r="I32" s="4">
        <v>1018138</v>
      </c>
      <c r="J32" s="4">
        <v>1419363</v>
      </c>
      <c r="K32" s="7">
        <f t="shared" si="1"/>
        <v>0.39407722725210137</v>
      </c>
      <c r="L32" t="str">
        <f t="shared" si="2"/>
        <v/>
      </c>
      <c r="M32" s="3">
        <v>61.63</v>
      </c>
      <c r="N32" s="3">
        <v>49.3</v>
      </c>
      <c r="O32" s="3">
        <v>36.979999999999997</v>
      </c>
      <c r="P32" s="3">
        <v>24.65</v>
      </c>
      <c r="Q32" s="3">
        <v>12.33</v>
      </c>
      <c r="R32" s="3">
        <v>0</v>
      </c>
      <c r="S32" s="3">
        <v>0</v>
      </c>
      <c r="T32" s="3">
        <v>0</v>
      </c>
    </row>
    <row r="33" spans="1:20" x14ac:dyDescent="0.25">
      <c r="A33" s="8" t="s">
        <v>108</v>
      </c>
      <c r="B33" s="47">
        <v>5</v>
      </c>
      <c r="C33" s="8" t="s">
        <v>6814</v>
      </c>
      <c r="D33" s="8" t="s">
        <v>7265</v>
      </c>
      <c r="E33" s="8"/>
      <c r="F33" s="8"/>
      <c r="G33" s="8" t="s">
        <v>3148</v>
      </c>
      <c r="H33" s="11" t="s">
        <v>115</v>
      </c>
      <c r="I33" s="4">
        <v>3724153</v>
      </c>
      <c r="J33" s="4">
        <v>5322354</v>
      </c>
      <c r="K33" s="7">
        <f t="shared" si="1"/>
        <v>0.42914482836768519</v>
      </c>
      <c r="L33" t="str">
        <f t="shared" si="2"/>
        <v/>
      </c>
      <c r="M33" s="3">
        <v>826.2</v>
      </c>
      <c r="N33" s="3">
        <v>660.96</v>
      </c>
      <c r="O33" s="3">
        <v>495.72</v>
      </c>
      <c r="P33" s="3">
        <v>330.48</v>
      </c>
      <c r="Q33" s="3">
        <v>165.24</v>
      </c>
      <c r="R33" s="3">
        <v>0</v>
      </c>
      <c r="S33" s="3">
        <v>0</v>
      </c>
      <c r="T33" s="3">
        <v>0</v>
      </c>
    </row>
    <row r="34" spans="1:20" x14ac:dyDescent="0.25">
      <c r="A34" s="8" t="s">
        <v>125</v>
      </c>
      <c r="B34" s="47">
        <v>6</v>
      </c>
      <c r="C34" s="8" t="s">
        <v>6814</v>
      </c>
      <c r="D34" s="8" t="s">
        <v>6889</v>
      </c>
      <c r="E34" s="8"/>
      <c r="F34" s="8"/>
      <c r="G34" s="8" t="s">
        <v>2757</v>
      </c>
      <c r="H34" s="11" t="s">
        <v>129</v>
      </c>
      <c r="I34" s="4">
        <v>54473586</v>
      </c>
      <c r="J34" s="4">
        <v>85607296</v>
      </c>
      <c r="K34" s="7">
        <f t="shared" si="1"/>
        <v>0.57153773573856514</v>
      </c>
      <c r="L34" t="str">
        <f t="shared" si="2"/>
        <v/>
      </c>
      <c r="M34" s="3">
        <v>3099.01</v>
      </c>
      <c r="N34" s="3">
        <v>2479.21</v>
      </c>
      <c r="O34" s="3">
        <v>1859.41</v>
      </c>
      <c r="P34" s="3">
        <v>1239.5999999999999</v>
      </c>
      <c r="Q34" s="3">
        <v>619.79999999999995</v>
      </c>
      <c r="R34" s="3">
        <v>0</v>
      </c>
      <c r="S34" s="3">
        <v>0</v>
      </c>
      <c r="T34" s="3">
        <v>0</v>
      </c>
    </row>
    <row r="35" spans="1:20" x14ac:dyDescent="0.25">
      <c r="A35" s="8" t="s">
        <v>125</v>
      </c>
      <c r="B35" s="47">
        <v>6</v>
      </c>
      <c r="C35" s="8" t="s">
        <v>6814</v>
      </c>
      <c r="D35" s="8" t="s">
        <v>6915</v>
      </c>
      <c r="E35" s="8"/>
      <c r="F35" s="8"/>
      <c r="G35" s="8" t="s">
        <v>2783</v>
      </c>
      <c r="H35" s="11" t="s">
        <v>124</v>
      </c>
      <c r="I35" s="4">
        <v>61029679</v>
      </c>
      <c r="J35" s="4">
        <v>70467716</v>
      </c>
      <c r="K35" s="7">
        <f t="shared" ref="K35:K66" si="3">(J35-I35)/I35</f>
        <v>0.15464667608689209</v>
      </c>
      <c r="L35" t="str">
        <f t="shared" si="2"/>
        <v>QUALIFIED</v>
      </c>
      <c r="M35" s="3">
        <v>34326.980000000003</v>
      </c>
      <c r="N35" s="3">
        <v>30036.11</v>
      </c>
      <c r="O35" s="3">
        <v>25745.24</v>
      </c>
      <c r="P35" s="3">
        <v>21454.36</v>
      </c>
      <c r="Q35" s="3">
        <v>17163.490000000002</v>
      </c>
      <c r="R35" s="3">
        <v>12872.62</v>
      </c>
      <c r="S35" s="3">
        <v>8581.75</v>
      </c>
      <c r="T35" s="3">
        <v>4290.87</v>
      </c>
    </row>
    <row r="36" spans="1:20" x14ac:dyDescent="0.25">
      <c r="A36" s="8" t="s">
        <v>125</v>
      </c>
      <c r="B36" s="47">
        <v>6</v>
      </c>
      <c r="C36" s="8" t="s">
        <v>6814</v>
      </c>
      <c r="D36" s="8" t="s">
        <v>6925</v>
      </c>
      <c r="E36" s="8"/>
      <c r="F36" s="8"/>
      <c r="G36" s="8" t="s">
        <v>2795</v>
      </c>
      <c r="H36" s="11" t="s">
        <v>130</v>
      </c>
      <c r="I36" s="4">
        <v>18603227</v>
      </c>
      <c r="J36" s="4">
        <v>23205407</v>
      </c>
      <c r="K36" s="7">
        <f t="shared" si="3"/>
        <v>0.24738611209764844</v>
      </c>
      <c r="L36" t="str">
        <f t="shared" si="2"/>
        <v>QUALIFIED</v>
      </c>
      <c r="M36" s="3">
        <v>3947.78</v>
      </c>
      <c r="N36" s="3">
        <v>3454.31</v>
      </c>
      <c r="O36" s="3">
        <v>2960.84</v>
      </c>
      <c r="P36" s="3">
        <v>2467.36</v>
      </c>
      <c r="Q36" s="3">
        <v>1973.89</v>
      </c>
      <c r="R36" s="3">
        <v>1480.42</v>
      </c>
      <c r="S36" s="3">
        <v>986.95</v>
      </c>
      <c r="T36" s="3">
        <v>493.47</v>
      </c>
    </row>
    <row r="37" spans="1:20" x14ac:dyDescent="0.25">
      <c r="A37" s="8" t="s">
        <v>125</v>
      </c>
      <c r="B37" s="47">
        <v>6</v>
      </c>
      <c r="C37" s="8" t="s">
        <v>6814</v>
      </c>
      <c r="D37" s="8" t="s">
        <v>7149</v>
      </c>
      <c r="E37" s="8"/>
      <c r="F37" s="8"/>
      <c r="G37" s="8" t="s">
        <v>3031</v>
      </c>
      <c r="H37" s="11" t="s">
        <v>131</v>
      </c>
      <c r="I37" s="4">
        <v>3910629</v>
      </c>
      <c r="J37" s="4">
        <v>4744836</v>
      </c>
      <c r="K37" s="7">
        <f t="shared" si="3"/>
        <v>0.21331785756204436</v>
      </c>
      <c r="L37" t="str">
        <f t="shared" si="2"/>
        <v>QUALIFIED</v>
      </c>
      <c r="M37" s="3">
        <v>619.41</v>
      </c>
      <c r="N37" s="3">
        <v>541.98</v>
      </c>
      <c r="O37" s="3">
        <v>464.56</v>
      </c>
      <c r="P37" s="3">
        <v>387.13</v>
      </c>
      <c r="Q37" s="3">
        <v>309.70999999999998</v>
      </c>
      <c r="R37" s="3">
        <v>232.28</v>
      </c>
      <c r="S37" s="3">
        <v>154.85</v>
      </c>
      <c r="T37" s="3">
        <v>77.430000000000007</v>
      </c>
    </row>
    <row r="38" spans="1:20" x14ac:dyDescent="0.25">
      <c r="A38" s="8" t="s">
        <v>125</v>
      </c>
      <c r="B38" s="47">
        <v>6</v>
      </c>
      <c r="C38" s="8" t="s">
        <v>6814</v>
      </c>
      <c r="D38" s="8" t="s">
        <v>7264</v>
      </c>
      <c r="E38" s="8"/>
      <c r="F38" s="8"/>
      <c r="G38" s="8" t="s">
        <v>3147</v>
      </c>
      <c r="H38" s="11" t="s">
        <v>132</v>
      </c>
      <c r="I38" s="4">
        <v>19197304</v>
      </c>
      <c r="J38" s="4">
        <v>22113255</v>
      </c>
      <c r="K38" s="7">
        <f t="shared" si="3"/>
        <v>0.15189377633442697</v>
      </c>
      <c r="L38" t="str">
        <f t="shared" si="2"/>
        <v>QUALIFIED</v>
      </c>
      <c r="M38" s="3">
        <v>4454.3900000000003</v>
      </c>
      <c r="N38" s="3">
        <v>3897.59</v>
      </c>
      <c r="O38" s="3">
        <v>3340.79</v>
      </c>
      <c r="P38" s="3">
        <v>2783.99</v>
      </c>
      <c r="Q38" s="3">
        <v>2227.1999999999998</v>
      </c>
      <c r="R38" s="3">
        <v>1670.4</v>
      </c>
      <c r="S38" s="3">
        <v>1113.5999999999999</v>
      </c>
      <c r="T38" s="3">
        <v>556.79999999999995</v>
      </c>
    </row>
    <row r="39" spans="1:20" x14ac:dyDescent="0.25">
      <c r="A39" s="8" t="s">
        <v>125</v>
      </c>
      <c r="B39" s="47">
        <v>6</v>
      </c>
      <c r="C39" s="8" t="s">
        <v>6814</v>
      </c>
      <c r="D39" s="8" t="s">
        <v>7336</v>
      </c>
      <c r="E39" s="8"/>
      <c r="F39" s="8"/>
      <c r="G39" s="8" t="s">
        <v>3220</v>
      </c>
      <c r="H39" s="11" t="s">
        <v>133</v>
      </c>
      <c r="I39" s="4">
        <v>1986599</v>
      </c>
      <c r="J39" s="4">
        <v>2240501</v>
      </c>
      <c r="K39" s="7">
        <f t="shared" si="3"/>
        <v>0.127807373304829</v>
      </c>
      <c r="L39" t="str">
        <f t="shared" si="2"/>
        <v>QUALIFIED</v>
      </c>
      <c r="M39" s="3">
        <v>284.33999999999997</v>
      </c>
      <c r="N39" s="3">
        <v>248.8</v>
      </c>
      <c r="O39" s="3">
        <v>213.26</v>
      </c>
      <c r="P39" s="3">
        <v>177.71</v>
      </c>
      <c r="Q39" s="3">
        <v>142.16999999999999</v>
      </c>
      <c r="R39" s="3">
        <v>106.63</v>
      </c>
      <c r="S39" s="3">
        <v>71.09</v>
      </c>
      <c r="T39" s="3">
        <v>35.54</v>
      </c>
    </row>
    <row r="40" spans="1:20" x14ac:dyDescent="0.25">
      <c r="A40" s="8" t="s">
        <v>125</v>
      </c>
      <c r="B40" s="47">
        <v>6</v>
      </c>
      <c r="C40" s="8" t="s">
        <v>6814</v>
      </c>
      <c r="D40" s="8" t="s">
        <v>7420</v>
      </c>
      <c r="E40" s="8"/>
      <c r="F40" s="8"/>
      <c r="G40" s="8" t="s">
        <v>3304</v>
      </c>
      <c r="H40" s="11" t="s">
        <v>134</v>
      </c>
      <c r="I40" s="4">
        <v>2202844</v>
      </c>
      <c r="J40" s="4">
        <v>2437167</v>
      </c>
      <c r="K40" s="7">
        <f t="shared" si="3"/>
        <v>0.10637294334051799</v>
      </c>
      <c r="L40" t="str">
        <f t="shared" si="2"/>
        <v>QUALIFIED</v>
      </c>
      <c r="M40" s="3">
        <v>150.38</v>
      </c>
      <c r="N40" s="3">
        <v>131.58000000000001</v>
      </c>
      <c r="O40" s="3">
        <v>112.79</v>
      </c>
      <c r="P40" s="3">
        <v>93.99</v>
      </c>
      <c r="Q40" s="3">
        <v>75.19</v>
      </c>
      <c r="R40" s="3">
        <v>56.39</v>
      </c>
      <c r="S40" s="3">
        <v>37.6</v>
      </c>
      <c r="T40" s="3">
        <v>18.8</v>
      </c>
    </row>
    <row r="41" spans="1:20" x14ac:dyDescent="0.25">
      <c r="A41" s="8" t="s">
        <v>125</v>
      </c>
      <c r="B41" s="47">
        <v>6</v>
      </c>
      <c r="C41" s="8" t="s">
        <v>6814</v>
      </c>
      <c r="D41" s="8" t="s">
        <v>7444</v>
      </c>
      <c r="E41" s="8"/>
      <c r="F41" s="8"/>
      <c r="G41" s="8" t="s">
        <v>3329</v>
      </c>
      <c r="H41" s="11" t="s">
        <v>135</v>
      </c>
      <c r="I41" s="4">
        <v>25463616</v>
      </c>
      <c r="J41" s="4">
        <v>31239472</v>
      </c>
      <c r="K41" s="7">
        <f t="shared" si="3"/>
        <v>0.22682780010505971</v>
      </c>
      <c r="L41" t="str">
        <f t="shared" si="2"/>
        <v>QUALIFIED</v>
      </c>
      <c r="M41" s="3">
        <v>3027.26</v>
      </c>
      <c r="N41" s="3">
        <v>2648.85</v>
      </c>
      <c r="O41" s="3">
        <v>2270.4499999999998</v>
      </c>
      <c r="P41" s="3">
        <v>1892.04</v>
      </c>
      <c r="Q41" s="3">
        <v>1513.63</v>
      </c>
      <c r="R41" s="3">
        <v>1135.22</v>
      </c>
      <c r="S41" s="3">
        <v>756.82</v>
      </c>
      <c r="T41" s="3">
        <v>378.41</v>
      </c>
    </row>
    <row r="42" spans="1:20" x14ac:dyDescent="0.25">
      <c r="A42" s="8" t="s">
        <v>125</v>
      </c>
      <c r="B42" s="47">
        <v>6</v>
      </c>
      <c r="C42" s="8" t="s">
        <v>6814</v>
      </c>
      <c r="D42" s="8" t="s">
        <v>7455</v>
      </c>
      <c r="E42" s="8"/>
      <c r="F42" s="8"/>
      <c r="G42" s="8" t="s">
        <v>3341</v>
      </c>
      <c r="H42" s="11" t="s">
        <v>136</v>
      </c>
      <c r="I42" s="4">
        <v>15208541</v>
      </c>
      <c r="J42" s="4">
        <v>16710979</v>
      </c>
      <c r="K42" s="7">
        <f t="shared" si="3"/>
        <v>9.8789094890824838E-2</v>
      </c>
      <c r="L42" t="str">
        <f t="shared" si="2"/>
        <v>QUALIFIED</v>
      </c>
      <c r="M42" s="3">
        <v>2346.0500000000002</v>
      </c>
      <c r="N42" s="3">
        <v>2052.79</v>
      </c>
      <c r="O42" s="3">
        <v>1759.54</v>
      </c>
      <c r="P42" s="3">
        <v>1466.28</v>
      </c>
      <c r="Q42" s="3">
        <v>1173.03</v>
      </c>
      <c r="R42" s="3">
        <v>879.77</v>
      </c>
      <c r="S42" s="3">
        <v>586.51</v>
      </c>
      <c r="T42" s="3">
        <v>293.26</v>
      </c>
    </row>
    <row r="43" spans="1:20" x14ac:dyDescent="0.25">
      <c r="A43" s="8" t="s">
        <v>125</v>
      </c>
      <c r="B43" s="47">
        <v>6</v>
      </c>
      <c r="C43" s="8" t="s">
        <v>6814</v>
      </c>
      <c r="D43" s="8" t="s">
        <v>7608</v>
      </c>
      <c r="E43" s="8"/>
      <c r="F43" s="8"/>
      <c r="G43" s="8" t="s">
        <v>3495</v>
      </c>
      <c r="H43" s="11" t="s">
        <v>137</v>
      </c>
      <c r="I43" s="4">
        <v>29303471</v>
      </c>
      <c r="J43" s="4">
        <v>33009677</v>
      </c>
      <c r="K43" s="7">
        <f t="shared" si="3"/>
        <v>0.12647668939969603</v>
      </c>
      <c r="L43" t="str">
        <f t="shared" si="2"/>
        <v>QUALIFIED</v>
      </c>
      <c r="M43" s="3">
        <v>4751.2700000000004</v>
      </c>
      <c r="N43" s="3">
        <v>4157.3599999999997</v>
      </c>
      <c r="O43" s="3">
        <v>3563.45</v>
      </c>
      <c r="P43" s="3">
        <v>2969.54</v>
      </c>
      <c r="Q43" s="3">
        <v>2375.64</v>
      </c>
      <c r="R43" s="3">
        <v>1781.73</v>
      </c>
      <c r="S43" s="3">
        <v>1187.82</v>
      </c>
      <c r="T43" s="3">
        <v>593.91</v>
      </c>
    </row>
    <row r="44" spans="1:20" x14ac:dyDescent="0.25">
      <c r="A44" s="8" t="s">
        <v>125</v>
      </c>
      <c r="B44" s="47">
        <v>6</v>
      </c>
      <c r="C44" s="8" t="s">
        <v>6814</v>
      </c>
      <c r="D44" s="8" t="s">
        <v>7689</v>
      </c>
      <c r="E44" s="8"/>
      <c r="F44" s="8"/>
      <c r="G44" s="8" t="s">
        <v>3579</v>
      </c>
      <c r="H44" s="11" t="s">
        <v>138</v>
      </c>
      <c r="I44" s="4">
        <v>50052236</v>
      </c>
      <c r="J44" s="4">
        <v>68019309</v>
      </c>
      <c r="K44" s="7">
        <f t="shared" si="3"/>
        <v>0.35896644058019705</v>
      </c>
      <c r="L44" t="str">
        <f t="shared" si="2"/>
        <v/>
      </c>
      <c r="M44" s="3">
        <v>28015.88</v>
      </c>
      <c r="N44" s="3">
        <v>22412.7</v>
      </c>
      <c r="O44" s="3">
        <v>16809.53</v>
      </c>
      <c r="P44" s="3">
        <v>11206.35</v>
      </c>
      <c r="Q44" s="3">
        <v>5603.18</v>
      </c>
      <c r="R44" s="3">
        <v>0</v>
      </c>
      <c r="S44" s="3">
        <v>0</v>
      </c>
      <c r="T44" s="3">
        <v>0</v>
      </c>
    </row>
    <row r="45" spans="1:20" x14ac:dyDescent="0.25">
      <c r="A45" s="8" t="s">
        <v>125</v>
      </c>
      <c r="B45" s="47">
        <v>6</v>
      </c>
      <c r="C45" s="8" t="s">
        <v>6814</v>
      </c>
      <c r="D45" s="8" t="s">
        <v>7694</v>
      </c>
      <c r="E45" s="8"/>
      <c r="F45" s="8"/>
      <c r="G45" s="8" t="s">
        <v>3584</v>
      </c>
      <c r="H45" s="11" t="s">
        <v>139</v>
      </c>
      <c r="I45" s="4">
        <v>20468019</v>
      </c>
      <c r="J45" s="4">
        <v>25767999</v>
      </c>
      <c r="K45" s="7">
        <f t="shared" si="3"/>
        <v>0.25893956811355318</v>
      </c>
      <c r="L45" t="str">
        <f t="shared" si="2"/>
        <v>QUALIFIED</v>
      </c>
      <c r="M45" s="3">
        <v>7717.47</v>
      </c>
      <c r="N45" s="3">
        <v>6752.79</v>
      </c>
      <c r="O45" s="3">
        <v>5788.1</v>
      </c>
      <c r="P45" s="3">
        <v>4823.42</v>
      </c>
      <c r="Q45" s="3">
        <v>3858.74</v>
      </c>
      <c r="R45" s="3">
        <v>2894.05</v>
      </c>
      <c r="S45" s="3">
        <v>1929.37</v>
      </c>
      <c r="T45" s="3">
        <v>964.68</v>
      </c>
    </row>
    <row r="46" spans="1:20" x14ac:dyDescent="0.25">
      <c r="A46" s="8" t="s">
        <v>125</v>
      </c>
      <c r="B46" s="47">
        <v>6</v>
      </c>
      <c r="C46" s="8" t="s">
        <v>6814</v>
      </c>
      <c r="D46" s="8" t="s">
        <v>7703</v>
      </c>
      <c r="E46" s="8"/>
      <c r="F46" s="8"/>
      <c r="G46" s="8" t="s">
        <v>3593</v>
      </c>
      <c r="H46" s="11" t="s">
        <v>140</v>
      </c>
      <c r="I46" s="4">
        <v>142644843</v>
      </c>
      <c r="J46" s="4">
        <v>170525314</v>
      </c>
      <c r="K46" s="7">
        <f t="shared" si="3"/>
        <v>0.19545376063823072</v>
      </c>
      <c r="L46" t="str">
        <f t="shared" si="2"/>
        <v>QUALIFIED</v>
      </c>
      <c r="M46" s="3">
        <v>78975.55</v>
      </c>
      <c r="N46" s="3">
        <v>69103.61</v>
      </c>
      <c r="O46" s="3">
        <v>59231.66</v>
      </c>
      <c r="P46" s="3">
        <v>49359.72</v>
      </c>
      <c r="Q46" s="3">
        <v>39487.78</v>
      </c>
      <c r="R46" s="3">
        <v>29615.83</v>
      </c>
      <c r="S46" s="3">
        <v>19743.89</v>
      </c>
      <c r="T46" s="3">
        <v>9871.94</v>
      </c>
    </row>
    <row r="47" spans="1:20" x14ac:dyDescent="0.25">
      <c r="A47" s="8" t="s">
        <v>125</v>
      </c>
      <c r="B47" s="47">
        <v>6</v>
      </c>
      <c r="C47" s="8" t="s">
        <v>6814</v>
      </c>
      <c r="D47" s="8" t="s">
        <v>7708</v>
      </c>
      <c r="E47" s="8"/>
      <c r="F47" s="8"/>
      <c r="G47" s="8" t="s">
        <v>3598</v>
      </c>
      <c r="H47" s="11" t="s">
        <v>141</v>
      </c>
      <c r="I47" s="4">
        <v>63197225</v>
      </c>
      <c r="J47" s="4">
        <v>73929033</v>
      </c>
      <c r="K47" s="7">
        <f t="shared" si="3"/>
        <v>0.16981454486332273</v>
      </c>
      <c r="L47" t="str">
        <f t="shared" si="2"/>
        <v>QUALIFIED</v>
      </c>
      <c r="M47" s="3">
        <v>14021.83</v>
      </c>
      <c r="N47" s="3">
        <v>12269.1</v>
      </c>
      <c r="O47" s="3">
        <v>10516.37</v>
      </c>
      <c r="P47" s="3">
        <v>8763.64</v>
      </c>
      <c r="Q47" s="3">
        <v>7010.92</v>
      </c>
      <c r="R47" s="3">
        <v>5258.19</v>
      </c>
      <c r="S47" s="3">
        <v>3505.46</v>
      </c>
      <c r="T47" s="3">
        <v>1752.73</v>
      </c>
    </row>
    <row r="48" spans="1:20" x14ac:dyDescent="0.25">
      <c r="A48" s="8" t="s">
        <v>193</v>
      </c>
      <c r="B48" s="47">
        <v>7</v>
      </c>
      <c r="C48" s="8" t="s">
        <v>6814</v>
      </c>
      <c r="D48" s="8" t="s">
        <v>6815</v>
      </c>
      <c r="E48" s="8"/>
      <c r="F48" s="8"/>
      <c r="G48" s="8" t="s">
        <v>2845</v>
      </c>
      <c r="H48" s="11" t="s">
        <v>177</v>
      </c>
      <c r="I48" s="4">
        <v>1698719569</v>
      </c>
      <c r="J48" s="4">
        <v>2108488820</v>
      </c>
      <c r="K48" s="7">
        <f t="shared" si="3"/>
        <v>0.24122242333454863</v>
      </c>
      <c r="L48" t="str">
        <f t="shared" si="2"/>
        <v>QUALIFIED</v>
      </c>
      <c r="M48" s="3">
        <v>718600.67</v>
      </c>
      <c r="N48" s="3">
        <v>628775.59</v>
      </c>
      <c r="O48" s="3">
        <v>538950.5</v>
      </c>
      <c r="P48" s="3">
        <v>449125.42</v>
      </c>
      <c r="Q48" s="3">
        <v>359300.34</v>
      </c>
      <c r="R48" s="3">
        <v>269475.25</v>
      </c>
      <c r="S48" s="3">
        <v>179650.17</v>
      </c>
      <c r="T48" s="3">
        <v>89825.08</v>
      </c>
    </row>
    <row r="49" spans="1:20" x14ac:dyDescent="0.25">
      <c r="A49" s="8" t="s">
        <v>193</v>
      </c>
      <c r="B49" s="47">
        <v>7</v>
      </c>
      <c r="C49" s="8" t="s">
        <v>6814</v>
      </c>
      <c r="D49" s="8" t="s">
        <v>7078</v>
      </c>
      <c r="E49" s="8"/>
      <c r="F49" s="8"/>
      <c r="G49" s="8" t="s">
        <v>2959</v>
      </c>
      <c r="H49" s="11" t="s">
        <v>178</v>
      </c>
      <c r="I49" s="4">
        <v>30561741</v>
      </c>
      <c r="J49" s="4">
        <v>34275472</v>
      </c>
      <c r="K49" s="7">
        <f t="shared" si="3"/>
        <v>0.12151568852049364</v>
      </c>
      <c r="L49" t="str">
        <f t="shared" si="2"/>
        <v>QUALIFIED</v>
      </c>
      <c r="M49" s="3">
        <v>7986.36</v>
      </c>
      <c r="N49" s="3">
        <v>6988.07</v>
      </c>
      <c r="O49" s="3">
        <v>5989.77</v>
      </c>
      <c r="P49" s="3">
        <v>4991.4799999999996</v>
      </c>
      <c r="Q49" s="3">
        <v>3993.18</v>
      </c>
      <c r="R49" s="3">
        <v>2994.89</v>
      </c>
      <c r="S49" s="3">
        <v>1996.59</v>
      </c>
      <c r="T49" s="3">
        <v>998.3</v>
      </c>
    </row>
    <row r="50" spans="1:20" x14ac:dyDescent="0.25">
      <c r="A50" s="8" t="s">
        <v>193</v>
      </c>
      <c r="B50" s="47">
        <v>7</v>
      </c>
      <c r="C50" s="8" t="s">
        <v>6814</v>
      </c>
      <c r="D50" s="8" t="s">
        <v>7098</v>
      </c>
      <c r="E50" s="8"/>
      <c r="F50" s="8"/>
      <c r="G50" s="8" t="s">
        <v>2979</v>
      </c>
      <c r="H50" s="11" t="s">
        <v>184</v>
      </c>
      <c r="I50" s="4">
        <v>40842246</v>
      </c>
      <c r="J50" s="4">
        <v>46255052</v>
      </c>
      <c r="K50" s="7">
        <f t="shared" si="3"/>
        <v>0.13252958713387114</v>
      </c>
      <c r="L50" t="str">
        <f t="shared" si="2"/>
        <v>QUALIFIED</v>
      </c>
      <c r="M50" s="3">
        <v>6942.06</v>
      </c>
      <c r="N50" s="3">
        <v>6074.3</v>
      </c>
      <c r="O50" s="3">
        <v>5206.55</v>
      </c>
      <c r="P50" s="3">
        <v>4338.79</v>
      </c>
      <c r="Q50" s="3">
        <v>3471.03</v>
      </c>
      <c r="R50" s="3">
        <v>2603.27</v>
      </c>
      <c r="S50" s="3">
        <v>1735.52</v>
      </c>
      <c r="T50" s="3">
        <v>867.76</v>
      </c>
    </row>
    <row r="51" spans="1:20" x14ac:dyDescent="0.25">
      <c r="A51" s="8" t="s">
        <v>193</v>
      </c>
      <c r="B51" s="47">
        <v>7</v>
      </c>
      <c r="C51" s="8" t="s">
        <v>6814</v>
      </c>
      <c r="D51" s="8" t="s">
        <v>7112</v>
      </c>
      <c r="E51" s="8"/>
      <c r="F51" s="8"/>
      <c r="G51" s="8" t="s">
        <v>2993</v>
      </c>
      <c r="H51" s="11" t="s">
        <v>185</v>
      </c>
      <c r="I51" s="4">
        <v>130454036</v>
      </c>
      <c r="J51" s="4">
        <v>144543639</v>
      </c>
      <c r="K51" s="7">
        <f t="shared" si="3"/>
        <v>0.10800434721697687</v>
      </c>
      <c r="L51" t="str">
        <f t="shared" si="2"/>
        <v>QUALIFIED</v>
      </c>
      <c r="M51" s="3">
        <v>21269.599999999999</v>
      </c>
      <c r="N51" s="3">
        <v>18610.900000000001</v>
      </c>
      <c r="O51" s="3">
        <v>15952.2</v>
      </c>
      <c r="P51" s="3">
        <v>13293.5</v>
      </c>
      <c r="Q51" s="3">
        <v>10634.8</v>
      </c>
      <c r="R51" s="3">
        <v>7976.1</v>
      </c>
      <c r="S51" s="3">
        <v>5317.4</v>
      </c>
      <c r="T51" s="3">
        <v>2658.7</v>
      </c>
    </row>
    <row r="52" spans="1:20" x14ac:dyDescent="0.25">
      <c r="A52" s="8" t="s">
        <v>193</v>
      </c>
      <c r="B52" s="47">
        <v>7</v>
      </c>
      <c r="C52" s="8" t="s">
        <v>6814</v>
      </c>
      <c r="D52" s="8" t="s">
        <v>7155</v>
      </c>
      <c r="E52" s="8"/>
      <c r="F52" s="8"/>
      <c r="G52" s="8" t="s">
        <v>3037</v>
      </c>
      <c r="H52" s="11" t="s">
        <v>186</v>
      </c>
      <c r="I52" s="4">
        <v>26787804</v>
      </c>
      <c r="J52" s="4">
        <v>28547875</v>
      </c>
      <c r="K52" s="7">
        <f t="shared" si="3"/>
        <v>6.5704191355140565E-2</v>
      </c>
      <c r="L52" t="str">
        <f t="shared" si="2"/>
        <v>QUALIFIED</v>
      </c>
      <c r="M52" s="3">
        <v>1138.8699999999999</v>
      </c>
      <c r="N52" s="3">
        <v>996.51</v>
      </c>
      <c r="O52" s="3">
        <v>854.15</v>
      </c>
      <c r="P52" s="3">
        <v>711.79</v>
      </c>
      <c r="Q52" s="3">
        <v>569.44000000000005</v>
      </c>
      <c r="R52" s="3">
        <v>427.08</v>
      </c>
      <c r="S52" s="3">
        <v>284.72000000000003</v>
      </c>
      <c r="T52" s="3">
        <v>142.36000000000001</v>
      </c>
    </row>
    <row r="53" spans="1:20" x14ac:dyDescent="0.25">
      <c r="A53" s="8" t="s">
        <v>193</v>
      </c>
      <c r="B53" s="47">
        <v>7</v>
      </c>
      <c r="C53" s="8" t="s">
        <v>6814</v>
      </c>
      <c r="D53" s="8" t="s">
        <v>7229</v>
      </c>
      <c r="E53" s="8"/>
      <c r="F53" s="8"/>
      <c r="G53" s="8" t="s">
        <v>3111</v>
      </c>
      <c r="H53" s="11" t="s">
        <v>179</v>
      </c>
      <c r="I53" s="4">
        <v>99062133</v>
      </c>
      <c r="J53" s="4">
        <v>129809671</v>
      </c>
      <c r="K53" s="7">
        <f t="shared" si="3"/>
        <v>0.31038639153873254</v>
      </c>
      <c r="L53" t="str">
        <f t="shared" si="2"/>
        <v>QUALIFIED</v>
      </c>
      <c r="M53" s="3">
        <v>21859.25</v>
      </c>
      <c r="N53" s="3">
        <v>19126.84</v>
      </c>
      <c r="O53" s="3">
        <v>16394.439999999999</v>
      </c>
      <c r="P53" s="3">
        <v>13662.03</v>
      </c>
      <c r="Q53" s="3">
        <v>10929.63</v>
      </c>
      <c r="R53" s="3">
        <v>8197.2199999999993</v>
      </c>
      <c r="S53" s="3">
        <v>5464.81</v>
      </c>
      <c r="T53" s="3">
        <v>2732.41</v>
      </c>
    </row>
    <row r="54" spans="1:20" x14ac:dyDescent="0.25">
      <c r="A54" s="8" t="s">
        <v>193</v>
      </c>
      <c r="B54" s="47">
        <v>7</v>
      </c>
      <c r="C54" s="8" t="s">
        <v>6814</v>
      </c>
      <c r="D54" s="8" t="s">
        <v>7274</v>
      </c>
      <c r="E54" s="8"/>
      <c r="F54" s="8"/>
      <c r="G54" s="8" t="s">
        <v>3158</v>
      </c>
      <c r="H54" s="11" t="s">
        <v>187</v>
      </c>
      <c r="I54" s="4">
        <v>63294912</v>
      </c>
      <c r="J54" s="4">
        <v>71170963</v>
      </c>
      <c r="K54" s="7">
        <f t="shared" si="3"/>
        <v>0.12443418832780745</v>
      </c>
      <c r="L54" t="str">
        <f t="shared" si="2"/>
        <v>QUALIFIED</v>
      </c>
      <c r="M54" s="3">
        <v>16585.41</v>
      </c>
      <c r="N54" s="3">
        <v>14512.23</v>
      </c>
      <c r="O54" s="3">
        <v>12439.06</v>
      </c>
      <c r="P54" s="3">
        <v>10365.879999999999</v>
      </c>
      <c r="Q54" s="3">
        <v>8292.7099999999991</v>
      </c>
      <c r="R54" s="3">
        <v>6219.53</v>
      </c>
      <c r="S54" s="3">
        <v>4146.3500000000004</v>
      </c>
      <c r="T54" s="3">
        <v>2073.1799999999998</v>
      </c>
    </row>
    <row r="55" spans="1:20" x14ac:dyDescent="0.25">
      <c r="A55" s="8" t="s">
        <v>193</v>
      </c>
      <c r="B55" s="47">
        <v>7</v>
      </c>
      <c r="C55" s="8" t="s">
        <v>6814</v>
      </c>
      <c r="D55" s="8" t="s">
        <v>7539</v>
      </c>
      <c r="E55" s="8"/>
      <c r="F55" s="8"/>
      <c r="G55" s="8" t="s">
        <v>3426</v>
      </c>
      <c r="H55" s="11" t="s">
        <v>188</v>
      </c>
      <c r="I55" s="4">
        <v>27805691</v>
      </c>
      <c r="J55" s="4">
        <v>32738601</v>
      </c>
      <c r="K55" s="7">
        <f t="shared" si="3"/>
        <v>0.17740648847748469</v>
      </c>
      <c r="L55" t="str">
        <f t="shared" si="2"/>
        <v>QUALIFIED</v>
      </c>
      <c r="M55" s="3">
        <v>797.32</v>
      </c>
      <c r="N55" s="3">
        <v>697.66</v>
      </c>
      <c r="O55" s="3">
        <v>597.99</v>
      </c>
      <c r="P55" s="3">
        <v>498.33</v>
      </c>
      <c r="Q55" s="3">
        <v>398.66</v>
      </c>
      <c r="R55" s="3">
        <v>299</v>
      </c>
      <c r="S55" s="3">
        <v>199.33</v>
      </c>
      <c r="T55" s="3">
        <v>99.67</v>
      </c>
    </row>
    <row r="56" spans="1:20" x14ac:dyDescent="0.25">
      <c r="A56" s="8" t="s">
        <v>193</v>
      </c>
      <c r="B56" s="47">
        <v>7</v>
      </c>
      <c r="C56" s="8" t="s">
        <v>6814</v>
      </c>
      <c r="D56" s="8" t="s">
        <v>6818</v>
      </c>
      <c r="E56" s="8"/>
      <c r="F56" s="8"/>
      <c r="G56" s="8" t="s">
        <v>3606</v>
      </c>
      <c r="H56" s="11" t="s">
        <v>76</v>
      </c>
      <c r="I56" s="4">
        <v>2447194009</v>
      </c>
      <c r="J56" s="4">
        <v>2554887025</v>
      </c>
      <c r="K56" s="7">
        <f t="shared" si="3"/>
        <v>4.400673408153967E-2</v>
      </c>
      <c r="L56" t="str">
        <f t="shared" si="2"/>
        <v>QUALIFIED</v>
      </c>
      <c r="M56" s="3">
        <v>1741361.1</v>
      </c>
      <c r="N56" s="3">
        <v>1523690.96</v>
      </c>
      <c r="O56" s="3">
        <v>1306020.83</v>
      </c>
      <c r="P56" s="3">
        <v>1088350.69</v>
      </c>
      <c r="Q56" s="3">
        <v>870680.55</v>
      </c>
      <c r="R56" s="3">
        <v>653010.41</v>
      </c>
      <c r="S56" s="3">
        <v>435340.28</v>
      </c>
      <c r="T56" s="3">
        <v>217670.14</v>
      </c>
    </row>
    <row r="57" spans="1:20" x14ac:dyDescent="0.25">
      <c r="A57" s="8" t="s">
        <v>202</v>
      </c>
      <c r="B57" s="47">
        <v>8</v>
      </c>
      <c r="C57" s="8" t="s">
        <v>6814</v>
      </c>
      <c r="D57" s="8" t="s">
        <v>6913</v>
      </c>
      <c r="E57" s="8"/>
      <c r="F57" s="8"/>
      <c r="G57" s="8" t="s">
        <v>2781</v>
      </c>
      <c r="H57" s="11" t="s">
        <v>208</v>
      </c>
      <c r="I57" s="4">
        <v>2421652</v>
      </c>
      <c r="J57" s="4">
        <v>3754124</v>
      </c>
      <c r="K57" s="7">
        <f t="shared" si="3"/>
        <v>0.55023265109933217</v>
      </c>
      <c r="L57" t="str">
        <f t="shared" si="2"/>
        <v/>
      </c>
      <c r="M57" s="3">
        <v>835.35</v>
      </c>
      <c r="N57" s="3">
        <v>668.28</v>
      </c>
      <c r="O57" s="3">
        <v>501.21</v>
      </c>
      <c r="P57" s="3">
        <v>334.14</v>
      </c>
      <c r="Q57" s="3">
        <v>167.07</v>
      </c>
      <c r="R57" s="3">
        <v>0</v>
      </c>
      <c r="S57" s="3">
        <v>0</v>
      </c>
      <c r="T57" s="3">
        <v>0</v>
      </c>
    </row>
    <row r="58" spans="1:20" x14ac:dyDescent="0.25">
      <c r="A58" s="8" t="s">
        <v>202</v>
      </c>
      <c r="B58" s="47">
        <v>8</v>
      </c>
      <c r="C58" s="8" t="s">
        <v>6814</v>
      </c>
      <c r="D58" s="8" t="s">
        <v>6919</v>
      </c>
      <c r="E58" s="8"/>
      <c r="F58" s="8"/>
      <c r="G58" s="8" t="s">
        <v>2788</v>
      </c>
      <c r="H58" s="11" t="s">
        <v>209</v>
      </c>
      <c r="I58" s="4">
        <v>504918</v>
      </c>
      <c r="J58" s="4">
        <v>613998</v>
      </c>
      <c r="K58" s="7">
        <f t="shared" si="3"/>
        <v>0.21603507896331681</v>
      </c>
      <c r="L58" t="str">
        <f t="shared" si="2"/>
        <v>QUALIFIED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</row>
    <row r="59" spans="1:20" x14ac:dyDescent="0.25">
      <c r="A59" s="8" t="s">
        <v>202</v>
      </c>
      <c r="B59" s="47">
        <v>8</v>
      </c>
      <c r="C59" s="8" t="s">
        <v>6814</v>
      </c>
      <c r="D59" s="8" t="s">
        <v>6935</v>
      </c>
      <c r="E59" s="8"/>
      <c r="F59" s="8"/>
      <c r="G59" s="8" t="s">
        <v>2805</v>
      </c>
      <c r="H59" s="11" t="s">
        <v>202</v>
      </c>
      <c r="I59" s="4">
        <v>359434067</v>
      </c>
      <c r="J59" s="4">
        <v>424130448</v>
      </c>
      <c r="K59" s="7">
        <f t="shared" si="3"/>
        <v>0.179995128285934</v>
      </c>
      <c r="L59" t="str">
        <f t="shared" si="2"/>
        <v>QUALIFIED</v>
      </c>
      <c r="M59" s="3">
        <v>140903.57</v>
      </c>
      <c r="N59" s="3">
        <v>123290.62</v>
      </c>
      <c r="O59" s="3">
        <v>105677.68</v>
      </c>
      <c r="P59" s="3">
        <v>88064.73</v>
      </c>
      <c r="Q59" s="3">
        <v>70451.789999999994</v>
      </c>
      <c r="R59" s="3">
        <v>52838.84</v>
      </c>
      <c r="S59" s="3">
        <v>35225.89</v>
      </c>
      <c r="T59" s="3">
        <v>17612.95</v>
      </c>
    </row>
    <row r="60" spans="1:20" x14ac:dyDescent="0.25">
      <c r="A60" s="8" t="s">
        <v>202</v>
      </c>
      <c r="B60" s="47">
        <v>8</v>
      </c>
      <c r="C60" s="8" t="s">
        <v>6814</v>
      </c>
      <c r="D60" s="8" t="s">
        <v>6937</v>
      </c>
      <c r="E60" s="8"/>
      <c r="F60" s="8"/>
      <c r="G60" s="8" t="s">
        <v>2807</v>
      </c>
      <c r="H60" s="11" t="s">
        <v>210</v>
      </c>
      <c r="I60" s="4">
        <v>5795306</v>
      </c>
      <c r="J60" s="4">
        <v>7594015</v>
      </c>
      <c r="K60" s="7">
        <f t="shared" si="3"/>
        <v>0.3103734298068126</v>
      </c>
      <c r="L60" t="str">
        <f t="shared" si="2"/>
        <v>QUALIFIED</v>
      </c>
      <c r="M60" s="3">
        <v>2571.61</v>
      </c>
      <c r="N60" s="3">
        <v>2250.16</v>
      </c>
      <c r="O60" s="3">
        <v>1928.71</v>
      </c>
      <c r="P60" s="3">
        <v>1607.26</v>
      </c>
      <c r="Q60" s="3">
        <v>1285.81</v>
      </c>
      <c r="R60" s="3">
        <v>964.35</v>
      </c>
      <c r="S60" s="3">
        <v>642.9</v>
      </c>
      <c r="T60" s="3">
        <v>321.45</v>
      </c>
    </row>
    <row r="61" spans="1:20" x14ac:dyDescent="0.25">
      <c r="A61" s="8" t="s">
        <v>202</v>
      </c>
      <c r="B61" s="47">
        <v>8</v>
      </c>
      <c r="C61" s="8" t="s">
        <v>6814</v>
      </c>
      <c r="D61" s="8" t="s">
        <v>7137</v>
      </c>
      <c r="E61" s="8"/>
      <c r="F61" s="8"/>
      <c r="G61" s="8" t="s">
        <v>3019</v>
      </c>
      <c r="H61" s="11" t="s">
        <v>211</v>
      </c>
      <c r="I61" s="4">
        <v>2132117</v>
      </c>
      <c r="J61" s="4">
        <v>2071608</v>
      </c>
      <c r="K61" s="7">
        <f t="shared" si="3"/>
        <v>-2.8379774655893648E-2</v>
      </c>
      <c r="L61" t="str">
        <f t="shared" si="2"/>
        <v>QUALIFIED</v>
      </c>
      <c r="M61" s="3">
        <v>46.9</v>
      </c>
      <c r="N61" s="3">
        <v>41.04</v>
      </c>
      <c r="O61" s="3">
        <v>35.18</v>
      </c>
      <c r="P61" s="3">
        <v>29.31</v>
      </c>
      <c r="Q61" s="3">
        <v>23.45</v>
      </c>
      <c r="R61" s="3">
        <v>17.59</v>
      </c>
      <c r="S61" s="3">
        <v>11.73</v>
      </c>
      <c r="T61" s="3">
        <v>5.86</v>
      </c>
    </row>
    <row r="62" spans="1:20" x14ac:dyDescent="0.25">
      <c r="A62" s="8" t="s">
        <v>202</v>
      </c>
      <c r="B62" s="47">
        <v>8</v>
      </c>
      <c r="C62" s="8" t="s">
        <v>6814</v>
      </c>
      <c r="D62" s="8" t="s">
        <v>7333</v>
      </c>
      <c r="E62" s="8"/>
      <c r="F62" s="8"/>
      <c r="G62" s="8" t="s">
        <v>3217</v>
      </c>
      <c r="H62" s="11" t="s">
        <v>212</v>
      </c>
      <c r="I62" s="4">
        <v>3080401</v>
      </c>
      <c r="J62" s="4">
        <v>11808147</v>
      </c>
      <c r="K62" s="7">
        <f t="shared" si="3"/>
        <v>2.8333148833544723</v>
      </c>
      <c r="L62" t="str">
        <f t="shared" si="2"/>
        <v/>
      </c>
      <c r="M62" s="3">
        <v>6169.12</v>
      </c>
      <c r="N62" s="3">
        <v>4935.3</v>
      </c>
      <c r="O62" s="3">
        <v>3701.47</v>
      </c>
      <c r="P62" s="3">
        <v>2467.65</v>
      </c>
      <c r="Q62" s="3">
        <v>1233.82</v>
      </c>
      <c r="R62" s="3">
        <v>0</v>
      </c>
      <c r="S62" s="3">
        <v>0</v>
      </c>
      <c r="T62" s="3">
        <v>0</v>
      </c>
    </row>
    <row r="63" spans="1:20" x14ac:dyDescent="0.25">
      <c r="A63" s="8" t="s">
        <v>202</v>
      </c>
      <c r="B63" s="47">
        <v>8</v>
      </c>
      <c r="C63" s="8" t="s">
        <v>6814</v>
      </c>
      <c r="D63" s="8" t="s">
        <v>7341</v>
      </c>
      <c r="E63" s="8"/>
      <c r="F63" s="8"/>
      <c r="G63" s="8" t="s">
        <v>3225</v>
      </c>
      <c r="H63" s="11" t="s">
        <v>203</v>
      </c>
      <c r="I63" s="4">
        <v>54860386</v>
      </c>
      <c r="J63" s="4">
        <v>80497150</v>
      </c>
      <c r="K63" s="7">
        <f t="shared" si="3"/>
        <v>0.46730921652647506</v>
      </c>
      <c r="L63" t="str">
        <f t="shared" si="2"/>
        <v/>
      </c>
      <c r="M63" s="3">
        <v>12473.76</v>
      </c>
      <c r="N63" s="3">
        <v>9979.01</v>
      </c>
      <c r="O63" s="3">
        <v>7484.26</v>
      </c>
      <c r="P63" s="3">
        <v>4989.5</v>
      </c>
      <c r="Q63" s="3">
        <v>2494.75</v>
      </c>
      <c r="R63" s="3">
        <v>0</v>
      </c>
      <c r="S63" s="3">
        <v>0</v>
      </c>
      <c r="T63" s="3">
        <v>0</v>
      </c>
    </row>
    <row r="64" spans="1:20" x14ac:dyDescent="0.25">
      <c r="A64" s="8" t="s">
        <v>202</v>
      </c>
      <c r="B64" s="47">
        <v>8</v>
      </c>
      <c r="C64" s="8" t="s">
        <v>6814</v>
      </c>
      <c r="D64" s="8" t="s">
        <v>7463</v>
      </c>
      <c r="E64" s="8"/>
      <c r="F64" s="8"/>
      <c r="G64" s="8" t="s">
        <v>3349</v>
      </c>
      <c r="H64" s="11" t="s">
        <v>204</v>
      </c>
      <c r="I64" s="4">
        <v>44339998</v>
      </c>
      <c r="J64" s="4">
        <v>64083160</v>
      </c>
      <c r="K64" s="7">
        <f t="shared" si="3"/>
        <v>0.44526754376488697</v>
      </c>
      <c r="L64" t="str">
        <f t="shared" si="2"/>
        <v/>
      </c>
      <c r="M64" s="3">
        <v>7035.63</v>
      </c>
      <c r="N64" s="3">
        <v>5628.5</v>
      </c>
      <c r="O64" s="3">
        <v>4221.38</v>
      </c>
      <c r="P64" s="3">
        <v>2814.25</v>
      </c>
      <c r="Q64" s="3">
        <v>1407.13</v>
      </c>
      <c r="R64" s="3">
        <v>0</v>
      </c>
      <c r="S64" s="3">
        <v>0</v>
      </c>
      <c r="T64" s="3">
        <v>0</v>
      </c>
    </row>
    <row r="65" spans="1:20" x14ac:dyDescent="0.25">
      <c r="A65" s="8" t="s">
        <v>202</v>
      </c>
      <c r="B65" s="47">
        <v>8</v>
      </c>
      <c r="C65" s="8" t="s">
        <v>6814</v>
      </c>
      <c r="D65" s="8" t="s">
        <v>7504</v>
      </c>
      <c r="E65" s="8"/>
      <c r="F65" s="8"/>
      <c r="G65" s="8" t="s">
        <v>3391</v>
      </c>
      <c r="H65" s="11" t="s">
        <v>213</v>
      </c>
      <c r="I65" s="4">
        <v>2824981</v>
      </c>
      <c r="J65" s="4">
        <v>3056549</v>
      </c>
      <c r="K65" s="7">
        <f t="shared" si="3"/>
        <v>8.1971524764237358E-2</v>
      </c>
      <c r="L65" t="str">
        <f t="shared" si="2"/>
        <v>QUALIFIED</v>
      </c>
      <c r="M65" s="3">
        <v>51.56</v>
      </c>
      <c r="N65" s="3">
        <v>45.12</v>
      </c>
      <c r="O65" s="3">
        <v>38.67</v>
      </c>
      <c r="P65" s="3">
        <v>32.229999999999997</v>
      </c>
      <c r="Q65" s="3">
        <v>25.78</v>
      </c>
      <c r="R65" s="3">
        <v>19.34</v>
      </c>
      <c r="S65" s="3">
        <v>12.89</v>
      </c>
      <c r="T65" s="3">
        <v>6.45</v>
      </c>
    </row>
    <row r="66" spans="1:20" x14ac:dyDescent="0.25">
      <c r="A66" s="8" t="s">
        <v>2672</v>
      </c>
      <c r="B66" s="47">
        <v>9</v>
      </c>
      <c r="C66" s="8" t="s">
        <v>6814</v>
      </c>
      <c r="D66" s="8" t="s">
        <v>7059</v>
      </c>
      <c r="E66" s="8"/>
      <c r="F66" s="8"/>
      <c r="G66" s="8" t="s">
        <v>2939</v>
      </c>
      <c r="H66" s="11" t="s">
        <v>229</v>
      </c>
      <c r="I66" s="4">
        <v>60277926</v>
      </c>
      <c r="J66" s="4">
        <v>82378538</v>
      </c>
      <c r="K66" s="7">
        <f t="shared" si="3"/>
        <v>0.3666451961203841</v>
      </c>
      <c r="L66" t="str">
        <f t="shared" si="2"/>
        <v/>
      </c>
      <c r="M66" s="3">
        <v>11562.09</v>
      </c>
      <c r="N66" s="3">
        <v>9249.67</v>
      </c>
      <c r="O66" s="3">
        <v>6937.25</v>
      </c>
      <c r="P66" s="3">
        <v>4624.84</v>
      </c>
      <c r="Q66" s="3">
        <v>2312.42</v>
      </c>
      <c r="R66" s="3">
        <v>0</v>
      </c>
      <c r="S66" s="3">
        <v>0</v>
      </c>
      <c r="T66" s="3">
        <v>0</v>
      </c>
    </row>
    <row r="67" spans="1:20" x14ac:dyDescent="0.25">
      <c r="A67" s="8" t="s">
        <v>2672</v>
      </c>
      <c r="B67" s="47">
        <v>9</v>
      </c>
      <c r="C67" s="8" t="s">
        <v>6814</v>
      </c>
      <c r="D67" s="8" t="s">
        <v>7139</v>
      </c>
      <c r="E67" s="8"/>
      <c r="F67" s="8"/>
      <c r="G67" s="8" t="s">
        <v>3021</v>
      </c>
      <c r="H67" s="11" t="s">
        <v>237</v>
      </c>
      <c r="I67" s="4">
        <v>4931262</v>
      </c>
      <c r="J67" s="4">
        <v>5412488</v>
      </c>
      <c r="K67" s="7">
        <f t="shared" ref="K67:K98" si="4">(J67-I67)/I67</f>
        <v>9.7586784072718105E-2</v>
      </c>
      <c r="L67" t="str">
        <f t="shared" ref="L67:L130" si="5">IF(K67&gt;0.3124,"","QUALIFIED")</f>
        <v>QUALIFIED</v>
      </c>
      <c r="M67" s="3">
        <v>556.85</v>
      </c>
      <c r="N67" s="3">
        <v>487.24</v>
      </c>
      <c r="O67" s="3">
        <v>417.64</v>
      </c>
      <c r="P67" s="3">
        <v>348.03</v>
      </c>
      <c r="Q67" s="3">
        <v>278.43</v>
      </c>
      <c r="R67" s="3">
        <v>208.82</v>
      </c>
      <c r="S67" s="3">
        <v>139.21</v>
      </c>
      <c r="T67" s="3">
        <v>69.61</v>
      </c>
    </row>
    <row r="68" spans="1:20" x14ac:dyDescent="0.25">
      <c r="A68" s="8" t="s">
        <v>2672</v>
      </c>
      <c r="B68" s="47">
        <v>9</v>
      </c>
      <c r="C68" s="8" t="s">
        <v>6814</v>
      </c>
      <c r="D68" s="8" t="s">
        <v>7245</v>
      </c>
      <c r="E68" s="8"/>
      <c r="F68" s="8"/>
      <c r="G68" s="8" t="s">
        <v>3128</v>
      </c>
      <c r="H68" s="11" t="s">
        <v>230</v>
      </c>
      <c r="I68" s="4">
        <v>31548415</v>
      </c>
      <c r="J68" s="4">
        <v>42541446</v>
      </c>
      <c r="K68" s="7">
        <f t="shared" si="4"/>
        <v>0.34844954968419173</v>
      </c>
      <c r="L68" t="str">
        <f t="shared" si="5"/>
        <v/>
      </c>
      <c r="M68" s="3">
        <v>9354.2099999999991</v>
      </c>
      <c r="N68" s="3">
        <v>7483.37</v>
      </c>
      <c r="O68" s="3">
        <v>5612.53</v>
      </c>
      <c r="P68" s="3">
        <v>3741.68</v>
      </c>
      <c r="Q68" s="3">
        <v>1870.84</v>
      </c>
      <c r="R68" s="3">
        <v>0</v>
      </c>
      <c r="S68" s="3">
        <v>0</v>
      </c>
      <c r="T68" s="3">
        <v>0</v>
      </c>
    </row>
    <row r="69" spans="1:20" x14ac:dyDescent="0.25">
      <c r="A69" s="8" t="s">
        <v>2672</v>
      </c>
      <c r="B69" s="47">
        <v>9</v>
      </c>
      <c r="C69" s="8" t="s">
        <v>6814</v>
      </c>
      <c r="D69" s="8" t="s">
        <v>7507</v>
      </c>
      <c r="E69" s="8"/>
      <c r="F69" s="8"/>
      <c r="G69" s="8" t="s">
        <v>3394</v>
      </c>
      <c r="H69" s="11" t="s">
        <v>238</v>
      </c>
      <c r="I69" s="4">
        <v>10077099</v>
      </c>
      <c r="J69" s="4">
        <v>10902253</v>
      </c>
      <c r="K69" s="7">
        <f t="shared" si="4"/>
        <v>8.1884081916829443E-2</v>
      </c>
      <c r="L69" t="str">
        <f t="shared" si="5"/>
        <v>QUALIFIED</v>
      </c>
      <c r="M69" s="3">
        <v>2450.06</v>
      </c>
      <c r="N69" s="3">
        <v>2143.8000000000002</v>
      </c>
      <c r="O69" s="3">
        <v>1837.55</v>
      </c>
      <c r="P69" s="3">
        <v>1531.29</v>
      </c>
      <c r="Q69" s="3">
        <v>1225.03</v>
      </c>
      <c r="R69" s="3">
        <v>918.77</v>
      </c>
      <c r="S69" s="3">
        <v>612.52</v>
      </c>
      <c r="T69" s="3">
        <v>306.26</v>
      </c>
    </row>
    <row r="70" spans="1:20" x14ac:dyDescent="0.25">
      <c r="A70" s="8" t="s">
        <v>2672</v>
      </c>
      <c r="B70" s="47">
        <v>9</v>
      </c>
      <c r="C70" s="8" t="s">
        <v>6814</v>
      </c>
      <c r="D70" s="8" t="s">
        <v>7540</v>
      </c>
      <c r="E70" s="8"/>
      <c r="F70" s="8"/>
      <c r="G70" s="8" t="s">
        <v>3427</v>
      </c>
      <c r="H70" s="11" t="s">
        <v>239</v>
      </c>
      <c r="I70" s="4">
        <v>24370031</v>
      </c>
      <c r="J70" s="4">
        <v>29771042</v>
      </c>
      <c r="K70" s="7">
        <f t="shared" si="4"/>
        <v>0.22162511816254973</v>
      </c>
      <c r="L70" t="str">
        <f t="shared" si="5"/>
        <v>QUALIFIED</v>
      </c>
      <c r="M70" s="3">
        <v>6223.62</v>
      </c>
      <c r="N70" s="3">
        <v>5445.67</v>
      </c>
      <c r="O70" s="3">
        <v>4667.72</v>
      </c>
      <c r="P70" s="3">
        <v>3889.76</v>
      </c>
      <c r="Q70" s="3">
        <v>3111.81</v>
      </c>
      <c r="R70" s="3">
        <v>2333.86</v>
      </c>
      <c r="S70" s="3">
        <v>1555.91</v>
      </c>
      <c r="T70" s="3">
        <v>777.95</v>
      </c>
    </row>
    <row r="71" spans="1:20" x14ac:dyDescent="0.25">
      <c r="A71" s="8" t="s">
        <v>2672</v>
      </c>
      <c r="B71" s="47">
        <v>9</v>
      </c>
      <c r="C71" s="8" t="s">
        <v>6814</v>
      </c>
      <c r="D71" s="8" t="s">
        <v>7653</v>
      </c>
      <c r="E71" s="8"/>
      <c r="F71" s="8"/>
      <c r="G71" s="8" t="s">
        <v>3543</v>
      </c>
      <c r="H71" s="11" t="s">
        <v>240</v>
      </c>
      <c r="I71" s="4">
        <v>59772605</v>
      </c>
      <c r="J71" s="4">
        <v>67459866</v>
      </c>
      <c r="K71" s="7">
        <f t="shared" si="4"/>
        <v>0.12860843190622193</v>
      </c>
      <c r="L71" t="str">
        <f t="shared" si="5"/>
        <v>QUALIFIED</v>
      </c>
      <c r="M71" s="3">
        <v>22078</v>
      </c>
      <c r="N71" s="3">
        <v>19318.25</v>
      </c>
      <c r="O71" s="3">
        <v>16558.5</v>
      </c>
      <c r="P71" s="3">
        <v>13798.75</v>
      </c>
      <c r="Q71" s="3">
        <v>11039</v>
      </c>
      <c r="R71" s="3">
        <v>8279.25</v>
      </c>
      <c r="S71" s="3">
        <v>5519.5</v>
      </c>
      <c r="T71" s="3">
        <v>2759.75</v>
      </c>
    </row>
    <row r="72" spans="1:20" x14ac:dyDescent="0.25">
      <c r="A72" s="8" t="s">
        <v>2672</v>
      </c>
      <c r="B72" s="47">
        <v>9</v>
      </c>
      <c r="C72" s="8" t="s">
        <v>6814</v>
      </c>
      <c r="D72" s="8" t="s">
        <v>7679</v>
      </c>
      <c r="E72" s="8"/>
      <c r="F72" s="8"/>
      <c r="G72" s="8" t="s">
        <v>3569</v>
      </c>
      <c r="H72" s="11" t="s">
        <v>232</v>
      </c>
      <c r="I72" s="4">
        <v>27765244</v>
      </c>
      <c r="J72" s="4">
        <v>32387976</v>
      </c>
      <c r="K72" s="7">
        <f t="shared" si="4"/>
        <v>0.16649347652050167</v>
      </c>
      <c r="L72" t="str">
        <f t="shared" si="5"/>
        <v>QUALIFIED</v>
      </c>
      <c r="M72" s="3">
        <v>8498.6200000000008</v>
      </c>
      <c r="N72" s="3">
        <v>7436.29</v>
      </c>
      <c r="O72" s="3">
        <v>6373.97</v>
      </c>
      <c r="P72" s="3">
        <v>5311.64</v>
      </c>
      <c r="Q72" s="3">
        <v>4249.3100000000004</v>
      </c>
      <c r="R72" s="3">
        <v>3186.98</v>
      </c>
      <c r="S72" s="3">
        <v>2124.66</v>
      </c>
      <c r="T72" s="3">
        <v>1062.33</v>
      </c>
    </row>
    <row r="73" spans="1:20" x14ac:dyDescent="0.25">
      <c r="A73" s="8" t="s">
        <v>2672</v>
      </c>
      <c r="B73" s="47">
        <v>9</v>
      </c>
      <c r="C73" s="8" t="s">
        <v>6814</v>
      </c>
      <c r="D73" s="8" t="s">
        <v>7720</v>
      </c>
      <c r="E73" s="8"/>
      <c r="F73" s="8"/>
      <c r="G73" s="8" t="s">
        <v>3611</v>
      </c>
      <c r="H73" s="11" t="s">
        <v>241</v>
      </c>
      <c r="I73" s="4">
        <v>413447806</v>
      </c>
      <c r="J73" s="4">
        <v>491190234</v>
      </c>
      <c r="K73" s="7">
        <f t="shared" si="4"/>
        <v>0.1880344432157901</v>
      </c>
      <c r="L73" t="str">
        <f t="shared" si="5"/>
        <v>QUALIFIED</v>
      </c>
      <c r="M73" s="3">
        <v>203520.79</v>
      </c>
      <c r="N73" s="3">
        <v>178080.69</v>
      </c>
      <c r="O73" s="3">
        <v>152640.59</v>
      </c>
      <c r="P73" s="3">
        <v>127200.49</v>
      </c>
      <c r="Q73" s="3">
        <v>101760.4</v>
      </c>
      <c r="R73" s="3">
        <v>76320.3</v>
      </c>
      <c r="S73" s="3">
        <v>50880.2</v>
      </c>
      <c r="T73" s="3">
        <v>25440.1</v>
      </c>
    </row>
    <row r="74" spans="1:20" x14ac:dyDescent="0.25">
      <c r="A74" s="8" t="s">
        <v>1500</v>
      </c>
      <c r="B74" s="47">
        <v>10</v>
      </c>
      <c r="C74" s="8" t="s">
        <v>6814</v>
      </c>
      <c r="D74" s="8" t="s">
        <v>6894</v>
      </c>
      <c r="E74" s="8"/>
      <c r="F74" s="8"/>
      <c r="G74" s="8" t="s">
        <v>2762</v>
      </c>
      <c r="H74" s="11" t="s">
        <v>270</v>
      </c>
      <c r="I74" s="4">
        <v>4181773</v>
      </c>
      <c r="J74" s="4">
        <v>4372699</v>
      </c>
      <c r="K74" s="7">
        <f t="shared" si="4"/>
        <v>4.5656710682287154E-2</v>
      </c>
      <c r="L74" t="str">
        <f t="shared" si="5"/>
        <v>QUALIFIED</v>
      </c>
      <c r="M74" s="3">
        <v>1248.1500000000001</v>
      </c>
      <c r="N74" s="3">
        <v>1092.1300000000001</v>
      </c>
      <c r="O74" s="3">
        <v>936.11</v>
      </c>
      <c r="P74" s="3">
        <v>780.09</v>
      </c>
      <c r="Q74" s="3">
        <v>624.08000000000004</v>
      </c>
      <c r="R74" s="3">
        <v>468.06</v>
      </c>
      <c r="S74" s="3">
        <v>312.04000000000002</v>
      </c>
      <c r="T74" s="3">
        <v>156.02000000000001</v>
      </c>
    </row>
    <row r="75" spans="1:20" x14ac:dyDescent="0.25">
      <c r="A75" s="8" t="s">
        <v>1500</v>
      </c>
      <c r="B75" s="47">
        <v>10</v>
      </c>
      <c r="C75" s="8" t="s">
        <v>6814</v>
      </c>
      <c r="D75" s="8" t="s">
        <v>6941</v>
      </c>
      <c r="E75" s="8"/>
      <c r="F75" s="8"/>
      <c r="G75" s="8" t="s">
        <v>2811</v>
      </c>
      <c r="H75" s="11" t="s">
        <v>271</v>
      </c>
      <c r="I75" s="4">
        <v>5620429</v>
      </c>
      <c r="J75" s="4">
        <v>6268921</v>
      </c>
      <c r="K75" s="7">
        <f t="shared" si="4"/>
        <v>0.11538122801658023</v>
      </c>
      <c r="L75" t="str">
        <f t="shared" si="5"/>
        <v>QUALIFIED</v>
      </c>
      <c r="M75" s="3">
        <v>625.04</v>
      </c>
      <c r="N75" s="3">
        <v>546.91</v>
      </c>
      <c r="O75" s="3">
        <v>468.78</v>
      </c>
      <c r="P75" s="3">
        <v>390.65</v>
      </c>
      <c r="Q75" s="3">
        <v>312.52</v>
      </c>
      <c r="R75" s="3">
        <v>234.39</v>
      </c>
      <c r="S75" s="3">
        <v>156.26</v>
      </c>
      <c r="T75" s="3">
        <v>78.13</v>
      </c>
    </row>
    <row r="76" spans="1:20" x14ac:dyDescent="0.25">
      <c r="A76" s="8" t="s">
        <v>1500</v>
      </c>
      <c r="B76" s="47">
        <v>10</v>
      </c>
      <c r="C76" s="8" t="s">
        <v>6814</v>
      </c>
      <c r="D76" s="8" t="s">
        <v>7116</v>
      </c>
      <c r="E76" s="8"/>
      <c r="F76" s="8"/>
      <c r="G76" s="8" t="s">
        <v>2997</v>
      </c>
      <c r="H76" s="11" t="s">
        <v>272</v>
      </c>
      <c r="I76" s="4">
        <v>29273556</v>
      </c>
      <c r="J76" s="4">
        <v>37766819</v>
      </c>
      <c r="K76" s="7">
        <f t="shared" si="4"/>
        <v>0.29013431098018977</v>
      </c>
      <c r="L76" t="str">
        <f t="shared" si="5"/>
        <v>QUALIFIED</v>
      </c>
      <c r="M76" s="3">
        <v>4485.09</v>
      </c>
      <c r="N76" s="3">
        <v>3924.45</v>
      </c>
      <c r="O76" s="3">
        <v>3363.82</v>
      </c>
      <c r="P76" s="3">
        <v>2803.18</v>
      </c>
      <c r="Q76" s="3">
        <v>2242.5500000000002</v>
      </c>
      <c r="R76" s="3">
        <v>1681.91</v>
      </c>
      <c r="S76" s="3">
        <v>1121.27</v>
      </c>
      <c r="T76" s="3">
        <v>560.64</v>
      </c>
    </row>
    <row r="77" spans="1:20" x14ac:dyDescent="0.25">
      <c r="A77" s="8" t="s">
        <v>1500</v>
      </c>
      <c r="B77" s="47">
        <v>10</v>
      </c>
      <c r="C77" s="8" t="s">
        <v>6814</v>
      </c>
      <c r="D77" s="8" t="s">
        <v>7213</v>
      </c>
      <c r="E77" s="8"/>
      <c r="F77" s="8"/>
      <c r="G77" s="8" t="s">
        <v>3095</v>
      </c>
      <c r="H77" s="11" t="s">
        <v>273</v>
      </c>
      <c r="I77" s="4">
        <v>12663376</v>
      </c>
      <c r="J77" s="4">
        <v>13443698</v>
      </c>
      <c r="K77" s="7">
        <f t="shared" si="4"/>
        <v>6.1620376746295773E-2</v>
      </c>
      <c r="L77" t="str">
        <f t="shared" si="5"/>
        <v>QUALIFIED</v>
      </c>
      <c r="M77" s="3">
        <v>2450.48</v>
      </c>
      <c r="N77" s="3">
        <v>2144.17</v>
      </c>
      <c r="O77" s="3">
        <v>1837.86</v>
      </c>
      <c r="P77" s="3">
        <v>1531.55</v>
      </c>
      <c r="Q77" s="3">
        <v>1225.24</v>
      </c>
      <c r="R77" s="3">
        <v>918.93</v>
      </c>
      <c r="S77" s="3">
        <v>612.62</v>
      </c>
      <c r="T77" s="3">
        <v>306.31</v>
      </c>
    </row>
    <row r="78" spans="1:20" x14ac:dyDescent="0.25">
      <c r="A78" s="8" t="s">
        <v>1500</v>
      </c>
      <c r="B78" s="47">
        <v>10</v>
      </c>
      <c r="C78" s="8" t="s">
        <v>6814</v>
      </c>
      <c r="D78" s="8" t="s">
        <v>7236</v>
      </c>
      <c r="E78" s="8"/>
      <c r="F78" s="8"/>
      <c r="G78" s="8" t="s">
        <v>3118</v>
      </c>
      <c r="H78" s="11" t="s">
        <v>266</v>
      </c>
      <c r="I78" s="4">
        <v>204281425</v>
      </c>
      <c r="J78" s="4">
        <v>232575832</v>
      </c>
      <c r="K78" s="7">
        <f t="shared" si="4"/>
        <v>0.13850699837246583</v>
      </c>
      <c r="L78" t="str">
        <f t="shared" si="5"/>
        <v>QUALIFIED</v>
      </c>
      <c r="M78" s="3">
        <v>119170.91</v>
      </c>
      <c r="N78" s="3">
        <v>104274.55</v>
      </c>
      <c r="O78" s="3">
        <v>89378.18</v>
      </c>
      <c r="P78" s="3">
        <v>74481.820000000007</v>
      </c>
      <c r="Q78" s="3">
        <v>59585.46</v>
      </c>
      <c r="R78" s="3">
        <v>44689.09</v>
      </c>
      <c r="S78" s="3">
        <v>29792.73</v>
      </c>
      <c r="T78" s="3">
        <v>14896.36</v>
      </c>
    </row>
    <row r="79" spans="1:20" x14ac:dyDescent="0.25">
      <c r="A79" s="8" t="s">
        <v>1500</v>
      </c>
      <c r="B79" s="47">
        <v>10</v>
      </c>
      <c r="C79" s="8" t="s">
        <v>6814</v>
      </c>
      <c r="D79" s="8" t="s">
        <v>7247</v>
      </c>
      <c r="E79" s="8"/>
      <c r="F79" s="8"/>
      <c r="G79" s="8" t="s">
        <v>3130</v>
      </c>
      <c r="H79" s="11" t="s">
        <v>267</v>
      </c>
      <c r="I79" s="4">
        <v>82718149</v>
      </c>
      <c r="J79" s="4">
        <v>99340224</v>
      </c>
      <c r="K79" s="7">
        <f t="shared" si="4"/>
        <v>0.20094834327107586</v>
      </c>
      <c r="L79" t="str">
        <f t="shared" si="5"/>
        <v>QUALIFIED</v>
      </c>
      <c r="M79" s="3">
        <v>25888.38</v>
      </c>
      <c r="N79" s="3">
        <v>22652.33</v>
      </c>
      <c r="O79" s="3">
        <v>19416.29</v>
      </c>
      <c r="P79" s="3">
        <v>16180.24</v>
      </c>
      <c r="Q79" s="3">
        <v>12944.19</v>
      </c>
      <c r="R79" s="3">
        <v>9708.14</v>
      </c>
      <c r="S79" s="3">
        <v>6472.1</v>
      </c>
      <c r="T79" s="3">
        <v>3236.05</v>
      </c>
    </row>
    <row r="80" spans="1:20" x14ac:dyDescent="0.25">
      <c r="A80" s="8" t="s">
        <v>1500</v>
      </c>
      <c r="B80" s="47">
        <v>10</v>
      </c>
      <c r="C80" s="8" t="s">
        <v>6814</v>
      </c>
      <c r="D80" s="8" t="s">
        <v>7285</v>
      </c>
      <c r="E80" s="8"/>
      <c r="F80" s="8"/>
      <c r="G80" s="8" t="s">
        <v>3169</v>
      </c>
      <c r="H80" s="11" t="s">
        <v>274</v>
      </c>
      <c r="I80" s="4">
        <v>7188772</v>
      </c>
      <c r="J80" s="4">
        <v>7555268</v>
      </c>
      <c r="K80" s="7">
        <f t="shared" si="4"/>
        <v>5.0981725390650864E-2</v>
      </c>
      <c r="L80" t="str">
        <f t="shared" si="5"/>
        <v>QUALIFIED</v>
      </c>
      <c r="M80" s="3">
        <v>1653.4</v>
      </c>
      <c r="N80" s="3">
        <v>1446.73</v>
      </c>
      <c r="O80" s="3">
        <v>1240.05</v>
      </c>
      <c r="P80" s="3">
        <v>1033.3800000000001</v>
      </c>
      <c r="Q80" s="3">
        <v>826.7</v>
      </c>
      <c r="R80" s="3">
        <v>620.03</v>
      </c>
      <c r="S80" s="3">
        <v>413.35</v>
      </c>
      <c r="T80" s="3">
        <v>206.68</v>
      </c>
    </row>
    <row r="81" spans="1:20" x14ac:dyDescent="0.25">
      <c r="A81" s="8" t="s">
        <v>1500</v>
      </c>
      <c r="B81" s="47">
        <v>10</v>
      </c>
      <c r="C81" s="8" t="s">
        <v>6814</v>
      </c>
      <c r="D81" s="8" t="s">
        <v>7530</v>
      </c>
      <c r="E81" s="8"/>
      <c r="F81" s="8"/>
      <c r="G81" s="8" t="s">
        <v>3417</v>
      </c>
      <c r="H81" s="11" t="s">
        <v>275</v>
      </c>
      <c r="I81" s="4">
        <v>11033078</v>
      </c>
      <c r="J81" s="4">
        <v>12723863</v>
      </c>
      <c r="K81" s="7">
        <f t="shared" si="4"/>
        <v>0.15324689991315207</v>
      </c>
      <c r="L81" t="str">
        <f t="shared" si="5"/>
        <v>QUALIFIED</v>
      </c>
      <c r="M81" s="3">
        <v>1124.99</v>
      </c>
      <c r="N81" s="3">
        <v>984.37</v>
      </c>
      <c r="O81" s="3">
        <v>843.74</v>
      </c>
      <c r="P81" s="3">
        <v>703.12</v>
      </c>
      <c r="Q81" s="3">
        <v>562.5</v>
      </c>
      <c r="R81" s="3">
        <v>421.87</v>
      </c>
      <c r="S81" s="3">
        <v>281.25</v>
      </c>
      <c r="T81" s="3">
        <v>140.62</v>
      </c>
    </row>
    <row r="82" spans="1:20" x14ac:dyDescent="0.25">
      <c r="A82" s="8" t="s">
        <v>1500</v>
      </c>
      <c r="B82" s="47">
        <v>10</v>
      </c>
      <c r="C82" s="8" t="s">
        <v>6814</v>
      </c>
      <c r="D82" s="8" t="s">
        <v>7576</v>
      </c>
      <c r="E82" s="8"/>
      <c r="F82" s="8"/>
      <c r="G82" s="8" t="s">
        <v>3463</v>
      </c>
      <c r="H82" s="11" t="s">
        <v>276</v>
      </c>
      <c r="I82" s="4">
        <v>7066125</v>
      </c>
      <c r="J82" s="4">
        <v>8409675</v>
      </c>
      <c r="K82" s="7">
        <f t="shared" si="4"/>
        <v>0.190139574377753</v>
      </c>
      <c r="L82" t="str">
        <f t="shared" si="5"/>
        <v>QUALIFIED</v>
      </c>
      <c r="M82" s="3">
        <v>2185.11</v>
      </c>
      <c r="N82" s="3">
        <v>1911.97</v>
      </c>
      <c r="O82" s="3">
        <v>1638.83</v>
      </c>
      <c r="P82" s="3">
        <v>1365.69</v>
      </c>
      <c r="Q82" s="3">
        <v>1092.56</v>
      </c>
      <c r="R82" s="3">
        <v>819.42</v>
      </c>
      <c r="S82" s="3">
        <v>546.28</v>
      </c>
      <c r="T82" s="3">
        <v>273.14</v>
      </c>
    </row>
    <row r="83" spans="1:20" x14ac:dyDescent="0.25">
      <c r="A83" s="8" t="s">
        <v>1500</v>
      </c>
      <c r="B83" s="47">
        <v>10</v>
      </c>
      <c r="C83" s="8" t="s">
        <v>6814</v>
      </c>
      <c r="D83" s="8" t="s">
        <v>7638</v>
      </c>
      <c r="E83" s="8"/>
      <c r="F83" s="8"/>
      <c r="G83" s="8" t="s">
        <v>3528</v>
      </c>
      <c r="H83" s="11" t="s">
        <v>277</v>
      </c>
      <c r="I83" s="4">
        <v>1141557</v>
      </c>
      <c r="J83" s="4">
        <v>1312790</v>
      </c>
      <c r="K83" s="7">
        <f t="shared" si="4"/>
        <v>0.14999951820189444</v>
      </c>
      <c r="L83" t="str">
        <f t="shared" si="5"/>
        <v>QUALIFIED</v>
      </c>
      <c r="M83" s="3">
        <v>439.52</v>
      </c>
      <c r="N83" s="3">
        <v>384.58</v>
      </c>
      <c r="O83" s="3">
        <v>329.64</v>
      </c>
      <c r="P83" s="3">
        <v>274.7</v>
      </c>
      <c r="Q83" s="3">
        <v>219.76</v>
      </c>
      <c r="R83" s="3">
        <v>164.82</v>
      </c>
      <c r="S83" s="3">
        <v>109.88</v>
      </c>
      <c r="T83" s="3">
        <v>54.94</v>
      </c>
    </row>
    <row r="84" spans="1:20" x14ac:dyDescent="0.25">
      <c r="A84" s="8" t="s">
        <v>1500</v>
      </c>
      <c r="B84" s="47">
        <v>10</v>
      </c>
      <c r="C84" s="8" t="s">
        <v>6814</v>
      </c>
      <c r="D84" s="8" t="s">
        <v>7756</v>
      </c>
      <c r="E84" s="8"/>
      <c r="F84" s="8"/>
      <c r="G84" s="8" t="s">
        <v>3648</v>
      </c>
      <c r="H84" s="11" t="s">
        <v>278</v>
      </c>
      <c r="I84" s="4">
        <v>23563953</v>
      </c>
      <c r="J84" s="4">
        <v>26554088</v>
      </c>
      <c r="K84" s="7">
        <f t="shared" si="4"/>
        <v>0.12689445612117797</v>
      </c>
      <c r="L84" t="str">
        <f t="shared" si="5"/>
        <v>QUALIFIED</v>
      </c>
      <c r="M84" s="3">
        <v>5214.54</v>
      </c>
      <c r="N84" s="3">
        <v>4562.72</v>
      </c>
      <c r="O84" s="3">
        <v>3910.91</v>
      </c>
      <c r="P84" s="3">
        <v>3259.09</v>
      </c>
      <c r="Q84" s="3">
        <v>2607.27</v>
      </c>
      <c r="R84" s="3">
        <v>1955.45</v>
      </c>
      <c r="S84" s="3">
        <v>1303.6400000000001</v>
      </c>
      <c r="T84" s="3">
        <v>651.82000000000005</v>
      </c>
    </row>
    <row r="85" spans="1:20" x14ac:dyDescent="0.25">
      <c r="A85" s="8" t="s">
        <v>595</v>
      </c>
      <c r="B85" s="47">
        <v>11</v>
      </c>
      <c r="C85" s="8" t="s">
        <v>6814</v>
      </c>
      <c r="D85" s="8" t="s">
        <v>6853</v>
      </c>
      <c r="E85" s="8"/>
      <c r="F85" s="8"/>
      <c r="G85" s="8" t="s">
        <v>2721</v>
      </c>
      <c r="H85" s="11" t="s">
        <v>299</v>
      </c>
      <c r="I85" s="4">
        <v>20521221</v>
      </c>
      <c r="J85" s="4">
        <v>23685670</v>
      </c>
      <c r="K85" s="7">
        <f t="shared" si="4"/>
        <v>0.1542037386566813</v>
      </c>
      <c r="L85" t="str">
        <f t="shared" si="5"/>
        <v>QUALIFIED</v>
      </c>
      <c r="M85" s="3">
        <v>14075.85</v>
      </c>
      <c r="N85" s="3">
        <v>12316.37</v>
      </c>
      <c r="O85" s="3">
        <v>10556.89</v>
      </c>
      <c r="P85" s="3">
        <v>8797.41</v>
      </c>
      <c r="Q85" s="3">
        <v>7037.93</v>
      </c>
      <c r="R85" s="3">
        <v>5278.44</v>
      </c>
      <c r="S85" s="3">
        <v>3518.96</v>
      </c>
      <c r="T85" s="3">
        <v>1759.48</v>
      </c>
    </row>
    <row r="86" spans="1:20" x14ac:dyDescent="0.25">
      <c r="A86" s="8" t="s">
        <v>595</v>
      </c>
      <c r="B86" s="47">
        <v>11</v>
      </c>
      <c r="C86" s="8" t="s">
        <v>6814</v>
      </c>
      <c r="D86" s="8" t="s">
        <v>6863</v>
      </c>
      <c r="E86" s="8"/>
      <c r="F86" s="8"/>
      <c r="G86" s="8" t="s">
        <v>2731</v>
      </c>
      <c r="H86" s="11" t="s">
        <v>300</v>
      </c>
      <c r="I86" s="4">
        <v>50748159</v>
      </c>
      <c r="J86" s="4">
        <v>63897598</v>
      </c>
      <c r="K86" s="7">
        <f t="shared" si="4"/>
        <v>0.25911164580374235</v>
      </c>
      <c r="L86" t="str">
        <f t="shared" si="5"/>
        <v>QUALIFIED</v>
      </c>
      <c r="M86" s="3">
        <v>15206.98</v>
      </c>
      <c r="N86" s="3">
        <v>13306.11</v>
      </c>
      <c r="O86" s="3">
        <v>11405.24</v>
      </c>
      <c r="P86" s="3">
        <v>9504.36</v>
      </c>
      <c r="Q86" s="3">
        <v>7603.49</v>
      </c>
      <c r="R86" s="3">
        <v>5702.62</v>
      </c>
      <c r="S86" s="3">
        <v>3801.75</v>
      </c>
      <c r="T86" s="3">
        <v>1900.87</v>
      </c>
    </row>
    <row r="87" spans="1:20" x14ac:dyDescent="0.25">
      <c r="A87" s="8" t="s">
        <v>595</v>
      </c>
      <c r="B87" s="47">
        <v>11</v>
      </c>
      <c r="C87" s="8" t="s">
        <v>6814</v>
      </c>
      <c r="D87" s="8" t="s">
        <v>7281</v>
      </c>
      <c r="E87" s="8"/>
      <c r="F87" s="8"/>
      <c r="G87" s="8" t="s">
        <v>3165</v>
      </c>
      <c r="H87" s="11" t="s">
        <v>301</v>
      </c>
      <c r="I87" s="4">
        <v>23283422</v>
      </c>
      <c r="J87" s="4">
        <v>28099154</v>
      </c>
      <c r="K87" s="7">
        <f t="shared" si="4"/>
        <v>0.20683093747989451</v>
      </c>
      <c r="L87" t="str">
        <f t="shared" si="5"/>
        <v>QUALIFIED</v>
      </c>
      <c r="M87" s="3">
        <v>299.68</v>
      </c>
      <c r="N87" s="3">
        <v>262.22000000000003</v>
      </c>
      <c r="O87" s="3">
        <v>224.76</v>
      </c>
      <c r="P87" s="3">
        <v>187.3</v>
      </c>
      <c r="Q87" s="3">
        <v>149.84</v>
      </c>
      <c r="R87" s="3">
        <v>112.38</v>
      </c>
      <c r="S87" s="3">
        <v>74.92</v>
      </c>
      <c r="T87" s="3">
        <v>37.46</v>
      </c>
    </row>
    <row r="88" spans="1:20" x14ac:dyDescent="0.25">
      <c r="A88" s="8" t="s">
        <v>595</v>
      </c>
      <c r="B88" s="47">
        <v>11</v>
      </c>
      <c r="C88" s="8" t="s">
        <v>6814</v>
      </c>
      <c r="D88" s="8" t="s">
        <v>7314</v>
      </c>
      <c r="E88" s="8"/>
      <c r="F88" s="8"/>
      <c r="G88" s="8" t="s">
        <v>3198</v>
      </c>
      <c r="H88" s="11" t="s">
        <v>302</v>
      </c>
      <c r="I88" s="4">
        <v>3746731</v>
      </c>
      <c r="J88" s="4">
        <v>3851974</v>
      </c>
      <c r="K88" s="7">
        <f t="shared" si="4"/>
        <v>2.8089286367235865E-2</v>
      </c>
      <c r="L88" t="str">
        <f t="shared" si="5"/>
        <v>QUALIFIED</v>
      </c>
      <c r="M88" s="3">
        <v>1497.58</v>
      </c>
      <c r="N88" s="3">
        <v>1310.3800000000001</v>
      </c>
      <c r="O88" s="3">
        <v>1123.19</v>
      </c>
      <c r="P88" s="3">
        <v>935.99</v>
      </c>
      <c r="Q88" s="3">
        <v>748.79</v>
      </c>
      <c r="R88" s="3">
        <v>561.59</v>
      </c>
      <c r="S88" s="3">
        <v>374.4</v>
      </c>
      <c r="T88" s="3">
        <v>187.2</v>
      </c>
    </row>
    <row r="89" spans="1:20" x14ac:dyDescent="0.25">
      <c r="A89" s="8" t="s">
        <v>595</v>
      </c>
      <c r="B89" s="47">
        <v>11</v>
      </c>
      <c r="C89" s="8" t="s">
        <v>6814</v>
      </c>
      <c r="D89" s="8" t="s">
        <v>7355</v>
      </c>
      <c r="E89" s="8"/>
      <c r="F89" s="8"/>
      <c r="G89" s="8" t="s">
        <v>3239</v>
      </c>
      <c r="H89" s="11" t="s">
        <v>303</v>
      </c>
      <c r="I89" s="4">
        <v>7191995</v>
      </c>
      <c r="J89" s="4">
        <v>8249514</v>
      </c>
      <c r="K89" s="7">
        <f t="shared" si="4"/>
        <v>0.14704112002302561</v>
      </c>
      <c r="L89" t="str">
        <f t="shared" si="5"/>
        <v>QUALIFIED</v>
      </c>
      <c r="M89" s="3">
        <v>6673.99</v>
      </c>
      <c r="N89" s="3">
        <v>5839.74</v>
      </c>
      <c r="O89" s="3">
        <v>5005.49</v>
      </c>
      <c r="P89" s="3">
        <v>4171.24</v>
      </c>
      <c r="Q89" s="3">
        <v>3337</v>
      </c>
      <c r="R89" s="3">
        <v>2502.75</v>
      </c>
      <c r="S89" s="3">
        <v>1668.5</v>
      </c>
      <c r="T89" s="3">
        <v>834.25</v>
      </c>
    </row>
    <row r="90" spans="1:20" x14ac:dyDescent="0.25">
      <c r="A90" s="8" t="s">
        <v>595</v>
      </c>
      <c r="B90" s="47">
        <v>11</v>
      </c>
      <c r="C90" s="8" t="s">
        <v>6814</v>
      </c>
      <c r="D90" s="8" t="s">
        <v>7443</v>
      </c>
      <c r="E90" s="8"/>
      <c r="F90" s="8"/>
      <c r="G90" s="8" t="s">
        <v>3328</v>
      </c>
      <c r="H90" s="11" t="s">
        <v>304</v>
      </c>
      <c r="I90" s="4">
        <v>23086803</v>
      </c>
      <c r="J90" s="4">
        <v>27553045</v>
      </c>
      <c r="K90" s="7">
        <f t="shared" si="4"/>
        <v>0.19345432973114554</v>
      </c>
      <c r="L90" t="str">
        <f t="shared" si="5"/>
        <v>QUALIFIED</v>
      </c>
      <c r="M90" s="3">
        <v>13376.92</v>
      </c>
      <c r="N90" s="3">
        <v>11704.81</v>
      </c>
      <c r="O90" s="3">
        <v>10032.69</v>
      </c>
      <c r="P90" s="3">
        <v>8360.58</v>
      </c>
      <c r="Q90" s="3">
        <v>6688.46</v>
      </c>
      <c r="R90" s="3">
        <v>5016.3500000000004</v>
      </c>
      <c r="S90" s="3">
        <v>3344.23</v>
      </c>
      <c r="T90" s="3">
        <v>1672.12</v>
      </c>
    </row>
    <row r="91" spans="1:20" x14ac:dyDescent="0.25">
      <c r="A91" s="8" t="s">
        <v>595</v>
      </c>
      <c r="B91" s="47">
        <v>11</v>
      </c>
      <c r="C91" s="8" t="s">
        <v>6814</v>
      </c>
      <c r="D91" s="8" t="s">
        <v>7546</v>
      </c>
      <c r="E91" s="8"/>
      <c r="F91" s="8"/>
      <c r="G91" s="8" t="s">
        <v>3433</v>
      </c>
      <c r="H91" s="11" t="s">
        <v>305</v>
      </c>
      <c r="I91" s="4">
        <v>2414442</v>
      </c>
      <c r="J91" s="4">
        <v>3045208</v>
      </c>
      <c r="K91" s="7">
        <f t="shared" si="4"/>
        <v>0.26124711216918856</v>
      </c>
      <c r="L91" t="str">
        <f t="shared" si="5"/>
        <v>QUALIFIED</v>
      </c>
      <c r="M91" s="3">
        <v>490.3</v>
      </c>
      <c r="N91" s="3">
        <v>429.01</v>
      </c>
      <c r="O91" s="3">
        <v>367.73</v>
      </c>
      <c r="P91" s="3">
        <v>306.44</v>
      </c>
      <c r="Q91" s="3">
        <v>245.15</v>
      </c>
      <c r="R91" s="3">
        <v>183.86</v>
      </c>
      <c r="S91" s="3">
        <v>122.58</v>
      </c>
      <c r="T91" s="3">
        <v>61.29</v>
      </c>
    </row>
    <row r="92" spans="1:20" x14ac:dyDescent="0.25">
      <c r="A92" s="8" t="s">
        <v>595</v>
      </c>
      <c r="B92" s="47">
        <v>11</v>
      </c>
      <c r="C92" s="8" t="s">
        <v>6814</v>
      </c>
      <c r="D92" s="8" t="s">
        <v>7616</v>
      </c>
      <c r="E92" s="8"/>
      <c r="F92" s="8"/>
      <c r="G92" s="8" t="s">
        <v>3505</v>
      </c>
      <c r="H92" s="11" t="s">
        <v>306</v>
      </c>
      <c r="I92" s="4">
        <v>16486703</v>
      </c>
      <c r="J92" s="4">
        <v>18215323</v>
      </c>
      <c r="K92" s="7">
        <f t="shared" si="4"/>
        <v>0.10484934434738104</v>
      </c>
      <c r="L92" t="str">
        <f t="shared" si="5"/>
        <v>QUALIFIED</v>
      </c>
      <c r="M92" s="3">
        <v>7106.81</v>
      </c>
      <c r="N92" s="3">
        <v>6218.46</v>
      </c>
      <c r="O92" s="3">
        <v>5330.11</v>
      </c>
      <c r="P92" s="3">
        <v>4441.76</v>
      </c>
      <c r="Q92" s="3">
        <v>3553.41</v>
      </c>
      <c r="R92" s="3">
        <v>2665.05</v>
      </c>
      <c r="S92" s="3">
        <v>1776.7</v>
      </c>
      <c r="T92" s="3">
        <v>888.35</v>
      </c>
    </row>
    <row r="93" spans="1:20" x14ac:dyDescent="0.25">
      <c r="A93" s="8" t="s">
        <v>595</v>
      </c>
      <c r="B93" s="47">
        <v>11</v>
      </c>
      <c r="C93" s="8" t="s">
        <v>6814</v>
      </c>
      <c r="D93" s="8" t="s">
        <v>7645</v>
      </c>
      <c r="E93" s="8"/>
      <c r="F93" s="8"/>
      <c r="G93" s="8" t="s">
        <v>3535</v>
      </c>
      <c r="H93" s="11" t="s">
        <v>296</v>
      </c>
      <c r="I93" s="4">
        <v>297117947</v>
      </c>
      <c r="J93" s="4">
        <v>335275313</v>
      </c>
      <c r="K93" s="7">
        <f t="shared" si="4"/>
        <v>0.12842497864997701</v>
      </c>
      <c r="L93" t="str">
        <f t="shared" si="5"/>
        <v>QUALIFIED</v>
      </c>
      <c r="M93" s="3">
        <v>180588.31</v>
      </c>
      <c r="N93" s="3">
        <v>158014.76999999999</v>
      </c>
      <c r="O93" s="3">
        <v>135441.23000000001</v>
      </c>
      <c r="P93" s="3">
        <v>112867.69</v>
      </c>
      <c r="Q93" s="3">
        <v>90294.16</v>
      </c>
      <c r="R93" s="3">
        <v>67720.62</v>
      </c>
      <c r="S93" s="3">
        <v>45147.08</v>
      </c>
      <c r="T93" s="3">
        <v>22573.54</v>
      </c>
    </row>
    <row r="94" spans="1:20" x14ac:dyDescent="0.25">
      <c r="A94" s="8" t="s">
        <v>595</v>
      </c>
      <c r="B94" s="47">
        <v>11</v>
      </c>
      <c r="C94" s="8" t="s">
        <v>6814</v>
      </c>
      <c r="D94" s="8" t="s">
        <v>7680</v>
      </c>
      <c r="E94" s="8"/>
      <c r="F94" s="8"/>
      <c r="G94" s="8" t="s">
        <v>3570</v>
      </c>
      <c r="H94" s="11" t="s">
        <v>307</v>
      </c>
      <c r="I94" s="4">
        <v>908061</v>
      </c>
      <c r="J94" s="4">
        <v>935466</v>
      </c>
      <c r="K94" s="7">
        <f t="shared" si="4"/>
        <v>3.0179690571448394E-2</v>
      </c>
      <c r="L94" t="str">
        <f t="shared" si="5"/>
        <v>QUALIFIED</v>
      </c>
      <c r="M94" s="3">
        <v>410.75</v>
      </c>
      <c r="N94" s="3">
        <v>359.41</v>
      </c>
      <c r="O94" s="3">
        <v>308.06</v>
      </c>
      <c r="P94" s="3">
        <v>256.72000000000003</v>
      </c>
      <c r="Q94" s="3">
        <v>205.38</v>
      </c>
      <c r="R94" s="3">
        <v>154.03</v>
      </c>
      <c r="S94" s="3">
        <v>102.69</v>
      </c>
      <c r="T94" s="3">
        <v>51.34</v>
      </c>
    </row>
    <row r="95" spans="1:20" x14ac:dyDescent="0.25">
      <c r="A95" s="8" t="s">
        <v>344</v>
      </c>
      <c r="B95" s="47">
        <v>12</v>
      </c>
      <c r="C95" s="8" t="s">
        <v>6814</v>
      </c>
      <c r="D95" s="8" t="s">
        <v>6862</v>
      </c>
      <c r="E95" s="8"/>
      <c r="F95" s="8"/>
      <c r="G95" s="8" t="s">
        <v>2730</v>
      </c>
      <c r="H95" s="11" t="s">
        <v>333</v>
      </c>
      <c r="I95" s="4">
        <v>26048699</v>
      </c>
      <c r="J95" s="4">
        <v>31346621</v>
      </c>
      <c r="K95" s="7">
        <f t="shared" si="4"/>
        <v>0.20338528231294775</v>
      </c>
      <c r="L95" t="str">
        <f t="shared" si="5"/>
        <v>QUALIFIED</v>
      </c>
      <c r="M95" s="3">
        <v>9911.36</v>
      </c>
      <c r="N95" s="3">
        <v>8672.44</v>
      </c>
      <c r="O95" s="3">
        <v>7433.52</v>
      </c>
      <c r="P95" s="3">
        <v>6194.6</v>
      </c>
      <c r="Q95" s="3">
        <v>4955.68</v>
      </c>
      <c r="R95" s="3">
        <v>3716.76</v>
      </c>
      <c r="S95" s="3">
        <v>2477.84</v>
      </c>
      <c r="T95" s="3">
        <v>1238.92</v>
      </c>
    </row>
    <row r="96" spans="1:20" x14ac:dyDescent="0.25">
      <c r="A96" s="8" t="s">
        <v>344</v>
      </c>
      <c r="B96" s="47">
        <v>12</v>
      </c>
      <c r="C96" s="8" t="s">
        <v>6814</v>
      </c>
      <c r="D96" s="8" t="s">
        <v>6875</v>
      </c>
      <c r="E96" s="8"/>
      <c r="F96" s="8"/>
      <c r="G96" s="8" t="s">
        <v>2743</v>
      </c>
      <c r="H96" s="11" t="s">
        <v>334</v>
      </c>
      <c r="I96" s="4">
        <v>27184930</v>
      </c>
      <c r="J96" s="4">
        <v>30157796</v>
      </c>
      <c r="K96" s="7">
        <f t="shared" si="4"/>
        <v>0.10935713279379421</v>
      </c>
      <c r="L96" t="str">
        <f t="shared" si="5"/>
        <v>QUALIFIED</v>
      </c>
      <c r="M96" s="3">
        <v>5238.6099999999997</v>
      </c>
      <c r="N96" s="3">
        <v>4583.78</v>
      </c>
      <c r="O96" s="3">
        <v>3928.96</v>
      </c>
      <c r="P96" s="3">
        <v>3274.13</v>
      </c>
      <c r="Q96" s="3">
        <v>2619.31</v>
      </c>
      <c r="R96" s="3">
        <v>1964.48</v>
      </c>
      <c r="S96" s="3">
        <v>1309.6500000000001</v>
      </c>
      <c r="T96" s="3">
        <v>654.83000000000004</v>
      </c>
    </row>
    <row r="97" spans="1:20" x14ac:dyDescent="0.25">
      <c r="A97" s="8" t="s">
        <v>344</v>
      </c>
      <c r="B97" s="47">
        <v>12</v>
      </c>
      <c r="C97" s="8" t="s">
        <v>6814</v>
      </c>
      <c r="D97" s="8" t="s">
        <v>6878</v>
      </c>
      <c r="E97" s="8"/>
      <c r="F97" s="8"/>
      <c r="G97" s="8" t="s">
        <v>2746</v>
      </c>
      <c r="H97" s="11" t="s">
        <v>335</v>
      </c>
      <c r="I97" s="4">
        <v>1590218</v>
      </c>
      <c r="J97" s="4">
        <v>1826910</v>
      </c>
      <c r="K97" s="7">
        <f t="shared" si="4"/>
        <v>0.14884248574723716</v>
      </c>
      <c r="L97" t="str">
        <f t="shared" si="5"/>
        <v>QUALIFIED</v>
      </c>
      <c r="M97" s="3">
        <v>963.06</v>
      </c>
      <c r="N97" s="3">
        <v>842.68</v>
      </c>
      <c r="O97" s="3">
        <v>722.3</v>
      </c>
      <c r="P97" s="3">
        <v>601.91</v>
      </c>
      <c r="Q97" s="3">
        <v>481.53</v>
      </c>
      <c r="R97" s="3">
        <v>361.15</v>
      </c>
      <c r="S97" s="3">
        <v>240.77</v>
      </c>
      <c r="T97" s="3">
        <v>120.38</v>
      </c>
    </row>
    <row r="98" spans="1:20" x14ac:dyDescent="0.25">
      <c r="A98" s="8" t="s">
        <v>344</v>
      </c>
      <c r="B98" s="47">
        <v>12</v>
      </c>
      <c r="C98" s="8" t="s">
        <v>6814</v>
      </c>
      <c r="D98" s="8" t="s">
        <v>6946</v>
      </c>
      <c r="E98" s="8"/>
      <c r="F98" s="8"/>
      <c r="G98" s="8" t="s">
        <v>2816</v>
      </c>
      <c r="H98" s="11" t="s">
        <v>336</v>
      </c>
      <c r="I98" s="4">
        <v>2542333</v>
      </c>
      <c r="J98" s="4">
        <v>2845017</v>
      </c>
      <c r="K98" s="7">
        <f t="shared" si="4"/>
        <v>0.11905757428314859</v>
      </c>
      <c r="L98" t="str">
        <f t="shared" si="5"/>
        <v>QUALIFIED</v>
      </c>
      <c r="M98" s="3">
        <v>657.49</v>
      </c>
      <c r="N98" s="3">
        <v>575.29999999999995</v>
      </c>
      <c r="O98" s="3">
        <v>493.12</v>
      </c>
      <c r="P98" s="3">
        <v>410.93</v>
      </c>
      <c r="Q98" s="3">
        <v>328.75</v>
      </c>
      <c r="R98" s="3">
        <v>246.56</v>
      </c>
      <c r="S98" s="3">
        <v>164.37</v>
      </c>
      <c r="T98" s="3">
        <v>82.19</v>
      </c>
    </row>
    <row r="99" spans="1:20" x14ac:dyDescent="0.25">
      <c r="A99" s="8" t="s">
        <v>344</v>
      </c>
      <c r="B99" s="47">
        <v>12</v>
      </c>
      <c r="C99" s="8" t="s">
        <v>6814</v>
      </c>
      <c r="D99" s="8" t="s">
        <v>6994</v>
      </c>
      <c r="E99" s="8"/>
      <c r="F99" s="8"/>
      <c r="G99" s="8" t="s">
        <v>2868</v>
      </c>
      <c r="H99" s="11" t="s">
        <v>330</v>
      </c>
      <c r="I99" s="4">
        <v>26945530</v>
      </c>
      <c r="J99" s="4">
        <v>33463856</v>
      </c>
      <c r="K99" s="7">
        <f t="shared" ref="K99:K130" si="6">(J99-I99)/I99</f>
        <v>0.24190750747897705</v>
      </c>
      <c r="L99" t="str">
        <f t="shared" si="5"/>
        <v>QUALIFIED</v>
      </c>
      <c r="M99" s="3">
        <v>6168.12</v>
      </c>
      <c r="N99" s="3">
        <v>5397.11</v>
      </c>
      <c r="O99" s="3">
        <v>4626.09</v>
      </c>
      <c r="P99" s="3">
        <v>3855.08</v>
      </c>
      <c r="Q99" s="3">
        <v>3084.06</v>
      </c>
      <c r="R99" s="3">
        <v>2313.0500000000002</v>
      </c>
      <c r="S99" s="3">
        <v>1542.03</v>
      </c>
      <c r="T99" s="3">
        <v>771.02</v>
      </c>
    </row>
    <row r="100" spans="1:20" x14ac:dyDescent="0.25">
      <c r="A100" s="8" t="s">
        <v>344</v>
      </c>
      <c r="B100" s="47">
        <v>12</v>
      </c>
      <c r="C100" s="8" t="s">
        <v>6814</v>
      </c>
      <c r="D100" s="8" t="s">
        <v>7075</v>
      </c>
      <c r="E100" s="8"/>
      <c r="F100" s="8"/>
      <c r="G100" s="8" t="s">
        <v>2956</v>
      </c>
      <c r="H100" s="11" t="s">
        <v>337</v>
      </c>
      <c r="I100" s="4">
        <v>10676317</v>
      </c>
      <c r="J100" s="4">
        <v>11716164</v>
      </c>
      <c r="K100" s="7">
        <f t="shared" si="6"/>
        <v>9.7397538870380107E-2</v>
      </c>
      <c r="L100" t="str">
        <f t="shared" si="5"/>
        <v>QUALIFIED</v>
      </c>
      <c r="M100" s="3">
        <v>2498.63</v>
      </c>
      <c r="N100" s="3">
        <v>2186.3000000000002</v>
      </c>
      <c r="O100" s="3">
        <v>1873.97</v>
      </c>
      <c r="P100" s="3">
        <v>1561.64</v>
      </c>
      <c r="Q100" s="3">
        <v>1249.32</v>
      </c>
      <c r="R100" s="3">
        <v>936.99</v>
      </c>
      <c r="S100" s="3">
        <v>624.66</v>
      </c>
      <c r="T100" s="3">
        <v>312.33</v>
      </c>
    </row>
    <row r="101" spans="1:20" x14ac:dyDescent="0.25">
      <c r="A101" s="8" t="s">
        <v>344</v>
      </c>
      <c r="B101" s="47">
        <v>12</v>
      </c>
      <c r="C101" s="8" t="s">
        <v>6814</v>
      </c>
      <c r="D101" s="8" t="s">
        <v>7179</v>
      </c>
      <c r="E101" s="8"/>
      <c r="F101" s="8"/>
      <c r="G101" s="8" t="s">
        <v>3061</v>
      </c>
      <c r="H101" s="11" t="s">
        <v>338</v>
      </c>
      <c r="I101" s="4">
        <v>27353528</v>
      </c>
      <c r="J101" s="4">
        <v>32048759</v>
      </c>
      <c r="K101" s="7">
        <f t="shared" si="6"/>
        <v>0.17164992391475059</v>
      </c>
      <c r="L101" t="str">
        <f t="shared" si="5"/>
        <v>QUALIFIED</v>
      </c>
      <c r="M101" s="3">
        <v>9290.23</v>
      </c>
      <c r="N101" s="3">
        <v>8128.95</v>
      </c>
      <c r="O101" s="3">
        <v>6967.67</v>
      </c>
      <c r="P101" s="3">
        <v>5806.39</v>
      </c>
      <c r="Q101" s="3">
        <v>4645.12</v>
      </c>
      <c r="R101" s="3">
        <v>3483.84</v>
      </c>
      <c r="S101" s="3">
        <v>2322.56</v>
      </c>
      <c r="T101" s="3">
        <v>1161.28</v>
      </c>
    </row>
    <row r="102" spans="1:20" x14ac:dyDescent="0.25">
      <c r="A102" s="8" t="s">
        <v>344</v>
      </c>
      <c r="B102" s="47">
        <v>12</v>
      </c>
      <c r="C102" s="8" t="s">
        <v>6814</v>
      </c>
      <c r="D102" s="8" t="s">
        <v>7435</v>
      </c>
      <c r="E102" s="8"/>
      <c r="F102" s="8"/>
      <c r="G102" s="8" t="s">
        <v>3320</v>
      </c>
      <c r="H102" s="11" t="s">
        <v>339</v>
      </c>
      <c r="I102" s="4">
        <v>10939953</v>
      </c>
      <c r="J102" s="4">
        <v>11718754</v>
      </c>
      <c r="K102" s="7">
        <f t="shared" si="6"/>
        <v>7.1188697062958134E-2</v>
      </c>
      <c r="L102" t="str">
        <f t="shared" si="5"/>
        <v>QUALIFIED</v>
      </c>
      <c r="M102" s="3">
        <v>5432.1</v>
      </c>
      <c r="N102" s="3">
        <v>4753.09</v>
      </c>
      <c r="O102" s="3">
        <v>4074.08</v>
      </c>
      <c r="P102" s="3">
        <v>3395.06</v>
      </c>
      <c r="Q102" s="3">
        <v>2716.05</v>
      </c>
      <c r="R102" s="3">
        <v>2037.04</v>
      </c>
      <c r="S102" s="3">
        <v>1358.03</v>
      </c>
      <c r="T102" s="3">
        <v>679.01</v>
      </c>
    </row>
    <row r="103" spans="1:20" x14ac:dyDescent="0.25">
      <c r="A103" s="8" t="s">
        <v>344</v>
      </c>
      <c r="B103" s="47">
        <v>12</v>
      </c>
      <c r="C103" s="8" t="s">
        <v>6814</v>
      </c>
      <c r="D103" s="8" t="s">
        <v>7493</v>
      </c>
      <c r="E103" s="8"/>
      <c r="F103" s="8"/>
      <c r="G103" s="8" t="s">
        <v>3380</v>
      </c>
      <c r="H103" s="11" t="s">
        <v>340</v>
      </c>
      <c r="I103" s="4">
        <v>67021836</v>
      </c>
      <c r="J103" s="4">
        <v>84014841</v>
      </c>
      <c r="K103" s="7">
        <f t="shared" si="6"/>
        <v>0.25354430755970336</v>
      </c>
      <c r="L103" t="str">
        <f t="shared" si="5"/>
        <v>QUALIFIED</v>
      </c>
      <c r="M103" s="3">
        <v>17943.3</v>
      </c>
      <c r="N103" s="3">
        <v>15700.39</v>
      </c>
      <c r="O103" s="3">
        <v>13457.48</v>
      </c>
      <c r="P103" s="3">
        <v>11214.56</v>
      </c>
      <c r="Q103" s="3">
        <v>8971.65</v>
      </c>
      <c r="R103" s="3">
        <v>6728.74</v>
      </c>
      <c r="S103" s="3">
        <v>4485.83</v>
      </c>
      <c r="T103" s="3">
        <v>2242.91</v>
      </c>
    </row>
    <row r="104" spans="1:20" x14ac:dyDescent="0.25">
      <c r="A104" s="8" t="s">
        <v>344</v>
      </c>
      <c r="B104" s="47">
        <v>12</v>
      </c>
      <c r="C104" s="8" t="s">
        <v>6814</v>
      </c>
      <c r="D104" s="8" t="s">
        <v>7607</v>
      </c>
      <c r="E104" s="8"/>
      <c r="F104" s="8"/>
      <c r="G104" s="8" t="s">
        <v>3494</v>
      </c>
      <c r="H104" s="11" t="s">
        <v>341</v>
      </c>
      <c r="I104" s="4">
        <v>37571420</v>
      </c>
      <c r="J104" s="4">
        <v>46860200</v>
      </c>
      <c r="K104" s="7">
        <f t="shared" si="6"/>
        <v>0.24722994233382714</v>
      </c>
      <c r="L104" t="str">
        <f t="shared" si="5"/>
        <v>QUALIFIED</v>
      </c>
      <c r="M104" s="3">
        <v>11531.91</v>
      </c>
      <c r="N104" s="3">
        <v>10090.42</v>
      </c>
      <c r="O104" s="3">
        <v>8648.93</v>
      </c>
      <c r="P104" s="3">
        <v>7207.44</v>
      </c>
      <c r="Q104" s="3">
        <v>5765.96</v>
      </c>
      <c r="R104" s="3">
        <v>4324.47</v>
      </c>
      <c r="S104" s="3">
        <v>2882.98</v>
      </c>
      <c r="T104" s="3">
        <v>1441.49</v>
      </c>
    </row>
    <row r="105" spans="1:20" x14ac:dyDescent="0.25">
      <c r="A105" s="8" t="s">
        <v>366</v>
      </c>
      <c r="B105" s="47">
        <v>13</v>
      </c>
      <c r="C105" s="8" t="s">
        <v>6814</v>
      </c>
      <c r="D105" s="8" t="s">
        <v>7122</v>
      </c>
      <c r="E105" s="8"/>
      <c r="F105" s="8"/>
      <c r="G105" s="8" t="s">
        <v>3003</v>
      </c>
      <c r="H105" s="11" t="s">
        <v>355</v>
      </c>
      <c r="I105" s="4">
        <v>14639630</v>
      </c>
      <c r="J105" s="4">
        <v>19673869</v>
      </c>
      <c r="K105" s="7">
        <f t="shared" si="6"/>
        <v>0.34387747504547589</v>
      </c>
      <c r="L105" t="str">
        <f t="shared" si="5"/>
        <v/>
      </c>
      <c r="M105" s="3">
        <v>9674.0300000000007</v>
      </c>
      <c r="N105" s="3">
        <v>7739.22</v>
      </c>
      <c r="O105" s="3">
        <v>5804.42</v>
      </c>
      <c r="P105" s="3">
        <v>3869.61</v>
      </c>
      <c r="Q105" s="3">
        <v>1934.81</v>
      </c>
      <c r="R105" s="3">
        <v>0</v>
      </c>
      <c r="S105" s="3">
        <v>0</v>
      </c>
      <c r="T105" s="3">
        <v>0</v>
      </c>
    </row>
    <row r="106" spans="1:20" x14ac:dyDescent="0.25">
      <c r="A106" s="8" t="s">
        <v>366</v>
      </c>
      <c r="B106" s="47">
        <v>13</v>
      </c>
      <c r="C106" s="8" t="s">
        <v>6814</v>
      </c>
      <c r="D106" s="8" t="s">
        <v>7251</v>
      </c>
      <c r="E106" s="8"/>
      <c r="F106" s="8"/>
      <c r="G106" s="8" t="s">
        <v>3134</v>
      </c>
      <c r="H106" s="11" t="s">
        <v>356</v>
      </c>
      <c r="I106" s="4">
        <v>609208</v>
      </c>
      <c r="J106" s="4">
        <v>717511</v>
      </c>
      <c r="K106" s="7">
        <f t="shared" si="6"/>
        <v>0.17777671993801789</v>
      </c>
      <c r="L106" t="str">
        <f t="shared" si="5"/>
        <v>QUALIFIED</v>
      </c>
      <c r="M106" s="3">
        <v>294.41000000000003</v>
      </c>
      <c r="N106" s="3">
        <v>257.61</v>
      </c>
      <c r="O106" s="3">
        <v>220.81</v>
      </c>
      <c r="P106" s="3">
        <v>184.01</v>
      </c>
      <c r="Q106" s="3">
        <v>147.21</v>
      </c>
      <c r="R106" s="3">
        <v>110.4</v>
      </c>
      <c r="S106" s="3">
        <v>73.599999999999994</v>
      </c>
      <c r="T106" s="3">
        <v>36.799999999999997</v>
      </c>
    </row>
    <row r="107" spans="1:20" x14ac:dyDescent="0.25">
      <c r="A107" s="8" t="s">
        <v>366</v>
      </c>
      <c r="B107" s="47">
        <v>13</v>
      </c>
      <c r="C107" s="8" t="s">
        <v>6814</v>
      </c>
      <c r="D107" s="8" t="s">
        <v>7272</v>
      </c>
      <c r="E107" s="8"/>
      <c r="F107" s="8"/>
      <c r="G107" s="8" t="s">
        <v>3155</v>
      </c>
      <c r="H107" s="11" t="s">
        <v>357</v>
      </c>
      <c r="I107" s="4">
        <v>5104534</v>
      </c>
      <c r="J107" s="4">
        <v>5551171</v>
      </c>
      <c r="K107" s="7">
        <f t="shared" si="6"/>
        <v>8.7498094830987513E-2</v>
      </c>
      <c r="L107" t="str">
        <f t="shared" si="5"/>
        <v>QUALIFIED</v>
      </c>
      <c r="M107" s="3">
        <v>3095.11</v>
      </c>
      <c r="N107" s="3">
        <v>2708.22</v>
      </c>
      <c r="O107" s="3">
        <v>2321.33</v>
      </c>
      <c r="P107" s="3">
        <v>1934.44</v>
      </c>
      <c r="Q107" s="3">
        <v>1547.56</v>
      </c>
      <c r="R107" s="3">
        <v>1160.67</v>
      </c>
      <c r="S107" s="3">
        <v>773.78</v>
      </c>
      <c r="T107" s="3">
        <v>386.89</v>
      </c>
    </row>
    <row r="108" spans="1:20" x14ac:dyDescent="0.25">
      <c r="A108" s="8" t="s">
        <v>366</v>
      </c>
      <c r="B108" s="47">
        <v>13</v>
      </c>
      <c r="C108" s="8" t="s">
        <v>6814</v>
      </c>
      <c r="D108" s="8" t="s">
        <v>7277</v>
      </c>
      <c r="E108" s="8"/>
      <c r="F108" s="8"/>
      <c r="G108" s="8" t="s">
        <v>3161</v>
      </c>
      <c r="H108" s="11" t="s">
        <v>358</v>
      </c>
      <c r="I108" s="4">
        <v>34063326</v>
      </c>
      <c r="J108" s="4">
        <v>43158500</v>
      </c>
      <c r="K108" s="7">
        <f t="shared" si="6"/>
        <v>0.26700780775194999</v>
      </c>
      <c r="L108" t="str">
        <f t="shared" si="5"/>
        <v>QUALIFIED</v>
      </c>
      <c r="M108" s="3">
        <v>18428.66</v>
      </c>
      <c r="N108" s="3">
        <v>16125.08</v>
      </c>
      <c r="O108" s="3">
        <v>13821.5</v>
      </c>
      <c r="P108" s="3">
        <v>11517.91</v>
      </c>
      <c r="Q108" s="3">
        <v>9214.33</v>
      </c>
      <c r="R108" s="3">
        <v>6910.75</v>
      </c>
      <c r="S108" s="3">
        <v>4607.17</v>
      </c>
      <c r="T108" s="3">
        <v>2303.58</v>
      </c>
    </row>
    <row r="109" spans="1:20" x14ac:dyDescent="0.25">
      <c r="A109" s="8" t="s">
        <v>366</v>
      </c>
      <c r="B109" s="47">
        <v>13</v>
      </c>
      <c r="C109" s="8" t="s">
        <v>6814</v>
      </c>
      <c r="D109" s="8" t="s">
        <v>7322</v>
      </c>
      <c r="E109" s="8"/>
      <c r="F109" s="8"/>
      <c r="G109" s="8" t="s">
        <v>3206</v>
      </c>
      <c r="H109" s="11" t="s">
        <v>359</v>
      </c>
      <c r="I109" s="4">
        <v>7198832</v>
      </c>
      <c r="J109" s="4">
        <v>9482271</v>
      </c>
      <c r="K109" s="7">
        <f t="shared" si="6"/>
        <v>0.31719576175690722</v>
      </c>
      <c r="L109" t="str">
        <f t="shared" si="5"/>
        <v/>
      </c>
      <c r="M109" s="3">
        <v>5834.75</v>
      </c>
      <c r="N109" s="3">
        <v>4667.8</v>
      </c>
      <c r="O109" s="3">
        <v>3500.85</v>
      </c>
      <c r="P109" s="3">
        <v>2333.9</v>
      </c>
      <c r="Q109" s="3">
        <v>1166.95</v>
      </c>
      <c r="R109" s="3">
        <v>0</v>
      </c>
      <c r="S109" s="3">
        <v>0</v>
      </c>
      <c r="T109" s="3">
        <v>0</v>
      </c>
    </row>
    <row r="110" spans="1:20" x14ac:dyDescent="0.25">
      <c r="A110" s="8" t="s">
        <v>366</v>
      </c>
      <c r="B110" s="47">
        <v>13</v>
      </c>
      <c r="C110" s="8" t="s">
        <v>6814</v>
      </c>
      <c r="D110" s="8" t="s">
        <v>7352</v>
      </c>
      <c r="E110" s="8"/>
      <c r="F110" s="8"/>
      <c r="G110" s="8" t="s">
        <v>3236</v>
      </c>
      <c r="H110" s="11" t="s">
        <v>360</v>
      </c>
      <c r="I110" s="4">
        <v>38266893</v>
      </c>
      <c r="J110" s="4">
        <v>49802609</v>
      </c>
      <c r="K110" s="7">
        <f t="shared" si="6"/>
        <v>0.30145421003999462</v>
      </c>
      <c r="L110" t="str">
        <f t="shared" si="5"/>
        <v>QUALIFIED</v>
      </c>
      <c r="M110" s="3">
        <v>19034.96</v>
      </c>
      <c r="N110" s="3">
        <v>16655.59</v>
      </c>
      <c r="O110" s="3">
        <v>14276.22</v>
      </c>
      <c r="P110" s="3">
        <v>11896.85</v>
      </c>
      <c r="Q110" s="3">
        <v>9517.48</v>
      </c>
      <c r="R110" s="3">
        <v>7138.11</v>
      </c>
      <c r="S110" s="3">
        <v>4758.74</v>
      </c>
      <c r="T110" s="3">
        <v>2379.37</v>
      </c>
    </row>
    <row r="111" spans="1:20" x14ac:dyDescent="0.25">
      <c r="A111" s="8" t="s">
        <v>366</v>
      </c>
      <c r="B111" s="47">
        <v>13</v>
      </c>
      <c r="C111" s="8" t="s">
        <v>6814</v>
      </c>
      <c r="D111" s="8" t="s">
        <v>7517</v>
      </c>
      <c r="E111" s="8"/>
      <c r="F111" s="8"/>
      <c r="G111" s="8" t="s">
        <v>3404</v>
      </c>
      <c r="H111" s="11" t="s">
        <v>361</v>
      </c>
      <c r="I111" s="4">
        <v>13245563</v>
      </c>
      <c r="J111" s="4">
        <v>20251136</v>
      </c>
      <c r="K111" s="7">
        <f t="shared" si="6"/>
        <v>0.52889960207806941</v>
      </c>
      <c r="L111" t="str">
        <f t="shared" si="5"/>
        <v/>
      </c>
      <c r="M111" s="3">
        <v>22342.99</v>
      </c>
      <c r="N111" s="3">
        <v>17874.39</v>
      </c>
      <c r="O111" s="3">
        <v>13405.79</v>
      </c>
      <c r="P111" s="3">
        <v>8937.2000000000007</v>
      </c>
      <c r="Q111" s="3">
        <v>4468.6000000000004</v>
      </c>
      <c r="R111" s="3">
        <v>0</v>
      </c>
      <c r="S111" s="3">
        <v>0</v>
      </c>
      <c r="T111" s="3">
        <v>0</v>
      </c>
    </row>
    <row r="112" spans="1:20" x14ac:dyDescent="0.25">
      <c r="A112" s="8" t="s">
        <v>366</v>
      </c>
      <c r="B112" s="47">
        <v>13</v>
      </c>
      <c r="C112" s="8" t="s">
        <v>6814</v>
      </c>
      <c r="D112" s="8" t="s">
        <v>7555</v>
      </c>
      <c r="E112" s="8"/>
      <c r="F112" s="8"/>
      <c r="G112" s="8" t="s">
        <v>3442</v>
      </c>
      <c r="H112" s="11" t="s">
        <v>362</v>
      </c>
      <c r="I112" s="4">
        <v>1223158</v>
      </c>
      <c r="J112" s="4">
        <v>1116762</v>
      </c>
      <c r="K112" s="7">
        <f t="shared" si="6"/>
        <v>-8.6984674097704467E-2</v>
      </c>
      <c r="L112" t="str">
        <f t="shared" si="5"/>
        <v>QUALIFIED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</row>
    <row r="113" spans="1:20" x14ac:dyDescent="0.25">
      <c r="A113" s="8" t="s">
        <v>366</v>
      </c>
      <c r="B113" s="47">
        <v>13</v>
      </c>
      <c r="C113" s="8" t="s">
        <v>6814</v>
      </c>
      <c r="D113" s="8" t="s">
        <v>7567</v>
      </c>
      <c r="E113" s="8"/>
      <c r="F113" s="8"/>
      <c r="G113" s="8" t="s">
        <v>3454</v>
      </c>
      <c r="H113" s="11" t="s">
        <v>363</v>
      </c>
      <c r="I113" s="4">
        <v>30023093</v>
      </c>
      <c r="J113" s="4">
        <v>37925783</v>
      </c>
      <c r="K113" s="7">
        <f t="shared" si="6"/>
        <v>0.26322038172416146</v>
      </c>
      <c r="L113" t="str">
        <f t="shared" si="5"/>
        <v>QUALIFIED</v>
      </c>
      <c r="M113" s="3">
        <v>16365.58</v>
      </c>
      <c r="N113" s="3">
        <v>14319.88</v>
      </c>
      <c r="O113" s="3">
        <v>12274.19</v>
      </c>
      <c r="P113" s="3">
        <v>10228.49</v>
      </c>
      <c r="Q113" s="3">
        <v>8182.79</v>
      </c>
      <c r="R113" s="3">
        <v>6137.09</v>
      </c>
      <c r="S113" s="3">
        <v>4091.4</v>
      </c>
      <c r="T113" s="3">
        <v>2045.7</v>
      </c>
    </row>
    <row r="114" spans="1:20" x14ac:dyDescent="0.25">
      <c r="A114" s="8" t="s">
        <v>366</v>
      </c>
      <c r="B114" s="47">
        <v>13</v>
      </c>
      <c r="C114" s="8" t="s">
        <v>6814</v>
      </c>
      <c r="D114" s="8" t="s">
        <v>7622</v>
      </c>
      <c r="E114" s="8"/>
      <c r="F114" s="8"/>
      <c r="G114" s="8" t="s">
        <v>3511</v>
      </c>
      <c r="H114" s="11" t="s">
        <v>364</v>
      </c>
      <c r="I114" s="4">
        <v>3011929</v>
      </c>
      <c r="J114" s="4">
        <v>3432234</v>
      </c>
      <c r="K114" s="7">
        <f t="shared" si="6"/>
        <v>0.13954678214526306</v>
      </c>
      <c r="L114" t="str">
        <f t="shared" si="5"/>
        <v>QUALIFIED</v>
      </c>
      <c r="M114" s="3">
        <v>1743.2</v>
      </c>
      <c r="N114" s="3">
        <v>1525.3</v>
      </c>
      <c r="O114" s="3">
        <v>1307.4000000000001</v>
      </c>
      <c r="P114" s="3">
        <v>1089.5</v>
      </c>
      <c r="Q114" s="3">
        <v>871.6</v>
      </c>
      <c r="R114" s="3">
        <v>653.70000000000005</v>
      </c>
      <c r="S114" s="3">
        <v>435.8</v>
      </c>
      <c r="T114" s="3">
        <v>217.9</v>
      </c>
    </row>
    <row r="115" spans="1:20" x14ac:dyDescent="0.25">
      <c r="A115" s="8" t="s">
        <v>366</v>
      </c>
      <c r="B115" s="47">
        <v>13</v>
      </c>
      <c r="C115" s="8" t="s">
        <v>6814</v>
      </c>
      <c r="D115" s="8" t="s">
        <v>7766</v>
      </c>
      <c r="E115" s="8"/>
      <c r="F115" s="8"/>
      <c r="G115" s="8" t="s">
        <v>3658</v>
      </c>
      <c r="H115" s="11" t="s">
        <v>365</v>
      </c>
      <c r="I115" s="4">
        <v>5152305</v>
      </c>
      <c r="J115" s="4">
        <v>4647752</v>
      </c>
      <c r="K115" s="7">
        <f t="shared" si="6"/>
        <v>-9.7927626567138396E-2</v>
      </c>
      <c r="L115" t="str">
        <f t="shared" si="5"/>
        <v>QUALIFIED</v>
      </c>
      <c r="M115" s="3">
        <v>3113.32</v>
      </c>
      <c r="N115" s="3">
        <v>2724.16</v>
      </c>
      <c r="O115" s="3">
        <v>2334.9899999999998</v>
      </c>
      <c r="P115" s="3">
        <v>1945.83</v>
      </c>
      <c r="Q115" s="3">
        <v>1556.66</v>
      </c>
      <c r="R115" s="3">
        <v>1167.5</v>
      </c>
      <c r="S115" s="3">
        <v>778.33</v>
      </c>
      <c r="T115" s="3">
        <v>389.17</v>
      </c>
    </row>
    <row r="116" spans="1:20" x14ac:dyDescent="0.25">
      <c r="A116" s="8" t="s">
        <v>375</v>
      </c>
      <c r="B116" s="47">
        <v>14</v>
      </c>
      <c r="C116" s="8" t="s">
        <v>6814</v>
      </c>
      <c r="D116" s="8" t="s">
        <v>6876</v>
      </c>
      <c r="E116" s="8"/>
      <c r="F116" s="8"/>
      <c r="G116" s="8" t="s">
        <v>2744</v>
      </c>
      <c r="H116" s="11" t="s">
        <v>380</v>
      </c>
      <c r="I116" s="4">
        <v>12228070</v>
      </c>
      <c r="J116" s="4">
        <v>23355974</v>
      </c>
      <c r="K116" s="7">
        <f t="shared" si="6"/>
        <v>0.9100294649932491</v>
      </c>
      <c r="L116" t="str">
        <f t="shared" si="5"/>
        <v/>
      </c>
      <c r="M116" s="3">
        <v>9449.7999999999993</v>
      </c>
      <c r="N116" s="3">
        <v>7559.84</v>
      </c>
      <c r="O116" s="3">
        <v>5669.88</v>
      </c>
      <c r="P116" s="3">
        <v>3779.92</v>
      </c>
      <c r="Q116" s="3">
        <v>1889.96</v>
      </c>
      <c r="R116" s="3">
        <v>0</v>
      </c>
      <c r="S116" s="3">
        <v>0</v>
      </c>
      <c r="T116" s="3">
        <v>0</v>
      </c>
    </row>
    <row r="117" spans="1:20" x14ac:dyDescent="0.25">
      <c r="A117" s="8" t="s">
        <v>375</v>
      </c>
      <c r="B117" s="47">
        <v>14</v>
      </c>
      <c r="C117" s="8" t="s">
        <v>6814</v>
      </c>
      <c r="D117" s="8" t="s">
        <v>6943</v>
      </c>
      <c r="E117" s="8"/>
      <c r="F117" s="8"/>
      <c r="G117" s="8" t="s">
        <v>2813</v>
      </c>
      <c r="H117" s="11" t="s">
        <v>381</v>
      </c>
      <c r="I117" s="4">
        <v>14538145</v>
      </c>
      <c r="J117" s="4">
        <v>22026519</v>
      </c>
      <c r="K117" s="7">
        <f t="shared" si="6"/>
        <v>0.51508455858708246</v>
      </c>
      <c r="L117" t="str">
        <f t="shared" si="5"/>
        <v/>
      </c>
      <c r="M117" s="3">
        <v>6729.83</v>
      </c>
      <c r="N117" s="3">
        <v>5383.86</v>
      </c>
      <c r="O117" s="3">
        <v>4037.9</v>
      </c>
      <c r="P117" s="3">
        <v>2691.93</v>
      </c>
      <c r="Q117" s="3">
        <v>1345.97</v>
      </c>
      <c r="R117" s="3">
        <v>0</v>
      </c>
      <c r="S117" s="3">
        <v>0</v>
      </c>
      <c r="T117" s="3">
        <v>0</v>
      </c>
    </row>
    <row r="118" spans="1:20" x14ac:dyDescent="0.25">
      <c r="A118" s="8" t="s">
        <v>375</v>
      </c>
      <c r="B118" s="47">
        <v>14</v>
      </c>
      <c r="C118" s="8" t="s">
        <v>6814</v>
      </c>
      <c r="D118" s="8" t="s">
        <v>6967</v>
      </c>
      <c r="E118" s="8"/>
      <c r="F118" s="8"/>
      <c r="G118" s="8" t="s">
        <v>2838</v>
      </c>
      <c r="H118" s="11" t="s">
        <v>375</v>
      </c>
      <c r="I118" s="4">
        <v>426521062</v>
      </c>
      <c r="J118" s="4">
        <v>564512277</v>
      </c>
      <c r="K118" s="7">
        <f t="shared" si="6"/>
        <v>0.32352731739189</v>
      </c>
      <c r="L118" t="str">
        <f t="shared" si="5"/>
        <v/>
      </c>
      <c r="M118" s="3">
        <v>204687.86</v>
      </c>
      <c r="N118" s="3">
        <v>163750.29</v>
      </c>
      <c r="O118" s="3">
        <v>122812.72</v>
      </c>
      <c r="P118" s="3">
        <v>81875.14</v>
      </c>
      <c r="Q118" s="3">
        <v>40937.57</v>
      </c>
      <c r="R118" s="3">
        <v>0</v>
      </c>
      <c r="S118" s="3">
        <v>0</v>
      </c>
      <c r="T118" s="3">
        <v>0</v>
      </c>
    </row>
    <row r="119" spans="1:20" x14ac:dyDescent="0.25">
      <c r="A119" s="8" t="s">
        <v>375</v>
      </c>
      <c r="B119" s="47">
        <v>14</v>
      </c>
      <c r="C119" s="8" t="s">
        <v>6814</v>
      </c>
      <c r="D119" s="8" t="s">
        <v>7018</v>
      </c>
      <c r="E119" s="8"/>
      <c r="F119" s="8"/>
      <c r="G119" s="8" t="s">
        <v>2893</v>
      </c>
      <c r="H119" s="11" t="s">
        <v>382</v>
      </c>
      <c r="I119" s="4">
        <v>33871466</v>
      </c>
      <c r="J119" s="4">
        <v>43420477</v>
      </c>
      <c r="K119" s="7">
        <f t="shared" si="6"/>
        <v>0.2819190347415137</v>
      </c>
      <c r="L119" t="str">
        <f t="shared" si="5"/>
        <v>QUALIFIED</v>
      </c>
      <c r="M119" s="3">
        <v>19422.27</v>
      </c>
      <c r="N119" s="3">
        <v>16994.490000000002</v>
      </c>
      <c r="O119" s="3">
        <v>14566.7</v>
      </c>
      <c r="P119" s="3">
        <v>12138.92</v>
      </c>
      <c r="Q119" s="3">
        <v>9711.14</v>
      </c>
      <c r="R119" s="3">
        <v>7283.35</v>
      </c>
      <c r="S119" s="3">
        <v>4855.57</v>
      </c>
      <c r="T119" s="3">
        <v>2427.7800000000002</v>
      </c>
    </row>
    <row r="120" spans="1:20" x14ac:dyDescent="0.25">
      <c r="A120" s="8" t="s">
        <v>375</v>
      </c>
      <c r="B120" s="47">
        <v>14</v>
      </c>
      <c r="C120" s="8" t="s">
        <v>6814</v>
      </c>
      <c r="D120" s="8" t="s">
        <v>7049</v>
      </c>
      <c r="E120" s="8"/>
      <c r="F120" s="8"/>
      <c r="G120" s="8" t="s">
        <v>2928</v>
      </c>
      <c r="H120" s="11" t="s">
        <v>383</v>
      </c>
      <c r="I120" s="4">
        <v>6181398</v>
      </c>
      <c r="J120" s="4">
        <v>8141227</v>
      </c>
      <c r="K120" s="7">
        <f t="shared" si="6"/>
        <v>0.31705271202404373</v>
      </c>
      <c r="L120" t="str">
        <f t="shared" si="5"/>
        <v/>
      </c>
      <c r="M120" s="3">
        <v>1816.92</v>
      </c>
      <c r="N120" s="3">
        <v>1453.54</v>
      </c>
      <c r="O120" s="3">
        <v>1090.1500000000001</v>
      </c>
      <c r="P120" s="3">
        <v>726.77</v>
      </c>
      <c r="Q120" s="3">
        <v>363.38</v>
      </c>
      <c r="R120" s="3">
        <v>0</v>
      </c>
      <c r="S120" s="3">
        <v>0</v>
      </c>
      <c r="T120" s="3">
        <v>0</v>
      </c>
    </row>
    <row r="121" spans="1:20" x14ac:dyDescent="0.25">
      <c r="A121" s="8" t="s">
        <v>375</v>
      </c>
      <c r="B121" s="47">
        <v>14</v>
      </c>
      <c r="C121" s="8" t="s">
        <v>6814</v>
      </c>
      <c r="D121" s="8" t="s">
        <v>7161</v>
      </c>
      <c r="E121" s="8"/>
      <c r="F121" s="8"/>
      <c r="G121" s="8" t="s">
        <v>3043</v>
      </c>
      <c r="H121" s="11" t="s">
        <v>384</v>
      </c>
      <c r="I121" s="4">
        <v>25996426</v>
      </c>
      <c r="J121" s="4">
        <v>37301866</v>
      </c>
      <c r="K121" s="7">
        <f t="shared" si="6"/>
        <v>0.43488439526264111</v>
      </c>
      <c r="L121" t="str">
        <f t="shared" si="5"/>
        <v/>
      </c>
      <c r="M121" s="3">
        <v>10500.68</v>
      </c>
      <c r="N121" s="3">
        <v>8400.5400000000009</v>
      </c>
      <c r="O121" s="3">
        <v>6300.41</v>
      </c>
      <c r="P121" s="3">
        <v>4200.2700000000004</v>
      </c>
      <c r="Q121" s="3">
        <v>2100.14</v>
      </c>
      <c r="R121" s="3">
        <v>0</v>
      </c>
      <c r="S121" s="3">
        <v>0</v>
      </c>
      <c r="T121" s="3">
        <v>0</v>
      </c>
    </row>
    <row r="122" spans="1:20" x14ac:dyDescent="0.25">
      <c r="A122" s="8" t="s">
        <v>375</v>
      </c>
      <c r="B122" s="47">
        <v>14</v>
      </c>
      <c r="C122" s="8" t="s">
        <v>6814</v>
      </c>
      <c r="D122" s="8" t="s">
        <v>7190</v>
      </c>
      <c r="E122" s="8"/>
      <c r="F122" s="8"/>
      <c r="G122" s="8" t="s">
        <v>3072</v>
      </c>
      <c r="H122" s="11" t="s">
        <v>385</v>
      </c>
      <c r="I122" s="4">
        <v>5039111</v>
      </c>
      <c r="J122" s="4">
        <v>8020360</v>
      </c>
      <c r="K122" s="7">
        <f t="shared" si="6"/>
        <v>0.5916220142798998</v>
      </c>
      <c r="L122" t="str">
        <f t="shared" si="5"/>
        <v/>
      </c>
      <c r="M122" s="3">
        <v>1508.63</v>
      </c>
      <c r="N122" s="3">
        <v>1206.9000000000001</v>
      </c>
      <c r="O122" s="3">
        <v>905.18</v>
      </c>
      <c r="P122" s="3">
        <v>603.45000000000005</v>
      </c>
      <c r="Q122" s="3">
        <v>301.73</v>
      </c>
      <c r="R122" s="3">
        <v>0</v>
      </c>
      <c r="S122" s="3">
        <v>0</v>
      </c>
      <c r="T122" s="3">
        <v>0</v>
      </c>
    </row>
    <row r="123" spans="1:20" x14ac:dyDescent="0.25">
      <c r="A123" s="8" t="s">
        <v>375</v>
      </c>
      <c r="B123" s="47">
        <v>14</v>
      </c>
      <c r="C123" s="8" t="s">
        <v>6814</v>
      </c>
      <c r="D123" s="8" t="s">
        <v>7286</v>
      </c>
      <c r="E123" s="8"/>
      <c r="F123" s="8"/>
      <c r="G123" s="8" t="s">
        <v>3170</v>
      </c>
      <c r="H123" s="11" t="s">
        <v>386</v>
      </c>
      <c r="I123" s="4">
        <v>2641815</v>
      </c>
      <c r="J123" s="4">
        <v>3304453</v>
      </c>
      <c r="K123" s="7">
        <f t="shared" si="6"/>
        <v>0.25082679899992999</v>
      </c>
      <c r="L123" t="str">
        <f t="shared" si="5"/>
        <v>QUALIFIED</v>
      </c>
      <c r="M123" s="3">
        <v>1371.44</v>
      </c>
      <c r="N123" s="3">
        <v>1200.01</v>
      </c>
      <c r="O123" s="3">
        <v>1028.58</v>
      </c>
      <c r="P123" s="3">
        <v>857.15</v>
      </c>
      <c r="Q123" s="3">
        <v>685.72</v>
      </c>
      <c r="R123" s="3">
        <v>514.29</v>
      </c>
      <c r="S123" s="3">
        <v>342.86</v>
      </c>
      <c r="T123" s="3">
        <v>171.43</v>
      </c>
    </row>
    <row r="124" spans="1:20" x14ac:dyDescent="0.25">
      <c r="A124" s="8" t="s">
        <v>375</v>
      </c>
      <c r="B124" s="47">
        <v>14</v>
      </c>
      <c r="C124" s="8" t="s">
        <v>6814</v>
      </c>
      <c r="D124" s="8" t="s">
        <v>7309</v>
      </c>
      <c r="E124" s="8"/>
      <c r="F124" s="8"/>
      <c r="G124" s="8" t="s">
        <v>3193</v>
      </c>
      <c r="H124" s="11" t="s">
        <v>387</v>
      </c>
      <c r="I124" s="4">
        <v>7225298</v>
      </c>
      <c r="J124" s="4">
        <v>13801673</v>
      </c>
      <c r="K124" s="7">
        <f t="shared" si="6"/>
        <v>0.9101873722025029</v>
      </c>
      <c r="L124" t="str">
        <f t="shared" si="5"/>
        <v/>
      </c>
      <c r="M124" s="3">
        <v>6735.7</v>
      </c>
      <c r="N124" s="3">
        <v>5388.56</v>
      </c>
      <c r="O124" s="3">
        <v>4041.42</v>
      </c>
      <c r="P124" s="3">
        <v>2694.28</v>
      </c>
      <c r="Q124" s="3">
        <v>1347.14</v>
      </c>
      <c r="R124" s="3">
        <v>0</v>
      </c>
      <c r="S124" s="3">
        <v>0</v>
      </c>
      <c r="T124" s="3">
        <v>0</v>
      </c>
    </row>
    <row r="125" spans="1:20" x14ac:dyDescent="0.25">
      <c r="A125" s="8" t="s">
        <v>375</v>
      </c>
      <c r="B125" s="47">
        <v>14</v>
      </c>
      <c r="C125" s="8" t="s">
        <v>6814</v>
      </c>
      <c r="D125" s="8" t="s">
        <v>7351</v>
      </c>
      <c r="E125" s="8"/>
      <c r="F125" s="8"/>
      <c r="G125" s="8" t="s">
        <v>3235</v>
      </c>
      <c r="H125" s="11" t="s">
        <v>388</v>
      </c>
      <c r="I125" s="4">
        <v>35120219</v>
      </c>
      <c r="J125" s="4">
        <v>54077214</v>
      </c>
      <c r="K125" s="7">
        <f t="shared" si="6"/>
        <v>0.53977439605373756</v>
      </c>
      <c r="L125" t="str">
        <f t="shared" si="5"/>
        <v/>
      </c>
      <c r="M125" s="3">
        <v>25443.15</v>
      </c>
      <c r="N125" s="3">
        <v>20354.52</v>
      </c>
      <c r="O125" s="3">
        <v>15265.89</v>
      </c>
      <c r="P125" s="3">
        <v>10177.26</v>
      </c>
      <c r="Q125" s="3">
        <v>5088.63</v>
      </c>
      <c r="R125" s="3">
        <v>0</v>
      </c>
      <c r="S125" s="3">
        <v>0</v>
      </c>
      <c r="T125" s="3">
        <v>0</v>
      </c>
    </row>
    <row r="126" spans="1:20" x14ac:dyDescent="0.25">
      <c r="A126" s="8" t="s">
        <v>375</v>
      </c>
      <c r="B126" s="47">
        <v>14</v>
      </c>
      <c r="C126" s="8" t="s">
        <v>6814</v>
      </c>
      <c r="D126" s="8" t="s">
        <v>7534</v>
      </c>
      <c r="E126" s="8"/>
      <c r="F126" s="8"/>
      <c r="G126" s="8" t="s">
        <v>3421</v>
      </c>
      <c r="H126" s="11" t="s">
        <v>389</v>
      </c>
      <c r="I126" s="4">
        <v>13630150</v>
      </c>
      <c r="J126" s="4">
        <v>18175337</v>
      </c>
      <c r="K126" s="7">
        <f t="shared" si="6"/>
        <v>0.3334656625202217</v>
      </c>
      <c r="L126" t="str">
        <f t="shared" si="5"/>
        <v/>
      </c>
      <c r="M126" s="3">
        <v>9054.94</v>
      </c>
      <c r="N126" s="3">
        <v>7243.95</v>
      </c>
      <c r="O126" s="3">
        <v>5432.96</v>
      </c>
      <c r="P126" s="3">
        <v>3621.98</v>
      </c>
      <c r="Q126" s="3">
        <v>1810.99</v>
      </c>
      <c r="R126" s="3">
        <v>0</v>
      </c>
      <c r="S126" s="3">
        <v>0</v>
      </c>
      <c r="T126" s="3">
        <v>0</v>
      </c>
    </row>
    <row r="127" spans="1:20" x14ac:dyDescent="0.25">
      <c r="A127" s="8" t="s">
        <v>375</v>
      </c>
      <c r="B127" s="47">
        <v>14</v>
      </c>
      <c r="C127" s="8" t="s">
        <v>6814</v>
      </c>
      <c r="D127" s="8" t="s">
        <v>7662</v>
      </c>
      <c r="E127" s="8"/>
      <c r="F127" s="8"/>
      <c r="G127" s="8" t="s">
        <v>3552</v>
      </c>
      <c r="H127" s="11" t="s">
        <v>390</v>
      </c>
      <c r="I127" s="4">
        <v>13572715</v>
      </c>
      <c r="J127" s="4">
        <v>25793000</v>
      </c>
      <c r="K127" s="7">
        <f t="shared" si="6"/>
        <v>0.90035670829307179</v>
      </c>
      <c r="L127" t="str">
        <f t="shared" si="5"/>
        <v/>
      </c>
      <c r="M127" s="3">
        <v>15564.65</v>
      </c>
      <c r="N127" s="3">
        <v>12451.72</v>
      </c>
      <c r="O127" s="3">
        <v>9338.7900000000009</v>
      </c>
      <c r="P127" s="3">
        <v>6225.86</v>
      </c>
      <c r="Q127" s="3">
        <v>3112.93</v>
      </c>
      <c r="R127" s="3">
        <v>0</v>
      </c>
      <c r="S127" s="3">
        <v>0</v>
      </c>
      <c r="T127" s="3">
        <v>0</v>
      </c>
    </row>
    <row r="128" spans="1:20" x14ac:dyDescent="0.25">
      <c r="A128" s="8" t="s">
        <v>375</v>
      </c>
      <c r="B128" s="47">
        <v>14</v>
      </c>
      <c r="C128" s="8" t="s">
        <v>6814</v>
      </c>
      <c r="D128" s="8" t="s">
        <v>7748</v>
      </c>
      <c r="E128" s="8"/>
      <c r="F128" s="8"/>
      <c r="G128" s="8" t="s">
        <v>3640</v>
      </c>
      <c r="H128" s="11" t="s">
        <v>391</v>
      </c>
      <c r="I128" s="4">
        <v>1679933</v>
      </c>
      <c r="J128" s="4">
        <v>2224806</v>
      </c>
      <c r="K128" s="7">
        <f t="shared" si="6"/>
        <v>0.32434210173858125</v>
      </c>
      <c r="L128" t="str">
        <f t="shared" si="5"/>
        <v/>
      </c>
      <c r="M128" s="3">
        <v>294.3</v>
      </c>
      <c r="N128" s="3">
        <v>235.44</v>
      </c>
      <c r="O128" s="3">
        <v>176.58</v>
      </c>
      <c r="P128" s="3">
        <v>117.72</v>
      </c>
      <c r="Q128" s="3">
        <v>58.86</v>
      </c>
      <c r="R128" s="3">
        <v>0</v>
      </c>
      <c r="S128" s="3">
        <v>0</v>
      </c>
      <c r="T128" s="3">
        <v>0</v>
      </c>
    </row>
    <row r="129" spans="1:20" x14ac:dyDescent="0.25">
      <c r="A129" s="8" t="s">
        <v>215</v>
      </c>
      <c r="B129" s="47">
        <v>15</v>
      </c>
      <c r="C129" s="8" t="s">
        <v>6814</v>
      </c>
      <c r="D129" s="8" t="s">
        <v>6872</v>
      </c>
      <c r="E129" s="8"/>
      <c r="F129" s="8"/>
      <c r="G129" s="8" t="s">
        <v>2740</v>
      </c>
      <c r="H129" s="11" t="s">
        <v>405</v>
      </c>
      <c r="I129" s="4">
        <v>23220962</v>
      </c>
      <c r="J129" s="4">
        <v>31624138</v>
      </c>
      <c r="K129" s="7">
        <f t="shared" si="6"/>
        <v>0.36187889201145068</v>
      </c>
      <c r="L129" t="str">
        <f t="shared" si="5"/>
        <v/>
      </c>
      <c r="M129" s="3">
        <v>8289.58</v>
      </c>
      <c r="N129" s="3">
        <v>6631.66</v>
      </c>
      <c r="O129" s="3">
        <v>4973.75</v>
      </c>
      <c r="P129" s="3">
        <v>3315.83</v>
      </c>
      <c r="Q129" s="3">
        <v>1657.92</v>
      </c>
      <c r="R129" s="3">
        <v>0</v>
      </c>
      <c r="S129" s="3">
        <v>0</v>
      </c>
      <c r="T129" s="3">
        <v>0</v>
      </c>
    </row>
    <row r="130" spans="1:20" x14ac:dyDescent="0.25">
      <c r="A130" s="8" t="s">
        <v>215</v>
      </c>
      <c r="B130" s="47">
        <v>15</v>
      </c>
      <c r="C130" s="8" t="s">
        <v>6814</v>
      </c>
      <c r="D130" s="8" t="s">
        <v>6890</v>
      </c>
      <c r="E130" s="8"/>
      <c r="F130" s="8"/>
      <c r="G130" s="8" t="s">
        <v>2758</v>
      </c>
      <c r="H130" s="11" t="s">
        <v>400</v>
      </c>
      <c r="I130" s="4">
        <v>207681114</v>
      </c>
      <c r="J130" s="4">
        <v>240943377</v>
      </c>
      <c r="K130" s="7">
        <f t="shared" si="6"/>
        <v>0.16016026859332044</v>
      </c>
      <c r="L130" t="str">
        <f t="shared" si="5"/>
        <v>QUALIFIED</v>
      </c>
      <c r="M130" s="3">
        <v>114112.77</v>
      </c>
      <c r="N130" s="3">
        <v>99848.67</v>
      </c>
      <c r="O130" s="3">
        <v>85584.58</v>
      </c>
      <c r="P130" s="3">
        <v>71320.479999999996</v>
      </c>
      <c r="Q130" s="3">
        <v>57056.39</v>
      </c>
      <c r="R130" s="3">
        <v>42792.29</v>
      </c>
      <c r="S130" s="3">
        <v>28528.19</v>
      </c>
      <c r="T130" s="3">
        <v>14264.1</v>
      </c>
    </row>
    <row r="131" spans="1:20" x14ac:dyDescent="0.25">
      <c r="A131" s="8" t="s">
        <v>215</v>
      </c>
      <c r="B131" s="47">
        <v>15</v>
      </c>
      <c r="C131" s="8" t="s">
        <v>6814</v>
      </c>
      <c r="D131" s="8" t="s">
        <v>7034</v>
      </c>
      <c r="E131" s="8"/>
      <c r="F131" s="8"/>
      <c r="G131" s="8" t="s">
        <v>2910</v>
      </c>
      <c r="H131" s="11" t="s">
        <v>406</v>
      </c>
      <c r="I131" s="4">
        <v>3626830</v>
      </c>
      <c r="J131" s="4">
        <v>5285446</v>
      </c>
      <c r="K131" s="7">
        <f t="shared" ref="K131:K162" si="7">(J131-I131)/I131</f>
        <v>0.45731837444820961</v>
      </c>
      <c r="L131" t="str">
        <f t="shared" ref="L131:L194" si="8">IF(K131&gt;0.3124,"","QUALIFIED")</f>
        <v/>
      </c>
      <c r="M131" s="3">
        <v>3521.45</v>
      </c>
      <c r="N131" s="3">
        <v>2817.16</v>
      </c>
      <c r="O131" s="3">
        <v>2112.87</v>
      </c>
      <c r="P131" s="3">
        <v>1408.58</v>
      </c>
      <c r="Q131" s="3">
        <v>704.29</v>
      </c>
      <c r="R131" s="3">
        <v>0</v>
      </c>
      <c r="S131" s="3">
        <v>0</v>
      </c>
      <c r="T131" s="3">
        <v>0</v>
      </c>
    </row>
    <row r="132" spans="1:20" x14ac:dyDescent="0.25">
      <c r="A132" s="8" t="s">
        <v>215</v>
      </c>
      <c r="B132" s="47">
        <v>15</v>
      </c>
      <c r="C132" s="8" t="s">
        <v>6814</v>
      </c>
      <c r="D132" s="8" t="s">
        <v>7184</v>
      </c>
      <c r="E132" s="8"/>
      <c r="F132" s="8"/>
      <c r="G132" s="8" t="s">
        <v>3066</v>
      </c>
      <c r="H132" s="11" t="s">
        <v>402</v>
      </c>
      <c r="I132" s="4">
        <v>21116788</v>
      </c>
      <c r="J132" s="4">
        <v>26111902</v>
      </c>
      <c r="K132" s="7">
        <f t="shared" si="7"/>
        <v>0.23654705440997939</v>
      </c>
      <c r="L132" t="str">
        <f t="shared" si="8"/>
        <v>QUALIFIED</v>
      </c>
      <c r="M132" s="3">
        <v>6570.13</v>
      </c>
      <c r="N132" s="3">
        <v>5748.86</v>
      </c>
      <c r="O132" s="3">
        <v>4927.6000000000004</v>
      </c>
      <c r="P132" s="3">
        <v>4106.33</v>
      </c>
      <c r="Q132" s="3">
        <v>3285.07</v>
      </c>
      <c r="R132" s="3">
        <v>2463.8000000000002</v>
      </c>
      <c r="S132" s="3">
        <v>1642.53</v>
      </c>
      <c r="T132" s="3">
        <v>821.27</v>
      </c>
    </row>
    <row r="133" spans="1:20" x14ac:dyDescent="0.25">
      <c r="A133" s="8" t="s">
        <v>215</v>
      </c>
      <c r="B133" s="47">
        <v>15</v>
      </c>
      <c r="C133" s="8" t="s">
        <v>6814</v>
      </c>
      <c r="D133" s="8" t="s">
        <v>7307</v>
      </c>
      <c r="E133" s="8"/>
      <c r="F133" s="8"/>
      <c r="G133" s="8" t="s">
        <v>3191</v>
      </c>
      <c r="H133" s="11" t="s">
        <v>407</v>
      </c>
      <c r="I133" s="4">
        <v>5418646</v>
      </c>
      <c r="J133" s="4">
        <v>6932779</v>
      </c>
      <c r="K133" s="7">
        <f t="shared" si="7"/>
        <v>0.27943013808246564</v>
      </c>
      <c r="L133" t="str">
        <f t="shared" si="8"/>
        <v>QUALIFIED</v>
      </c>
      <c r="M133" s="3">
        <v>800.57</v>
      </c>
      <c r="N133" s="3">
        <v>700.5</v>
      </c>
      <c r="O133" s="3">
        <v>600.42999999999995</v>
      </c>
      <c r="P133" s="3">
        <v>500.36</v>
      </c>
      <c r="Q133" s="3">
        <v>400.29</v>
      </c>
      <c r="R133" s="3">
        <v>300.20999999999998</v>
      </c>
      <c r="S133" s="3">
        <v>200.14</v>
      </c>
      <c r="T133" s="3">
        <v>100.07</v>
      </c>
    </row>
    <row r="134" spans="1:20" x14ac:dyDescent="0.25">
      <c r="A134" s="8" t="s">
        <v>215</v>
      </c>
      <c r="B134" s="47">
        <v>15</v>
      </c>
      <c r="C134" s="8" t="s">
        <v>6814</v>
      </c>
      <c r="D134" s="8" t="s">
        <v>7360</v>
      </c>
      <c r="E134" s="8"/>
      <c r="F134" s="8"/>
      <c r="G134" s="8" t="s">
        <v>3244</v>
      </c>
      <c r="H134" s="11" t="s">
        <v>408</v>
      </c>
      <c r="I134" s="4">
        <v>2645523</v>
      </c>
      <c r="J134" s="4">
        <v>3090460</v>
      </c>
      <c r="K134" s="7">
        <f t="shared" si="7"/>
        <v>0.16818489198544107</v>
      </c>
      <c r="L134" t="str">
        <f t="shared" si="8"/>
        <v>QUALIFIED</v>
      </c>
      <c r="M134" s="3">
        <v>661.07</v>
      </c>
      <c r="N134" s="3">
        <v>578.44000000000005</v>
      </c>
      <c r="O134" s="3">
        <v>495.8</v>
      </c>
      <c r="P134" s="3">
        <v>413.17</v>
      </c>
      <c r="Q134" s="3">
        <v>330.54</v>
      </c>
      <c r="R134" s="3">
        <v>247.9</v>
      </c>
      <c r="S134" s="3">
        <v>165.27</v>
      </c>
      <c r="T134" s="3">
        <v>82.63</v>
      </c>
    </row>
    <row r="135" spans="1:20" x14ac:dyDescent="0.25">
      <c r="A135" s="8" t="s">
        <v>215</v>
      </c>
      <c r="B135" s="47">
        <v>15</v>
      </c>
      <c r="C135" s="8" t="s">
        <v>6814</v>
      </c>
      <c r="D135" s="8" t="s">
        <v>7369</v>
      </c>
      <c r="E135" s="8"/>
      <c r="F135" s="8"/>
      <c r="G135" s="8" t="s">
        <v>3253</v>
      </c>
      <c r="H135" s="11" t="s">
        <v>409</v>
      </c>
      <c r="I135" s="4">
        <v>6172508</v>
      </c>
      <c r="J135" s="4">
        <v>7902607</v>
      </c>
      <c r="K135" s="7">
        <f t="shared" si="7"/>
        <v>0.28029109075273778</v>
      </c>
      <c r="L135" t="str">
        <f t="shared" si="8"/>
        <v>QUALIFIED</v>
      </c>
      <c r="M135" s="3">
        <v>75698.539999999994</v>
      </c>
      <c r="N135" s="3">
        <v>66236.22</v>
      </c>
      <c r="O135" s="3">
        <v>56773.91</v>
      </c>
      <c r="P135" s="3">
        <v>47311.59</v>
      </c>
      <c r="Q135" s="3">
        <v>37849.269999999997</v>
      </c>
      <c r="R135" s="3">
        <v>28386.95</v>
      </c>
      <c r="S135" s="3">
        <v>18924.64</v>
      </c>
      <c r="T135" s="3">
        <v>9462.32</v>
      </c>
    </row>
    <row r="136" spans="1:20" x14ac:dyDescent="0.25">
      <c r="A136" s="8" t="s">
        <v>215</v>
      </c>
      <c r="B136" s="47">
        <v>15</v>
      </c>
      <c r="C136" s="8" t="s">
        <v>6814</v>
      </c>
      <c r="D136" s="8" t="s">
        <v>7757</v>
      </c>
      <c r="E136" s="8"/>
      <c r="F136" s="8"/>
      <c r="G136" s="8" t="s">
        <v>3649</v>
      </c>
      <c r="H136" s="11" t="s">
        <v>410</v>
      </c>
      <c r="I136" s="4">
        <v>2237416</v>
      </c>
      <c r="J136" s="4">
        <v>2278676</v>
      </c>
      <c r="K136" s="7">
        <f t="shared" si="7"/>
        <v>1.844091577069262E-2</v>
      </c>
      <c r="L136" t="str">
        <f t="shared" si="8"/>
        <v>QUALIFIED</v>
      </c>
      <c r="M136" s="3">
        <v>361.69</v>
      </c>
      <c r="N136" s="3">
        <v>316.48</v>
      </c>
      <c r="O136" s="3">
        <v>271.27</v>
      </c>
      <c r="P136" s="3">
        <v>226.06</v>
      </c>
      <c r="Q136" s="3">
        <v>180.85</v>
      </c>
      <c r="R136" s="3">
        <v>135.63</v>
      </c>
      <c r="S136" s="3">
        <v>90.42</v>
      </c>
      <c r="T136" s="3">
        <v>45.21</v>
      </c>
    </row>
    <row r="137" spans="1:20" x14ac:dyDescent="0.25">
      <c r="A137" s="8" t="s">
        <v>147</v>
      </c>
      <c r="B137" s="47">
        <v>16</v>
      </c>
      <c r="C137" s="8" t="s">
        <v>6814</v>
      </c>
      <c r="D137" s="8" t="s">
        <v>6917</v>
      </c>
      <c r="E137" s="8"/>
      <c r="F137" s="8"/>
      <c r="G137" s="8" t="s">
        <v>2786</v>
      </c>
      <c r="H137" s="11" t="s">
        <v>420</v>
      </c>
      <c r="I137" s="4">
        <v>7923838</v>
      </c>
      <c r="J137" s="4">
        <v>9119539</v>
      </c>
      <c r="K137" s="7">
        <f t="shared" si="7"/>
        <v>0.15089922333091615</v>
      </c>
      <c r="L137" t="str">
        <f t="shared" si="8"/>
        <v>QUALIFIED</v>
      </c>
      <c r="M137" s="3">
        <v>1053.54</v>
      </c>
      <c r="N137" s="3">
        <v>921.85</v>
      </c>
      <c r="O137" s="3">
        <v>790.16</v>
      </c>
      <c r="P137" s="3">
        <v>658.46</v>
      </c>
      <c r="Q137" s="3">
        <v>526.77</v>
      </c>
      <c r="R137" s="3">
        <v>395.08</v>
      </c>
      <c r="S137" s="3">
        <v>263.39</v>
      </c>
      <c r="T137" s="3">
        <v>131.69</v>
      </c>
    </row>
    <row r="138" spans="1:20" x14ac:dyDescent="0.25">
      <c r="A138" s="8" t="s">
        <v>147</v>
      </c>
      <c r="B138" s="47">
        <v>16</v>
      </c>
      <c r="C138" s="8" t="s">
        <v>6814</v>
      </c>
      <c r="D138" s="8" t="s">
        <v>6991</v>
      </c>
      <c r="E138" s="8"/>
      <c r="F138" s="8"/>
      <c r="G138" s="8" t="s">
        <v>2865</v>
      </c>
      <c r="H138" s="11" t="s">
        <v>427</v>
      </c>
      <c r="I138" s="4">
        <v>27395292</v>
      </c>
      <c r="J138" s="4">
        <v>33140954</v>
      </c>
      <c r="K138" s="7">
        <f t="shared" si="7"/>
        <v>0.20973173054698596</v>
      </c>
      <c r="L138" t="str">
        <f t="shared" si="8"/>
        <v>QUALIFIED</v>
      </c>
      <c r="M138" s="3">
        <v>5380.21</v>
      </c>
      <c r="N138" s="3">
        <v>4707.68</v>
      </c>
      <c r="O138" s="3">
        <v>4035.16</v>
      </c>
      <c r="P138" s="3">
        <v>3362.63</v>
      </c>
      <c r="Q138" s="3">
        <v>2690.11</v>
      </c>
      <c r="R138" s="3">
        <v>2017.58</v>
      </c>
      <c r="S138" s="3">
        <v>1345.05</v>
      </c>
      <c r="T138" s="3">
        <v>672.53</v>
      </c>
    </row>
    <row r="139" spans="1:20" x14ac:dyDescent="0.25">
      <c r="A139" s="8" t="s">
        <v>147</v>
      </c>
      <c r="B139" s="47">
        <v>16</v>
      </c>
      <c r="C139" s="8" t="s">
        <v>6814</v>
      </c>
      <c r="D139" s="8" t="s">
        <v>7081</v>
      </c>
      <c r="E139" s="8"/>
      <c r="F139" s="8"/>
      <c r="G139" s="8" t="s">
        <v>2962</v>
      </c>
      <c r="H139" s="11" t="s">
        <v>421</v>
      </c>
      <c r="I139" s="4">
        <v>74041393</v>
      </c>
      <c r="J139" s="4">
        <v>86610274</v>
      </c>
      <c r="K139" s="7">
        <f t="shared" si="7"/>
        <v>0.16975478837898147</v>
      </c>
      <c r="L139" t="str">
        <f t="shared" si="8"/>
        <v>QUALIFIED</v>
      </c>
      <c r="M139" s="3">
        <v>32011.16</v>
      </c>
      <c r="N139" s="3">
        <v>28009.77</v>
      </c>
      <c r="O139" s="3">
        <v>24008.37</v>
      </c>
      <c r="P139" s="3">
        <v>20006.98</v>
      </c>
      <c r="Q139" s="3">
        <v>16005.58</v>
      </c>
      <c r="R139" s="3">
        <v>12004.19</v>
      </c>
      <c r="S139" s="3">
        <v>8002.79</v>
      </c>
      <c r="T139" s="3">
        <v>4001.4</v>
      </c>
    </row>
    <row r="140" spans="1:20" x14ac:dyDescent="0.25">
      <c r="A140" s="8" t="s">
        <v>147</v>
      </c>
      <c r="B140" s="47">
        <v>16</v>
      </c>
      <c r="C140" s="8" t="s">
        <v>6814</v>
      </c>
      <c r="D140" s="8" t="s">
        <v>7330</v>
      </c>
      <c r="E140" s="8"/>
      <c r="F140" s="8"/>
      <c r="G140" s="8" t="s">
        <v>3214</v>
      </c>
      <c r="H140" s="11" t="s">
        <v>428</v>
      </c>
      <c r="I140" s="4">
        <v>20587048</v>
      </c>
      <c r="J140" s="4">
        <v>23895079</v>
      </c>
      <c r="K140" s="7">
        <f t="shared" si="7"/>
        <v>0.1606850579063108</v>
      </c>
      <c r="L140" t="str">
        <f t="shared" si="8"/>
        <v>QUALIFIED</v>
      </c>
      <c r="M140" s="3">
        <v>3591.4</v>
      </c>
      <c r="N140" s="3">
        <v>3142.48</v>
      </c>
      <c r="O140" s="3">
        <v>2693.55</v>
      </c>
      <c r="P140" s="3">
        <v>2244.63</v>
      </c>
      <c r="Q140" s="3">
        <v>1795.7</v>
      </c>
      <c r="R140" s="3">
        <v>1346.78</v>
      </c>
      <c r="S140" s="3">
        <v>897.85</v>
      </c>
      <c r="T140" s="3">
        <v>448.93</v>
      </c>
    </row>
    <row r="141" spans="1:20" x14ac:dyDescent="0.25">
      <c r="A141" s="8" t="s">
        <v>147</v>
      </c>
      <c r="B141" s="47">
        <v>16</v>
      </c>
      <c r="C141" s="8" t="s">
        <v>6814</v>
      </c>
      <c r="D141" s="8" t="s">
        <v>7380</v>
      </c>
      <c r="E141" s="8"/>
      <c r="F141" s="8"/>
      <c r="G141" s="8" t="s">
        <v>3264</v>
      </c>
      <c r="H141" s="11" t="s">
        <v>429</v>
      </c>
      <c r="I141" s="4">
        <v>29834444</v>
      </c>
      <c r="J141" s="4">
        <v>32055962</v>
      </c>
      <c r="K141" s="7">
        <f t="shared" si="7"/>
        <v>7.4461518371181978E-2</v>
      </c>
      <c r="L141" t="str">
        <f t="shared" si="8"/>
        <v>QUALIFIED</v>
      </c>
      <c r="M141" s="3">
        <v>4973.5</v>
      </c>
      <c r="N141" s="3">
        <v>4351.8100000000004</v>
      </c>
      <c r="O141" s="3">
        <v>3730.13</v>
      </c>
      <c r="P141" s="3">
        <v>3108.44</v>
      </c>
      <c r="Q141" s="3">
        <v>2486.75</v>
      </c>
      <c r="R141" s="3">
        <v>1865.06</v>
      </c>
      <c r="S141" s="3">
        <v>1243.3800000000001</v>
      </c>
      <c r="T141" s="3">
        <v>621.69000000000005</v>
      </c>
    </row>
    <row r="142" spans="1:20" x14ac:dyDescent="0.25">
      <c r="A142" s="8" t="s">
        <v>147</v>
      </c>
      <c r="B142" s="47">
        <v>16</v>
      </c>
      <c r="C142" s="8" t="s">
        <v>6814</v>
      </c>
      <c r="D142" s="8" t="s">
        <v>7640</v>
      </c>
      <c r="E142" s="8"/>
      <c r="F142" s="8"/>
      <c r="G142" s="8" t="s">
        <v>3530</v>
      </c>
      <c r="H142" s="11" t="s">
        <v>430</v>
      </c>
      <c r="I142" s="4">
        <v>18340653</v>
      </c>
      <c r="J142" s="4">
        <v>20236028</v>
      </c>
      <c r="K142" s="7">
        <f t="shared" si="7"/>
        <v>0.10334283081414822</v>
      </c>
      <c r="L142" t="str">
        <f t="shared" si="8"/>
        <v>QUALIFIED</v>
      </c>
      <c r="M142" s="3">
        <v>6085.55</v>
      </c>
      <c r="N142" s="3">
        <v>5324.86</v>
      </c>
      <c r="O142" s="3">
        <v>4564.16</v>
      </c>
      <c r="P142" s="3">
        <v>3803.47</v>
      </c>
      <c r="Q142" s="3">
        <v>3042.78</v>
      </c>
      <c r="R142" s="3">
        <v>2282.08</v>
      </c>
      <c r="S142" s="3">
        <v>1521.39</v>
      </c>
      <c r="T142" s="3">
        <v>760.69</v>
      </c>
    </row>
    <row r="143" spans="1:20" x14ac:dyDescent="0.25">
      <c r="A143" s="8" t="s">
        <v>147</v>
      </c>
      <c r="B143" s="47">
        <v>16</v>
      </c>
      <c r="C143" s="8" t="s">
        <v>6814</v>
      </c>
      <c r="D143" s="8" t="s">
        <v>7673</v>
      </c>
      <c r="E143" s="8"/>
      <c r="F143" s="8"/>
      <c r="G143" s="8" t="s">
        <v>3563</v>
      </c>
      <c r="H143" s="11" t="s">
        <v>423</v>
      </c>
      <c r="I143" s="4">
        <v>107558200</v>
      </c>
      <c r="J143" s="4">
        <v>126614815</v>
      </c>
      <c r="K143" s="7">
        <f t="shared" si="7"/>
        <v>0.17717491553410153</v>
      </c>
      <c r="L143" t="str">
        <f t="shared" si="8"/>
        <v>QUALIFIED</v>
      </c>
      <c r="M143" s="3">
        <v>47948.62</v>
      </c>
      <c r="N143" s="3">
        <v>41955.040000000001</v>
      </c>
      <c r="O143" s="3">
        <v>35961.47</v>
      </c>
      <c r="P143" s="3">
        <v>29967.89</v>
      </c>
      <c r="Q143" s="3">
        <v>23974.31</v>
      </c>
      <c r="R143" s="3">
        <v>17980.73</v>
      </c>
      <c r="S143" s="3">
        <v>11987.16</v>
      </c>
      <c r="T143" s="3">
        <v>5993.58</v>
      </c>
    </row>
    <row r="144" spans="1:20" x14ac:dyDescent="0.25">
      <c r="A144" s="8" t="s">
        <v>147</v>
      </c>
      <c r="B144" s="47">
        <v>16</v>
      </c>
      <c r="C144" s="8" t="s">
        <v>6814</v>
      </c>
      <c r="D144" s="8" t="s">
        <v>7730</v>
      </c>
      <c r="E144" s="8"/>
      <c r="F144" s="8"/>
      <c r="G144" s="8" t="s">
        <v>3622</v>
      </c>
      <c r="H144" s="11" t="s">
        <v>424</v>
      </c>
      <c r="I144" s="4">
        <v>129834094</v>
      </c>
      <c r="J144" s="4">
        <v>161051352</v>
      </c>
      <c r="K144" s="7">
        <f t="shared" si="7"/>
        <v>0.24043960286733312</v>
      </c>
      <c r="L144" t="str">
        <f t="shared" si="8"/>
        <v>QUALIFIED</v>
      </c>
      <c r="M144" s="3">
        <v>92128.47</v>
      </c>
      <c r="N144" s="3">
        <v>80612.41</v>
      </c>
      <c r="O144" s="3">
        <v>69096.350000000006</v>
      </c>
      <c r="P144" s="3">
        <v>57580.29</v>
      </c>
      <c r="Q144" s="3">
        <v>46064.24</v>
      </c>
      <c r="R144" s="3">
        <v>34548.18</v>
      </c>
      <c r="S144" s="3">
        <v>23032.12</v>
      </c>
      <c r="T144" s="3">
        <v>11516.06</v>
      </c>
    </row>
    <row r="145" spans="1:20" x14ac:dyDescent="0.25">
      <c r="A145" s="8" t="s">
        <v>2673</v>
      </c>
      <c r="B145" s="47">
        <v>17</v>
      </c>
      <c r="C145" s="8" t="s">
        <v>6814</v>
      </c>
      <c r="D145" s="8" t="s">
        <v>6996</v>
      </c>
      <c r="E145" s="8"/>
      <c r="F145" s="8"/>
      <c r="G145" s="8" t="s">
        <v>2870</v>
      </c>
      <c r="H145" s="11" t="s">
        <v>447</v>
      </c>
      <c r="I145" s="4">
        <v>483924803</v>
      </c>
      <c r="J145" s="4">
        <v>691112844</v>
      </c>
      <c r="K145" s="7">
        <f t="shared" si="7"/>
        <v>0.42814098330066375</v>
      </c>
      <c r="L145" t="str">
        <f t="shared" si="8"/>
        <v/>
      </c>
      <c r="M145" s="3">
        <v>149034.59</v>
      </c>
      <c r="N145" s="3">
        <v>119227.67</v>
      </c>
      <c r="O145" s="3">
        <v>89420.75</v>
      </c>
      <c r="P145" s="3">
        <v>59613.84</v>
      </c>
      <c r="Q145" s="3">
        <v>29806.92</v>
      </c>
      <c r="R145" s="3">
        <v>0</v>
      </c>
      <c r="S145" s="3">
        <v>0</v>
      </c>
      <c r="T145" s="3">
        <v>0</v>
      </c>
    </row>
    <row r="146" spans="1:20" x14ac:dyDescent="0.25">
      <c r="A146" s="8" t="s">
        <v>2673</v>
      </c>
      <c r="B146" s="47">
        <v>17</v>
      </c>
      <c r="C146" s="8" t="s">
        <v>6814</v>
      </c>
      <c r="D146" s="8" t="s">
        <v>7070</v>
      </c>
      <c r="E146" s="8"/>
      <c r="F146" s="8"/>
      <c r="G146" s="8" t="s">
        <v>2951</v>
      </c>
      <c r="H146" s="11" t="s">
        <v>452</v>
      </c>
      <c r="I146" s="4">
        <v>999169</v>
      </c>
      <c r="J146" s="4">
        <v>2545103</v>
      </c>
      <c r="K146" s="7">
        <f t="shared" si="7"/>
        <v>1.5472197396036107</v>
      </c>
      <c r="L146" t="str">
        <f t="shared" si="8"/>
        <v/>
      </c>
      <c r="M146" s="3">
        <v>2078.41</v>
      </c>
      <c r="N146" s="3">
        <v>1662.73</v>
      </c>
      <c r="O146" s="3">
        <v>1247.05</v>
      </c>
      <c r="P146" s="3">
        <v>831.36</v>
      </c>
      <c r="Q146" s="3">
        <v>415.68</v>
      </c>
      <c r="R146" s="3">
        <v>0</v>
      </c>
      <c r="S146" s="3">
        <v>0</v>
      </c>
      <c r="T146" s="3">
        <v>0</v>
      </c>
    </row>
    <row r="147" spans="1:20" x14ac:dyDescent="0.25">
      <c r="A147" s="8" t="s">
        <v>2673</v>
      </c>
      <c r="B147" s="47">
        <v>17</v>
      </c>
      <c r="C147" s="8" t="s">
        <v>6814</v>
      </c>
      <c r="D147" s="8" t="s">
        <v>7367</v>
      </c>
      <c r="E147" s="8"/>
      <c r="F147" s="8"/>
      <c r="G147" s="8" t="s">
        <v>3251</v>
      </c>
      <c r="H147" s="11" t="s">
        <v>448</v>
      </c>
      <c r="I147" s="4">
        <v>1063067113</v>
      </c>
      <c r="J147" s="4">
        <v>1225847182</v>
      </c>
      <c r="K147" s="7">
        <f t="shared" si="7"/>
        <v>0.15312304087804096</v>
      </c>
      <c r="L147" t="str">
        <f t="shared" si="8"/>
        <v>QUALIFIED</v>
      </c>
      <c r="M147" s="3">
        <v>630872.89</v>
      </c>
      <c r="N147" s="3">
        <v>552013.78</v>
      </c>
      <c r="O147" s="3">
        <v>473154.67</v>
      </c>
      <c r="P147" s="3">
        <v>394295.56</v>
      </c>
      <c r="Q147" s="3">
        <v>315436.45</v>
      </c>
      <c r="R147" s="3">
        <v>236577.33</v>
      </c>
      <c r="S147" s="3">
        <v>157718.22</v>
      </c>
      <c r="T147" s="3">
        <v>78859.11</v>
      </c>
    </row>
    <row r="148" spans="1:20" x14ac:dyDescent="0.25">
      <c r="A148" s="8" t="s">
        <v>2673</v>
      </c>
      <c r="B148" s="47">
        <v>17</v>
      </c>
      <c r="C148" s="8" t="s">
        <v>6814</v>
      </c>
      <c r="D148" s="8" t="s">
        <v>7389</v>
      </c>
      <c r="E148" s="8"/>
      <c r="F148" s="8"/>
      <c r="G148" s="8" t="s">
        <v>3273</v>
      </c>
      <c r="H148" s="11" t="s">
        <v>453</v>
      </c>
      <c r="I148" s="4">
        <v>3577006</v>
      </c>
      <c r="J148" s="4">
        <v>4364439</v>
      </c>
      <c r="K148" s="7">
        <f t="shared" si="7"/>
        <v>0.22013745573812288</v>
      </c>
      <c r="L148" t="str">
        <f t="shared" si="8"/>
        <v>QUALIFIED</v>
      </c>
      <c r="M148" s="3">
        <v>449.88</v>
      </c>
      <c r="N148" s="3">
        <v>393.65</v>
      </c>
      <c r="O148" s="3">
        <v>337.41</v>
      </c>
      <c r="P148" s="3">
        <v>281.18</v>
      </c>
      <c r="Q148" s="3">
        <v>224.94</v>
      </c>
      <c r="R148" s="3">
        <v>168.71</v>
      </c>
      <c r="S148" s="3">
        <v>112.47</v>
      </c>
      <c r="T148" s="3">
        <v>56.24</v>
      </c>
    </row>
    <row r="149" spans="1:20" x14ac:dyDescent="0.25">
      <c r="A149" s="8" t="s">
        <v>2673</v>
      </c>
      <c r="B149" s="47">
        <v>17</v>
      </c>
      <c r="C149" s="8" t="s">
        <v>6814</v>
      </c>
      <c r="D149" s="8" t="s">
        <v>7514</v>
      </c>
      <c r="E149" s="8"/>
      <c r="F149" s="8"/>
      <c r="G149" s="8" t="s">
        <v>3401</v>
      </c>
      <c r="H149" s="11" t="s">
        <v>454</v>
      </c>
      <c r="I149" s="4">
        <v>7920890</v>
      </c>
      <c r="J149" s="4">
        <v>10006972</v>
      </c>
      <c r="K149" s="7">
        <f t="shared" si="7"/>
        <v>0.26336459665517387</v>
      </c>
      <c r="L149" t="str">
        <f t="shared" si="8"/>
        <v>QUALIFIED</v>
      </c>
      <c r="M149" s="3">
        <v>2289.7600000000002</v>
      </c>
      <c r="N149" s="3">
        <v>2003.54</v>
      </c>
      <c r="O149" s="3">
        <v>1717.32</v>
      </c>
      <c r="P149" s="3">
        <v>1431.1</v>
      </c>
      <c r="Q149" s="3">
        <v>1144.8800000000001</v>
      </c>
      <c r="R149" s="3">
        <v>858.66</v>
      </c>
      <c r="S149" s="3">
        <v>572.44000000000005</v>
      </c>
      <c r="T149" s="3">
        <v>286.22000000000003</v>
      </c>
    </row>
    <row r="150" spans="1:20" x14ac:dyDescent="0.25">
      <c r="A150" s="8" t="s">
        <v>2673</v>
      </c>
      <c r="B150" s="47">
        <v>17</v>
      </c>
      <c r="C150" s="8" t="s">
        <v>6814</v>
      </c>
      <c r="D150" s="8" t="s">
        <v>7562</v>
      </c>
      <c r="E150" s="8"/>
      <c r="F150" s="8"/>
      <c r="G150" s="8" t="s">
        <v>3449</v>
      </c>
      <c r="H150" s="11" t="s">
        <v>455</v>
      </c>
      <c r="I150" s="4">
        <v>4124539</v>
      </c>
      <c r="J150" s="4">
        <v>5255462</v>
      </c>
      <c r="K150" s="7">
        <f t="shared" si="7"/>
        <v>0.2741937947489404</v>
      </c>
      <c r="L150" t="str">
        <f t="shared" si="8"/>
        <v>QUALIFIED</v>
      </c>
      <c r="M150" s="3">
        <v>598.36</v>
      </c>
      <c r="N150" s="3">
        <v>523.57000000000005</v>
      </c>
      <c r="O150" s="3">
        <v>448.77</v>
      </c>
      <c r="P150" s="3">
        <v>373.98</v>
      </c>
      <c r="Q150" s="3">
        <v>299.18</v>
      </c>
      <c r="R150" s="3">
        <v>224.39</v>
      </c>
      <c r="S150" s="3">
        <v>149.59</v>
      </c>
      <c r="T150" s="3">
        <v>74.8</v>
      </c>
    </row>
    <row r="151" spans="1:20" x14ac:dyDescent="0.25">
      <c r="A151" s="8" t="s">
        <v>2673</v>
      </c>
      <c r="B151" s="47">
        <v>17</v>
      </c>
      <c r="C151" s="8" t="s">
        <v>6814</v>
      </c>
      <c r="D151" s="8" t="s">
        <v>7566</v>
      </c>
      <c r="E151" s="8"/>
      <c r="F151" s="8"/>
      <c r="G151" s="8" t="s">
        <v>3453</v>
      </c>
      <c r="H151" s="11" t="s">
        <v>456</v>
      </c>
      <c r="I151" s="4">
        <v>27234240</v>
      </c>
      <c r="J151" s="4">
        <v>34214760</v>
      </c>
      <c r="K151" s="7">
        <f t="shared" si="7"/>
        <v>0.25631411047269909</v>
      </c>
      <c r="L151" t="str">
        <f t="shared" si="8"/>
        <v>QUALIFIED</v>
      </c>
      <c r="M151" s="3">
        <v>6272.17</v>
      </c>
      <c r="N151" s="3">
        <v>5488.15</v>
      </c>
      <c r="O151" s="3">
        <v>4704.13</v>
      </c>
      <c r="P151" s="3">
        <v>3920.11</v>
      </c>
      <c r="Q151" s="3">
        <v>3136.09</v>
      </c>
      <c r="R151" s="3">
        <v>2352.06</v>
      </c>
      <c r="S151" s="3">
        <v>1568.04</v>
      </c>
      <c r="T151" s="3">
        <v>784.02</v>
      </c>
    </row>
    <row r="152" spans="1:20" x14ac:dyDescent="0.25">
      <c r="A152" s="8" t="s">
        <v>2673</v>
      </c>
      <c r="B152" s="47">
        <v>17</v>
      </c>
      <c r="C152" s="8" t="s">
        <v>6814</v>
      </c>
      <c r="D152" s="8" t="s">
        <v>7656</v>
      </c>
      <c r="E152" s="8"/>
      <c r="F152" s="8"/>
      <c r="G152" s="8" t="s">
        <v>3546</v>
      </c>
      <c r="H152" s="11" t="s">
        <v>457</v>
      </c>
      <c r="I152" s="4">
        <v>2735893</v>
      </c>
      <c r="J152" s="4">
        <v>2787801</v>
      </c>
      <c r="K152" s="7">
        <f t="shared" si="7"/>
        <v>1.8972964220457453E-2</v>
      </c>
      <c r="L152" t="str">
        <f t="shared" si="8"/>
        <v>QUALIFIED</v>
      </c>
      <c r="M152" s="3">
        <v>1432.05</v>
      </c>
      <c r="N152" s="3">
        <v>1253.04</v>
      </c>
      <c r="O152" s="3">
        <v>1074.04</v>
      </c>
      <c r="P152" s="3">
        <v>895.03</v>
      </c>
      <c r="Q152" s="3">
        <v>716.03</v>
      </c>
      <c r="R152" s="3">
        <v>537.02</v>
      </c>
      <c r="S152" s="3">
        <v>358.01</v>
      </c>
      <c r="T152" s="3">
        <v>179.01</v>
      </c>
    </row>
    <row r="153" spans="1:20" x14ac:dyDescent="0.25">
      <c r="A153" s="8" t="s">
        <v>2673</v>
      </c>
      <c r="B153" s="47">
        <v>17</v>
      </c>
      <c r="C153" s="8" t="s">
        <v>6814</v>
      </c>
      <c r="D153" s="8" t="s">
        <v>7669</v>
      </c>
      <c r="E153" s="8"/>
      <c r="F153" s="8"/>
      <c r="G153" s="8" t="s">
        <v>3559</v>
      </c>
      <c r="H153" s="11" t="s">
        <v>458</v>
      </c>
      <c r="I153" s="4">
        <v>8346779</v>
      </c>
      <c r="J153" s="4">
        <v>10396333</v>
      </c>
      <c r="K153" s="7">
        <f t="shared" si="7"/>
        <v>0.24555028951886709</v>
      </c>
      <c r="L153" t="str">
        <f t="shared" si="8"/>
        <v>QUALIFIED</v>
      </c>
      <c r="M153" s="3">
        <v>3008.52</v>
      </c>
      <c r="N153" s="3">
        <v>2632.46</v>
      </c>
      <c r="O153" s="3">
        <v>2256.39</v>
      </c>
      <c r="P153" s="3">
        <v>1880.33</v>
      </c>
      <c r="Q153" s="3">
        <v>1504.26</v>
      </c>
      <c r="R153" s="3">
        <v>1128.2</v>
      </c>
      <c r="S153" s="3">
        <v>752.13</v>
      </c>
      <c r="T153" s="3">
        <v>376.07</v>
      </c>
    </row>
    <row r="154" spans="1:20" x14ac:dyDescent="0.25">
      <c r="A154" s="8" t="s">
        <v>2673</v>
      </c>
      <c r="B154" s="47">
        <v>17</v>
      </c>
      <c r="C154" s="8" t="s">
        <v>6814</v>
      </c>
      <c r="D154" s="8" t="s">
        <v>7698</v>
      </c>
      <c r="E154" s="8"/>
      <c r="F154" s="8"/>
      <c r="G154" s="8" t="s">
        <v>3588</v>
      </c>
      <c r="H154" s="11" t="s">
        <v>459</v>
      </c>
      <c r="I154" s="4">
        <v>44501111</v>
      </c>
      <c r="J154" s="4">
        <v>60384160</v>
      </c>
      <c r="K154" s="7">
        <f t="shared" si="7"/>
        <v>0.35691353863052994</v>
      </c>
      <c r="L154" t="str">
        <f t="shared" si="8"/>
        <v/>
      </c>
      <c r="M154" s="3">
        <v>5093.75</v>
      </c>
      <c r="N154" s="3">
        <v>4075</v>
      </c>
      <c r="O154" s="3">
        <v>3056.25</v>
      </c>
      <c r="P154" s="3">
        <v>2037.5</v>
      </c>
      <c r="Q154" s="3">
        <v>1018.75</v>
      </c>
      <c r="R154" s="3">
        <v>0</v>
      </c>
      <c r="S154" s="3">
        <v>0</v>
      </c>
      <c r="T154" s="3">
        <v>0</v>
      </c>
    </row>
    <row r="155" spans="1:20" x14ac:dyDescent="0.25">
      <c r="A155" s="8" t="s">
        <v>475</v>
      </c>
      <c r="B155" s="47">
        <v>18</v>
      </c>
      <c r="C155" s="8" t="s">
        <v>6814</v>
      </c>
      <c r="D155" s="8" t="s">
        <v>6893</v>
      </c>
      <c r="E155" s="8"/>
      <c r="F155" s="8"/>
      <c r="G155" s="8" t="s">
        <v>2761</v>
      </c>
      <c r="H155" s="11" t="s">
        <v>479</v>
      </c>
      <c r="I155" s="4">
        <v>24512839</v>
      </c>
      <c r="J155" s="4">
        <v>31619685</v>
      </c>
      <c r="K155" s="7">
        <f t="shared" si="7"/>
        <v>0.28992341523558329</v>
      </c>
      <c r="L155" t="str">
        <f t="shared" si="8"/>
        <v>QUALIFIED</v>
      </c>
      <c r="M155" s="3">
        <v>8838.68</v>
      </c>
      <c r="N155" s="3">
        <v>7733.85</v>
      </c>
      <c r="O155" s="3">
        <v>6629.01</v>
      </c>
      <c r="P155" s="3">
        <v>5524.18</v>
      </c>
      <c r="Q155" s="3">
        <v>4419.34</v>
      </c>
      <c r="R155" s="3">
        <v>3314.51</v>
      </c>
      <c r="S155" s="3">
        <v>2209.67</v>
      </c>
      <c r="T155" s="3">
        <v>1104.8399999999999</v>
      </c>
    </row>
    <row r="156" spans="1:20" x14ac:dyDescent="0.25">
      <c r="A156" s="8" t="s">
        <v>475</v>
      </c>
      <c r="B156" s="47">
        <v>18</v>
      </c>
      <c r="C156" s="8" t="s">
        <v>6814</v>
      </c>
      <c r="D156" s="8" t="s">
        <v>6985</v>
      </c>
      <c r="E156" s="8"/>
      <c r="F156" s="8"/>
      <c r="G156" s="8" t="s">
        <v>2859</v>
      </c>
      <c r="H156" s="11" t="s">
        <v>475</v>
      </c>
      <c r="I156" s="4">
        <v>122983313</v>
      </c>
      <c r="J156" s="4">
        <v>154501679</v>
      </c>
      <c r="K156" s="7">
        <f t="shared" si="7"/>
        <v>0.25628164692554672</v>
      </c>
      <c r="L156" t="str">
        <f t="shared" si="8"/>
        <v>QUALIFIED</v>
      </c>
      <c r="M156" s="3">
        <v>75110.34</v>
      </c>
      <c r="N156" s="3">
        <v>65721.55</v>
      </c>
      <c r="O156" s="3">
        <v>56332.76</v>
      </c>
      <c r="P156" s="3">
        <v>46943.96</v>
      </c>
      <c r="Q156" s="3">
        <v>37555.17</v>
      </c>
      <c r="R156" s="3">
        <v>28166.38</v>
      </c>
      <c r="S156" s="3">
        <v>18777.59</v>
      </c>
      <c r="T156" s="3">
        <v>9388.7900000000009</v>
      </c>
    </row>
    <row r="157" spans="1:20" x14ac:dyDescent="0.25">
      <c r="A157" s="8" t="s">
        <v>475</v>
      </c>
      <c r="B157" s="47">
        <v>18</v>
      </c>
      <c r="C157" s="8" t="s">
        <v>6814</v>
      </c>
      <c r="D157" s="8" t="s">
        <v>6998</v>
      </c>
      <c r="E157" s="8"/>
      <c r="F157" s="8"/>
      <c r="G157" s="8" t="s">
        <v>2872</v>
      </c>
      <c r="H157" s="11" t="s">
        <v>480</v>
      </c>
      <c r="I157" s="4">
        <v>6788597</v>
      </c>
      <c r="J157" s="4">
        <v>9039748</v>
      </c>
      <c r="K157" s="7">
        <f t="shared" si="7"/>
        <v>0.33160769449121813</v>
      </c>
      <c r="L157" t="str">
        <f t="shared" si="8"/>
        <v/>
      </c>
      <c r="M157" s="3">
        <v>4127.24</v>
      </c>
      <c r="N157" s="3">
        <v>3301.79</v>
      </c>
      <c r="O157" s="3">
        <v>2476.34</v>
      </c>
      <c r="P157" s="3">
        <v>1650.9</v>
      </c>
      <c r="Q157" s="3">
        <v>825.45</v>
      </c>
      <c r="R157" s="3">
        <v>0</v>
      </c>
      <c r="S157" s="3">
        <v>0</v>
      </c>
      <c r="T157" s="3">
        <v>0</v>
      </c>
    </row>
    <row r="158" spans="1:20" x14ac:dyDescent="0.25">
      <c r="A158" s="8" t="s">
        <v>475</v>
      </c>
      <c r="B158" s="47">
        <v>18</v>
      </c>
      <c r="C158" s="8" t="s">
        <v>6814</v>
      </c>
      <c r="D158" s="8" t="s">
        <v>7289</v>
      </c>
      <c r="E158" s="8"/>
      <c r="F158" s="8"/>
      <c r="G158" s="8" t="s">
        <v>3173</v>
      </c>
      <c r="H158" s="11" t="s">
        <v>481</v>
      </c>
      <c r="I158" s="4">
        <v>5187193</v>
      </c>
      <c r="J158" s="4">
        <v>6517090</v>
      </c>
      <c r="K158" s="7">
        <f t="shared" si="7"/>
        <v>0.25638085955159179</v>
      </c>
      <c r="L158" t="str">
        <f t="shared" si="8"/>
        <v>QUALIFIED</v>
      </c>
      <c r="M158" s="3">
        <v>3572.33</v>
      </c>
      <c r="N158" s="3">
        <v>3125.79</v>
      </c>
      <c r="O158" s="3">
        <v>2679.25</v>
      </c>
      <c r="P158" s="3">
        <v>2232.71</v>
      </c>
      <c r="Q158" s="3">
        <v>1786.17</v>
      </c>
      <c r="R158" s="3">
        <v>1339.62</v>
      </c>
      <c r="S158" s="3">
        <v>893.08</v>
      </c>
      <c r="T158" s="3">
        <v>446.54</v>
      </c>
    </row>
    <row r="159" spans="1:20" x14ac:dyDescent="0.25">
      <c r="A159" s="8" t="s">
        <v>475</v>
      </c>
      <c r="B159" s="47">
        <v>18</v>
      </c>
      <c r="C159" s="8" t="s">
        <v>6814</v>
      </c>
      <c r="D159" s="8" t="s">
        <v>7357</v>
      </c>
      <c r="E159" s="8"/>
      <c r="F159" s="8"/>
      <c r="G159" s="8" t="s">
        <v>3241</v>
      </c>
      <c r="H159" s="11" t="s">
        <v>482</v>
      </c>
      <c r="I159" s="4">
        <v>31275973</v>
      </c>
      <c r="J159" s="4">
        <v>40704103</v>
      </c>
      <c r="K159" s="7">
        <f t="shared" si="7"/>
        <v>0.30144961437330825</v>
      </c>
      <c r="L159" t="str">
        <f t="shared" si="8"/>
        <v>QUALIFIED</v>
      </c>
      <c r="M159" s="3">
        <v>13546.56</v>
      </c>
      <c r="N159" s="3">
        <v>11853.24</v>
      </c>
      <c r="O159" s="3">
        <v>10159.92</v>
      </c>
      <c r="P159" s="3">
        <v>8466.6</v>
      </c>
      <c r="Q159" s="3">
        <v>6773.28</v>
      </c>
      <c r="R159" s="3">
        <v>5079.96</v>
      </c>
      <c r="S159" s="3">
        <v>3386.64</v>
      </c>
      <c r="T159" s="3">
        <v>1693.32</v>
      </c>
    </row>
    <row r="160" spans="1:20" x14ac:dyDescent="0.25">
      <c r="A160" s="8" t="s">
        <v>475</v>
      </c>
      <c r="B160" s="47">
        <v>18</v>
      </c>
      <c r="C160" s="8" t="s">
        <v>6814</v>
      </c>
      <c r="D160" s="8" t="s">
        <v>7387</v>
      </c>
      <c r="E160" s="8"/>
      <c r="F160" s="8"/>
      <c r="G160" s="8" t="s">
        <v>3271</v>
      </c>
      <c r="H160" s="11" t="s">
        <v>483</v>
      </c>
      <c r="I160" s="4">
        <v>2536436</v>
      </c>
      <c r="J160" s="4">
        <v>3189048</v>
      </c>
      <c r="K160" s="7">
        <f t="shared" si="7"/>
        <v>0.25729488147936713</v>
      </c>
      <c r="L160" t="str">
        <f t="shared" si="8"/>
        <v>QUALIFIED</v>
      </c>
      <c r="M160" s="3">
        <v>397.4</v>
      </c>
      <c r="N160" s="3">
        <v>347.73</v>
      </c>
      <c r="O160" s="3">
        <v>298.05</v>
      </c>
      <c r="P160" s="3">
        <v>248.38</v>
      </c>
      <c r="Q160" s="3">
        <v>198.7</v>
      </c>
      <c r="R160" s="3">
        <v>149.03</v>
      </c>
      <c r="S160" s="3">
        <v>99.35</v>
      </c>
      <c r="T160" s="3">
        <v>49.68</v>
      </c>
    </row>
    <row r="161" spans="1:20" x14ac:dyDescent="0.25">
      <c r="A161" s="8" t="s">
        <v>475</v>
      </c>
      <c r="B161" s="47">
        <v>18</v>
      </c>
      <c r="C161" s="8" t="s">
        <v>6814</v>
      </c>
      <c r="D161" s="8" t="s">
        <v>7531</v>
      </c>
      <c r="E161" s="8"/>
      <c r="F161" s="8"/>
      <c r="G161" s="8" t="s">
        <v>3418</v>
      </c>
      <c r="H161" s="11" t="s">
        <v>484</v>
      </c>
      <c r="I161" s="4">
        <v>4258055</v>
      </c>
      <c r="J161" s="4">
        <v>5621199</v>
      </c>
      <c r="K161" s="7">
        <f t="shared" si="7"/>
        <v>0.32013301847909431</v>
      </c>
      <c r="L161" t="str">
        <f t="shared" si="8"/>
        <v/>
      </c>
      <c r="M161" s="3">
        <v>1376.38</v>
      </c>
      <c r="N161" s="3">
        <v>1101.0999999999999</v>
      </c>
      <c r="O161" s="3">
        <v>825.83</v>
      </c>
      <c r="P161" s="3">
        <v>550.54999999999995</v>
      </c>
      <c r="Q161" s="3">
        <v>275.27999999999997</v>
      </c>
      <c r="R161" s="3">
        <v>0</v>
      </c>
      <c r="S161" s="3">
        <v>0</v>
      </c>
      <c r="T161" s="3">
        <v>0</v>
      </c>
    </row>
    <row r="162" spans="1:20" x14ac:dyDescent="0.25">
      <c r="A162" s="8" t="s">
        <v>475</v>
      </c>
      <c r="B162" s="47">
        <v>18</v>
      </c>
      <c r="C162" s="8" t="s">
        <v>6814</v>
      </c>
      <c r="D162" s="8" t="s">
        <v>7715</v>
      </c>
      <c r="E162" s="8"/>
      <c r="F162" s="8"/>
      <c r="G162" s="8" t="s">
        <v>3605</v>
      </c>
      <c r="H162" s="11" t="s">
        <v>485</v>
      </c>
      <c r="I162" s="4">
        <v>4590180</v>
      </c>
      <c r="J162" s="4">
        <v>6173813</v>
      </c>
      <c r="K162" s="7">
        <f t="shared" si="7"/>
        <v>0.3450045531983495</v>
      </c>
      <c r="L162" t="str">
        <f t="shared" si="8"/>
        <v/>
      </c>
      <c r="M162" s="3">
        <v>3705.66</v>
      </c>
      <c r="N162" s="3">
        <v>2964.53</v>
      </c>
      <c r="O162" s="3">
        <v>2223.4</v>
      </c>
      <c r="P162" s="3">
        <v>1482.26</v>
      </c>
      <c r="Q162" s="3">
        <v>741.13</v>
      </c>
      <c r="R162" s="3">
        <v>0</v>
      </c>
      <c r="S162" s="3">
        <v>0</v>
      </c>
      <c r="T162" s="3">
        <v>0</v>
      </c>
    </row>
    <row r="163" spans="1:20" x14ac:dyDescent="0.25">
      <c r="A163" s="8" t="s">
        <v>518</v>
      </c>
      <c r="B163" s="47">
        <v>19</v>
      </c>
      <c r="C163" s="8" t="s">
        <v>6814</v>
      </c>
      <c r="D163" s="8" t="s">
        <v>6864</v>
      </c>
      <c r="E163" s="8"/>
      <c r="F163" s="8"/>
      <c r="G163" s="8" t="s">
        <v>2732</v>
      </c>
      <c r="H163" s="11" t="s">
        <v>510</v>
      </c>
      <c r="I163" s="4">
        <v>4232799</v>
      </c>
      <c r="J163" s="4">
        <v>4600201</v>
      </c>
      <c r="K163" s="7">
        <f t="shared" ref="K163:K194" si="9">(J163-I163)/I163</f>
        <v>8.6798829805053351E-2</v>
      </c>
      <c r="L163" t="str">
        <f t="shared" si="8"/>
        <v>QUALIFIED</v>
      </c>
      <c r="M163" s="3">
        <v>1329.96</v>
      </c>
      <c r="N163" s="3">
        <v>1163.72</v>
      </c>
      <c r="O163" s="3">
        <v>997.47</v>
      </c>
      <c r="P163" s="3">
        <v>831.23</v>
      </c>
      <c r="Q163" s="3">
        <v>664.98</v>
      </c>
      <c r="R163" s="3">
        <v>498.74</v>
      </c>
      <c r="S163" s="3">
        <v>332.49</v>
      </c>
      <c r="T163" s="3">
        <v>166.25</v>
      </c>
    </row>
    <row r="164" spans="1:20" x14ac:dyDescent="0.25">
      <c r="A164" s="8" t="s">
        <v>518</v>
      </c>
      <c r="B164" s="47">
        <v>19</v>
      </c>
      <c r="C164" s="8" t="s">
        <v>6814</v>
      </c>
      <c r="D164" s="8" t="s">
        <v>6905</v>
      </c>
      <c r="E164" s="8"/>
      <c r="F164" s="8"/>
      <c r="G164" s="8" t="s">
        <v>2773</v>
      </c>
      <c r="H164" s="11" t="s">
        <v>511</v>
      </c>
      <c r="I164" s="4">
        <v>740834</v>
      </c>
      <c r="J164" s="4">
        <v>936961</v>
      </c>
      <c r="K164" s="7">
        <f t="shared" si="9"/>
        <v>0.26473811947075865</v>
      </c>
      <c r="L164" t="str">
        <f t="shared" si="8"/>
        <v>QUALIFIED</v>
      </c>
      <c r="M164" s="3">
        <v>46.97</v>
      </c>
      <c r="N164" s="3">
        <v>41.1</v>
      </c>
      <c r="O164" s="3">
        <v>35.229999999999997</v>
      </c>
      <c r="P164" s="3">
        <v>29.36</v>
      </c>
      <c r="Q164" s="3">
        <v>23.49</v>
      </c>
      <c r="R164" s="3">
        <v>17.61</v>
      </c>
      <c r="S164" s="3">
        <v>11.74</v>
      </c>
      <c r="T164" s="3">
        <v>5.87</v>
      </c>
    </row>
    <row r="165" spans="1:20" x14ac:dyDescent="0.25">
      <c r="A165" s="8" t="s">
        <v>518</v>
      </c>
      <c r="B165" s="47">
        <v>19</v>
      </c>
      <c r="C165" s="8" t="s">
        <v>6814</v>
      </c>
      <c r="D165" s="8" t="s">
        <v>7138</v>
      </c>
      <c r="E165" s="8"/>
      <c r="F165" s="8"/>
      <c r="G165" s="8" t="s">
        <v>3020</v>
      </c>
      <c r="H165" s="11" t="s">
        <v>512</v>
      </c>
      <c r="I165" s="4">
        <v>23661404</v>
      </c>
      <c r="J165" s="4">
        <v>29005712</v>
      </c>
      <c r="K165" s="7">
        <f t="shared" si="9"/>
        <v>0.22586605596185247</v>
      </c>
      <c r="L165" t="str">
        <f t="shared" si="8"/>
        <v>QUALIFIED</v>
      </c>
      <c r="M165" s="3">
        <v>9348.5400000000009</v>
      </c>
      <c r="N165" s="3">
        <v>8179.97</v>
      </c>
      <c r="O165" s="3">
        <v>7011.41</v>
      </c>
      <c r="P165" s="3">
        <v>5842.84</v>
      </c>
      <c r="Q165" s="3">
        <v>4674.2700000000004</v>
      </c>
      <c r="R165" s="3">
        <v>3505.7</v>
      </c>
      <c r="S165" s="3">
        <v>2337.14</v>
      </c>
      <c r="T165" s="3">
        <v>1168.57</v>
      </c>
    </row>
    <row r="166" spans="1:20" x14ac:dyDescent="0.25">
      <c r="A166" s="8" t="s">
        <v>518</v>
      </c>
      <c r="B166" s="47">
        <v>19</v>
      </c>
      <c r="C166" s="8" t="s">
        <v>6814</v>
      </c>
      <c r="D166" s="8" t="s">
        <v>7239</v>
      </c>
      <c r="E166" s="8"/>
      <c r="F166" s="8"/>
      <c r="G166" s="8" t="s">
        <v>3121</v>
      </c>
      <c r="H166" s="11" t="s">
        <v>513</v>
      </c>
      <c r="I166" s="4">
        <v>4752707</v>
      </c>
      <c r="J166" s="4">
        <v>6654368</v>
      </c>
      <c r="K166" s="7">
        <f t="shared" si="9"/>
        <v>0.4001216569841145</v>
      </c>
      <c r="L166" t="str">
        <f t="shared" si="8"/>
        <v/>
      </c>
      <c r="M166" s="3">
        <v>1405.59</v>
      </c>
      <c r="N166" s="3">
        <v>1124.47</v>
      </c>
      <c r="O166" s="3">
        <v>843.35</v>
      </c>
      <c r="P166" s="3">
        <v>562.24</v>
      </c>
      <c r="Q166" s="3">
        <v>281.12</v>
      </c>
      <c r="R166" s="3">
        <v>0</v>
      </c>
      <c r="S166" s="3">
        <v>0</v>
      </c>
      <c r="T166" s="3">
        <v>0</v>
      </c>
    </row>
    <row r="167" spans="1:20" x14ac:dyDescent="0.25">
      <c r="A167" s="8" t="s">
        <v>518</v>
      </c>
      <c r="B167" s="47">
        <v>19</v>
      </c>
      <c r="C167" s="8" t="s">
        <v>6814</v>
      </c>
      <c r="D167" s="8" t="s">
        <v>7293</v>
      </c>
      <c r="E167" s="8"/>
      <c r="F167" s="8"/>
      <c r="G167" s="8" t="s">
        <v>3177</v>
      </c>
      <c r="H167" s="11" t="s">
        <v>514</v>
      </c>
      <c r="I167" s="4">
        <v>8912579</v>
      </c>
      <c r="J167" s="4">
        <v>11322886</v>
      </c>
      <c r="K167" s="7">
        <f t="shared" si="9"/>
        <v>0.27043878096340018</v>
      </c>
      <c r="L167" t="str">
        <f t="shared" si="8"/>
        <v>QUALIFIED</v>
      </c>
      <c r="M167" s="3">
        <v>2351.33</v>
      </c>
      <c r="N167" s="3">
        <v>2057.41</v>
      </c>
      <c r="O167" s="3">
        <v>1763.5</v>
      </c>
      <c r="P167" s="3">
        <v>1469.58</v>
      </c>
      <c r="Q167" s="3">
        <v>1175.67</v>
      </c>
      <c r="R167" s="3">
        <v>881.75</v>
      </c>
      <c r="S167" s="3">
        <v>587.83000000000004</v>
      </c>
      <c r="T167" s="3">
        <v>293.92</v>
      </c>
    </row>
    <row r="168" spans="1:20" x14ac:dyDescent="0.25">
      <c r="A168" s="8" t="s">
        <v>518</v>
      </c>
      <c r="B168" s="47">
        <v>19</v>
      </c>
      <c r="C168" s="8" t="s">
        <v>6814</v>
      </c>
      <c r="D168" s="8" t="s">
        <v>7429</v>
      </c>
      <c r="E168" s="8"/>
      <c r="F168" s="8"/>
      <c r="G168" s="8" t="s">
        <v>3314</v>
      </c>
      <c r="H168" s="11" t="s">
        <v>515</v>
      </c>
      <c r="I168" s="4">
        <v>36025505</v>
      </c>
      <c r="J168" s="4">
        <v>47803616</v>
      </c>
      <c r="K168" s="7">
        <f t="shared" si="9"/>
        <v>0.32693812342117062</v>
      </c>
      <c r="L168" t="str">
        <f t="shared" si="8"/>
        <v/>
      </c>
      <c r="M168" s="3">
        <v>10883.36</v>
      </c>
      <c r="N168" s="3">
        <v>8706.69</v>
      </c>
      <c r="O168" s="3">
        <v>6530.02</v>
      </c>
      <c r="P168" s="3">
        <v>4353.34</v>
      </c>
      <c r="Q168" s="3">
        <v>2176.67</v>
      </c>
      <c r="R168" s="3">
        <v>0</v>
      </c>
      <c r="S168" s="3">
        <v>0</v>
      </c>
      <c r="T168" s="3">
        <v>0</v>
      </c>
    </row>
    <row r="169" spans="1:20" x14ac:dyDescent="0.25">
      <c r="A169" s="8" t="s">
        <v>518</v>
      </c>
      <c r="B169" s="47">
        <v>19</v>
      </c>
      <c r="C169" s="8" t="s">
        <v>6814</v>
      </c>
      <c r="D169" s="8" t="s">
        <v>7434</v>
      </c>
      <c r="E169" s="8"/>
      <c r="F169" s="8"/>
      <c r="G169" s="8" t="s">
        <v>3319</v>
      </c>
      <c r="H169" s="11" t="s">
        <v>507</v>
      </c>
      <c r="I169" s="4">
        <v>131719534</v>
      </c>
      <c r="J169" s="4">
        <v>151647155</v>
      </c>
      <c r="K169" s="7">
        <f t="shared" si="9"/>
        <v>0.15128827437242529</v>
      </c>
      <c r="L169" t="str">
        <f t="shared" si="8"/>
        <v>QUALIFIED</v>
      </c>
      <c r="M169" s="3">
        <v>62039.21</v>
      </c>
      <c r="N169" s="3">
        <v>54284.31</v>
      </c>
      <c r="O169" s="3">
        <v>46529.41</v>
      </c>
      <c r="P169" s="3">
        <v>38774.51</v>
      </c>
      <c r="Q169" s="3">
        <v>31019.61</v>
      </c>
      <c r="R169" s="3">
        <v>23264.7</v>
      </c>
      <c r="S169" s="3">
        <v>15509.8</v>
      </c>
      <c r="T169" s="3">
        <v>7754.9</v>
      </c>
    </row>
    <row r="170" spans="1:20" x14ac:dyDescent="0.25">
      <c r="A170" s="8" t="s">
        <v>518</v>
      </c>
      <c r="B170" s="47">
        <v>19</v>
      </c>
      <c r="C170" s="8" t="s">
        <v>6814</v>
      </c>
      <c r="D170" s="8" t="s">
        <v>7451</v>
      </c>
      <c r="E170" s="8"/>
      <c r="F170" s="8"/>
      <c r="G170" s="8" t="s">
        <v>3337</v>
      </c>
      <c r="H170" s="11" t="s">
        <v>516</v>
      </c>
      <c r="I170" s="4">
        <v>1888192</v>
      </c>
      <c r="J170" s="4">
        <v>2377937</v>
      </c>
      <c r="K170" s="7">
        <f t="shared" si="9"/>
        <v>0.25937245788563873</v>
      </c>
      <c r="L170" t="str">
        <f t="shared" si="8"/>
        <v>QUALIFIED</v>
      </c>
      <c r="M170" s="3">
        <v>486.1</v>
      </c>
      <c r="N170" s="3">
        <v>425.34</v>
      </c>
      <c r="O170" s="3">
        <v>364.58</v>
      </c>
      <c r="P170" s="3">
        <v>303.81</v>
      </c>
      <c r="Q170" s="3">
        <v>243.05</v>
      </c>
      <c r="R170" s="3">
        <v>182.29</v>
      </c>
      <c r="S170" s="3">
        <v>121.53</v>
      </c>
      <c r="T170" s="3">
        <v>60.76</v>
      </c>
    </row>
    <row r="171" spans="1:20" x14ac:dyDescent="0.25">
      <c r="A171" s="8" t="s">
        <v>528</v>
      </c>
      <c r="B171" s="47">
        <v>20</v>
      </c>
      <c r="C171" s="8" t="s">
        <v>6814</v>
      </c>
      <c r="D171" s="8" t="s">
        <v>7426</v>
      </c>
      <c r="E171" s="8"/>
      <c r="F171" s="8"/>
      <c r="G171" s="8" t="s">
        <v>3311</v>
      </c>
      <c r="H171" s="11" t="s">
        <v>529</v>
      </c>
      <c r="I171" s="4">
        <v>9888047</v>
      </c>
      <c r="J171" s="4">
        <v>12060861</v>
      </c>
      <c r="K171" s="7">
        <f t="shared" si="9"/>
        <v>0.21974147169810176</v>
      </c>
      <c r="L171" t="str">
        <f t="shared" si="8"/>
        <v>QUALIFIED</v>
      </c>
      <c r="M171" s="3">
        <v>2802.38</v>
      </c>
      <c r="N171" s="3">
        <v>2452.08</v>
      </c>
      <c r="O171" s="3">
        <v>2101.79</v>
      </c>
      <c r="P171" s="3">
        <v>1751.49</v>
      </c>
      <c r="Q171" s="3">
        <v>1401.19</v>
      </c>
      <c r="R171" s="3">
        <v>1050.8900000000001</v>
      </c>
      <c r="S171" s="3">
        <v>700.6</v>
      </c>
      <c r="T171" s="3">
        <v>350.3</v>
      </c>
    </row>
    <row r="172" spans="1:20" x14ac:dyDescent="0.25">
      <c r="A172" s="8" t="s">
        <v>528</v>
      </c>
      <c r="B172" s="47">
        <v>20</v>
      </c>
      <c r="C172" s="8" t="s">
        <v>6814</v>
      </c>
      <c r="D172" s="8" t="s">
        <v>7475</v>
      </c>
      <c r="E172" s="8"/>
      <c r="F172" s="8"/>
      <c r="G172" s="8" t="s">
        <v>3361</v>
      </c>
      <c r="H172" s="11" t="s">
        <v>532</v>
      </c>
      <c r="I172" s="4">
        <v>177538801</v>
      </c>
      <c r="J172" s="4">
        <v>192063802</v>
      </c>
      <c r="K172" s="7">
        <f t="shared" si="9"/>
        <v>8.1813107434470053E-2</v>
      </c>
      <c r="L172" t="str">
        <f t="shared" si="8"/>
        <v>QUALIFIED</v>
      </c>
      <c r="M172" s="3">
        <v>122831.44</v>
      </c>
      <c r="N172" s="3">
        <v>107477.51</v>
      </c>
      <c r="O172" s="3">
        <v>92123.58</v>
      </c>
      <c r="P172" s="3">
        <v>76769.649999999994</v>
      </c>
      <c r="Q172" s="3">
        <v>61415.72</v>
      </c>
      <c r="R172" s="3">
        <v>46061.79</v>
      </c>
      <c r="S172" s="3">
        <v>30707.86</v>
      </c>
      <c r="T172" s="3">
        <v>15353.93</v>
      </c>
    </row>
    <row r="173" spans="1:20" x14ac:dyDescent="0.25">
      <c r="A173" s="8" t="s">
        <v>528</v>
      </c>
      <c r="B173" s="47">
        <v>20</v>
      </c>
      <c r="C173" s="8" t="s">
        <v>6814</v>
      </c>
      <c r="D173" s="8" t="s">
        <v>7760</v>
      </c>
      <c r="E173" s="8"/>
      <c r="F173" s="8"/>
      <c r="G173" s="8" t="s">
        <v>3652</v>
      </c>
      <c r="H173" s="11" t="s">
        <v>533</v>
      </c>
      <c r="I173" s="4">
        <v>2067006</v>
      </c>
      <c r="J173" s="4">
        <v>2441881</v>
      </c>
      <c r="K173" s="7">
        <f t="shared" si="9"/>
        <v>0.18136135066855152</v>
      </c>
      <c r="L173" t="str">
        <f t="shared" si="8"/>
        <v>QUALIFIED</v>
      </c>
      <c r="M173" s="3">
        <v>107.21</v>
      </c>
      <c r="N173" s="3">
        <v>93.81</v>
      </c>
      <c r="O173" s="3">
        <v>80.41</v>
      </c>
      <c r="P173" s="3">
        <v>67.010000000000005</v>
      </c>
      <c r="Q173" s="3">
        <v>53.61</v>
      </c>
      <c r="R173" s="3">
        <v>40.200000000000003</v>
      </c>
      <c r="S173" s="3">
        <v>26.8</v>
      </c>
      <c r="T173" s="3">
        <v>13.4</v>
      </c>
    </row>
    <row r="174" spans="1:20" x14ac:dyDescent="0.25">
      <c r="A174" s="8" t="s">
        <v>555</v>
      </c>
      <c r="B174" s="47">
        <v>21</v>
      </c>
      <c r="C174" s="8" t="s">
        <v>6814</v>
      </c>
      <c r="D174" s="8" t="s">
        <v>7063</v>
      </c>
      <c r="E174" s="8"/>
      <c r="F174" s="8"/>
      <c r="G174" s="8" t="s">
        <v>2944</v>
      </c>
      <c r="H174" s="11" t="s">
        <v>544</v>
      </c>
      <c r="I174" s="4">
        <v>7080794</v>
      </c>
      <c r="J174" s="4">
        <v>7254128</v>
      </c>
      <c r="K174" s="7">
        <f t="shared" si="9"/>
        <v>2.4479458094671305E-2</v>
      </c>
      <c r="L174" t="str">
        <f t="shared" si="8"/>
        <v>QUALIFIED</v>
      </c>
      <c r="M174" s="3">
        <v>3137.28</v>
      </c>
      <c r="N174" s="3">
        <v>2745.12</v>
      </c>
      <c r="O174" s="3">
        <v>2352.96</v>
      </c>
      <c r="P174" s="3">
        <v>1960.8</v>
      </c>
      <c r="Q174" s="3">
        <v>1568.64</v>
      </c>
      <c r="R174" s="3">
        <v>1176.48</v>
      </c>
      <c r="S174" s="3">
        <v>784.32</v>
      </c>
      <c r="T174" s="3">
        <v>392.16</v>
      </c>
    </row>
    <row r="175" spans="1:20" x14ac:dyDescent="0.25">
      <c r="A175" s="8" t="s">
        <v>555</v>
      </c>
      <c r="B175" s="47">
        <v>21</v>
      </c>
      <c r="C175" s="8" t="s">
        <v>6814</v>
      </c>
      <c r="D175" s="8" t="s">
        <v>7113</v>
      </c>
      <c r="E175" s="8"/>
      <c r="F175" s="8"/>
      <c r="G175" s="8" t="s">
        <v>2994</v>
      </c>
      <c r="H175" s="11" t="s">
        <v>545</v>
      </c>
      <c r="I175" s="4">
        <v>17270997</v>
      </c>
      <c r="J175" s="4">
        <v>18191740</v>
      </c>
      <c r="K175" s="7">
        <f t="shared" si="9"/>
        <v>5.3311514094988265E-2</v>
      </c>
      <c r="L175" t="str">
        <f t="shared" si="8"/>
        <v>QUALIFIED</v>
      </c>
      <c r="M175" s="3">
        <v>7019.45</v>
      </c>
      <c r="N175" s="3">
        <v>6142.02</v>
      </c>
      <c r="O175" s="3">
        <v>5264.59</v>
      </c>
      <c r="P175" s="3">
        <v>4387.16</v>
      </c>
      <c r="Q175" s="3">
        <v>3509.73</v>
      </c>
      <c r="R175" s="3">
        <v>2632.29</v>
      </c>
      <c r="S175" s="3">
        <v>1754.86</v>
      </c>
      <c r="T175" s="3">
        <v>877.43</v>
      </c>
    </row>
    <row r="176" spans="1:20" x14ac:dyDescent="0.25">
      <c r="A176" s="8" t="s">
        <v>555</v>
      </c>
      <c r="B176" s="47">
        <v>21</v>
      </c>
      <c r="C176" s="8" t="s">
        <v>6814</v>
      </c>
      <c r="D176" s="8" t="s">
        <v>7135</v>
      </c>
      <c r="E176" s="8"/>
      <c r="F176" s="8"/>
      <c r="G176" s="8" t="s">
        <v>3017</v>
      </c>
      <c r="H176" s="11" t="s">
        <v>546</v>
      </c>
      <c r="I176" s="4">
        <v>9298042</v>
      </c>
      <c r="J176" s="4">
        <v>12252737</v>
      </c>
      <c r="K176" s="7">
        <f t="shared" si="9"/>
        <v>0.3177760436014378</v>
      </c>
      <c r="L176" t="str">
        <f t="shared" si="8"/>
        <v/>
      </c>
      <c r="M176" s="3">
        <v>3852.93</v>
      </c>
      <c r="N176" s="3">
        <v>3082.34</v>
      </c>
      <c r="O176" s="3">
        <v>2311.7600000000002</v>
      </c>
      <c r="P176" s="3">
        <v>1541.17</v>
      </c>
      <c r="Q176" s="3">
        <v>770.59</v>
      </c>
      <c r="R176" s="3">
        <v>0</v>
      </c>
      <c r="S176" s="3">
        <v>0</v>
      </c>
      <c r="T176" s="3">
        <v>0</v>
      </c>
    </row>
    <row r="177" spans="1:20" x14ac:dyDescent="0.25">
      <c r="A177" s="8" t="s">
        <v>555</v>
      </c>
      <c r="B177" s="47">
        <v>21</v>
      </c>
      <c r="C177" s="8" t="s">
        <v>6814</v>
      </c>
      <c r="D177" s="8" t="s">
        <v>7156</v>
      </c>
      <c r="E177" s="8"/>
      <c r="F177" s="8"/>
      <c r="G177" s="8" t="s">
        <v>3038</v>
      </c>
      <c r="H177" s="11" t="s">
        <v>547</v>
      </c>
      <c r="I177" s="4">
        <v>556121</v>
      </c>
      <c r="J177" s="4">
        <v>732844</v>
      </c>
      <c r="K177" s="7">
        <f t="shared" si="9"/>
        <v>0.31777796558662591</v>
      </c>
      <c r="L177" t="str">
        <f t="shared" si="8"/>
        <v/>
      </c>
      <c r="M177" s="3">
        <v>228.62</v>
      </c>
      <c r="N177" s="3">
        <v>182.9</v>
      </c>
      <c r="O177" s="3">
        <v>137.16999999999999</v>
      </c>
      <c r="P177" s="3">
        <v>91.45</v>
      </c>
      <c r="Q177" s="3">
        <v>45.72</v>
      </c>
      <c r="R177" s="3">
        <v>0</v>
      </c>
      <c r="S177" s="3">
        <v>0</v>
      </c>
      <c r="T177" s="3">
        <v>0</v>
      </c>
    </row>
    <row r="178" spans="1:20" x14ac:dyDescent="0.25">
      <c r="A178" s="8" t="s">
        <v>555</v>
      </c>
      <c r="B178" s="47">
        <v>21</v>
      </c>
      <c r="C178" s="8" t="s">
        <v>6814</v>
      </c>
      <c r="D178" s="8" t="s">
        <v>7181</v>
      </c>
      <c r="E178" s="8"/>
      <c r="F178" s="8"/>
      <c r="G178" s="8" t="s">
        <v>3063</v>
      </c>
      <c r="H178" s="11" t="s">
        <v>548</v>
      </c>
      <c r="I178" s="4">
        <v>2667447</v>
      </c>
      <c r="J178" s="4">
        <v>2855786</v>
      </c>
      <c r="K178" s="7">
        <f t="shared" si="9"/>
        <v>7.0606463783535342E-2</v>
      </c>
      <c r="L178" t="str">
        <f t="shared" si="8"/>
        <v>QUALIFIED</v>
      </c>
      <c r="M178" s="3">
        <v>1114.5899999999999</v>
      </c>
      <c r="N178" s="3">
        <v>975.27</v>
      </c>
      <c r="O178" s="3">
        <v>835.94</v>
      </c>
      <c r="P178" s="3">
        <v>696.62</v>
      </c>
      <c r="Q178" s="3">
        <v>557.29999999999995</v>
      </c>
      <c r="R178" s="3">
        <v>417.97</v>
      </c>
      <c r="S178" s="3">
        <v>278.64999999999998</v>
      </c>
      <c r="T178" s="3">
        <v>139.32</v>
      </c>
    </row>
    <row r="179" spans="1:20" x14ac:dyDescent="0.25">
      <c r="A179" s="8" t="s">
        <v>555</v>
      </c>
      <c r="B179" s="47">
        <v>21</v>
      </c>
      <c r="C179" s="8" t="s">
        <v>6814</v>
      </c>
      <c r="D179" s="8" t="s">
        <v>7502</v>
      </c>
      <c r="E179" s="8"/>
      <c r="F179" s="8"/>
      <c r="G179" s="8" t="s">
        <v>3389</v>
      </c>
      <c r="H179" s="11" t="s">
        <v>549</v>
      </c>
      <c r="I179" s="4">
        <v>6138307</v>
      </c>
      <c r="J179" s="4">
        <v>8333700</v>
      </c>
      <c r="K179" s="7">
        <f t="shared" si="9"/>
        <v>0.35765448029888369</v>
      </c>
      <c r="L179" t="str">
        <f t="shared" si="8"/>
        <v/>
      </c>
      <c r="M179" s="3">
        <v>3282.13</v>
      </c>
      <c r="N179" s="3">
        <v>2625.7</v>
      </c>
      <c r="O179" s="3">
        <v>1969.28</v>
      </c>
      <c r="P179" s="3">
        <v>1312.85</v>
      </c>
      <c r="Q179" s="3">
        <v>656.43</v>
      </c>
      <c r="R179" s="3">
        <v>0</v>
      </c>
      <c r="S179" s="3">
        <v>0</v>
      </c>
      <c r="T179" s="3">
        <v>0</v>
      </c>
    </row>
    <row r="180" spans="1:20" x14ac:dyDescent="0.25">
      <c r="A180" s="8" t="s">
        <v>555</v>
      </c>
      <c r="B180" s="47">
        <v>21</v>
      </c>
      <c r="C180" s="8" t="s">
        <v>6814</v>
      </c>
      <c r="D180" s="8" t="s">
        <v>7574</v>
      </c>
      <c r="E180" s="8"/>
      <c r="F180" s="8"/>
      <c r="G180" s="8" t="s">
        <v>3461</v>
      </c>
      <c r="H180" s="11" t="s">
        <v>550</v>
      </c>
      <c r="I180" s="4">
        <v>1174828</v>
      </c>
      <c r="J180" s="4">
        <v>1620532</v>
      </c>
      <c r="K180" s="7">
        <f t="shared" si="9"/>
        <v>0.37937808768602721</v>
      </c>
      <c r="L180" t="str">
        <f t="shared" si="8"/>
        <v/>
      </c>
      <c r="M180" s="3">
        <v>560.80999999999995</v>
      </c>
      <c r="N180" s="3">
        <v>448.65</v>
      </c>
      <c r="O180" s="3">
        <v>336.49</v>
      </c>
      <c r="P180" s="3">
        <v>224.32</v>
      </c>
      <c r="Q180" s="3">
        <v>112.16</v>
      </c>
      <c r="R180" s="3">
        <v>0</v>
      </c>
      <c r="S180" s="3">
        <v>0</v>
      </c>
      <c r="T180" s="3">
        <v>0</v>
      </c>
    </row>
    <row r="181" spans="1:20" x14ac:dyDescent="0.25">
      <c r="A181" s="8" t="s">
        <v>555</v>
      </c>
      <c r="B181" s="47">
        <v>21</v>
      </c>
      <c r="C181" s="8" t="s">
        <v>6814</v>
      </c>
      <c r="D181" s="8" t="s">
        <v>7577</v>
      </c>
      <c r="E181" s="8"/>
      <c r="F181" s="8"/>
      <c r="G181" s="8" t="s">
        <v>3464</v>
      </c>
      <c r="H181" s="11" t="s">
        <v>551</v>
      </c>
      <c r="I181" s="4">
        <v>9224696</v>
      </c>
      <c r="J181" s="4">
        <v>13990292</v>
      </c>
      <c r="K181" s="7">
        <f t="shared" si="9"/>
        <v>0.51661279677942773</v>
      </c>
      <c r="L181" t="str">
        <f t="shared" si="8"/>
        <v/>
      </c>
      <c r="M181" s="3">
        <v>6522.43</v>
      </c>
      <c r="N181" s="3">
        <v>5217.9399999999996</v>
      </c>
      <c r="O181" s="3">
        <v>3913.46</v>
      </c>
      <c r="P181" s="3">
        <v>2608.9699999999998</v>
      </c>
      <c r="Q181" s="3">
        <v>1304.49</v>
      </c>
      <c r="R181" s="3">
        <v>0</v>
      </c>
      <c r="S181" s="3">
        <v>0</v>
      </c>
      <c r="T181" s="3">
        <v>0</v>
      </c>
    </row>
    <row r="182" spans="1:20" x14ac:dyDescent="0.25">
      <c r="A182" s="8" t="s">
        <v>555</v>
      </c>
      <c r="B182" s="47">
        <v>21</v>
      </c>
      <c r="C182" s="8" t="s">
        <v>6814</v>
      </c>
      <c r="D182" s="8" t="s">
        <v>6819</v>
      </c>
      <c r="E182" s="8"/>
      <c r="F182" s="8"/>
      <c r="G182" s="8" t="s">
        <v>3513</v>
      </c>
      <c r="H182" s="11" t="s">
        <v>541</v>
      </c>
      <c r="I182" s="4">
        <v>433517545</v>
      </c>
      <c r="J182" s="4">
        <v>553480060</v>
      </c>
      <c r="K182" s="7">
        <f t="shared" si="9"/>
        <v>0.27671893879173909</v>
      </c>
      <c r="L182" t="str">
        <f t="shared" si="8"/>
        <v>QUALIFIED</v>
      </c>
      <c r="M182" s="3">
        <v>245203.98</v>
      </c>
      <c r="N182" s="3">
        <v>214553.48</v>
      </c>
      <c r="O182" s="3">
        <v>183902.99</v>
      </c>
      <c r="P182" s="3">
        <v>153252.49</v>
      </c>
      <c r="Q182" s="3">
        <v>122601.99</v>
      </c>
      <c r="R182" s="3">
        <v>91951.49</v>
      </c>
      <c r="S182" s="3">
        <v>61301</v>
      </c>
      <c r="T182" s="3">
        <v>30650.5</v>
      </c>
    </row>
    <row r="183" spans="1:20" x14ac:dyDescent="0.25">
      <c r="A183" s="8" t="s">
        <v>555</v>
      </c>
      <c r="B183" s="47">
        <v>21</v>
      </c>
      <c r="C183" s="8" t="s">
        <v>6814</v>
      </c>
      <c r="D183" s="8" t="s">
        <v>7722</v>
      </c>
      <c r="E183" s="8"/>
      <c r="F183" s="8"/>
      <c r="G183" s="8" t="s">
        <v>3613</v>
      </c>
      <c r="H183" s="11" t="s">
        <v>554</v>
      </c>
      <c r="I183" s="4">
        <v>3842022</v>
      </c>
      <c r="J183" s="4">
        <v>4406035</v>
      </c>
      <c r="K183" s="7">
        <f t="shared" si="9"/>
        <v>0.14680108547009882</v>
      </c>
      <c r="L183" t="str">
        <f t="shared" si="8"/>
        <v>QUALIFIED</v>
      </c>
      <c r="M183" s="3">
        <v>3297.79</v>
      </c>
      <c r="N183" s="3">
        <v>2885.57</v>
      </c>
      <c r="O183" s="3">
        <v>2473.34</v>
      </c>
      <c r="P183" s="3">
        <v>2061.12</v>
      </c>
      <c r="Q183" s="3">
        <v>1648.9</v>
      </c>
      <c r="R183" s="3">
        <v>1236.67</v>
      </c>
      <c r="S183" s="3">
        <v>824.45</v>
      </c>
      <c r="T183" s="3">
        <v>412.22</v>
      </c>
    </row>
    <row r="184" spans="1:20" x14ac:dyDescent="0.25">
      <c r="A184" s="8" t="s">
        <v>577</v>
      </c>
      <c r="B184" s="47">
        <v>22</v>
      </c>
      <c r="C184" s="8" t="s">
        <v>6814</v>
      </c>
      <c r="D184" s="8" t="s">
        <v>6995</v>
      </c>
      <c r="E184" s="8"/>
      <c r="F184" s="8"/>
      <c r="G184" s="8" t="s">
        <v>2869</v>
      </c>
      <c r="H184" s="11" t="s">
        <v>577</v>
      </c>
      <c r="I184" s="4">
        <v>4812782</v>
      </c>
      <c r="J184" s="4">
        <v>7056820</v>
      </c>
      <c r="K184" s="7">
        <f t="shared" si="9"/>
        <v>0.46626628839619166</v>
      </c>
      <c r="L184" t="str">
        <f t="shared" si="8"/>
        <v/>
      </c>
      <c r="M184" s="3">
        <v>354.42</v>
      </c>
      <c r="N184" s="3">
        <v>283.54000000000002</v>
      </c>
      <c r="O184" s="3">
        <v>212.65</v>
      </c>
      <c r="P184" s="3">
        <v>141.77000000000001</v>
      </c>
      <c r="Q184" s="3">
        <v>70.88</v>
      </c>
      <c r="R184" s="3">
        <v>0</v>
      </c>
      <c r="S184" s="3">
        <v>0</v>
      </c>
      <c r="T184" s="3">
        <v>0</v>
      </c>
    </row>
    <row r="185" spans="1:20" x14ac:dyDescent="0.25">
      <c r="A185" s="8" t="s">
        <v>765</v>
      </c>
      <c r="B185" s="47">
        <v>28</v>
      </c>
      <c r="C185" s="8" t="s">
        <v>6814</v>
      </c>
      <c r="D185" s="8" t="s">
        <v>7091</v>
      </c>
      <c r="E185" s="8"/>
      <c r="F185" s="8"/>
      <c r="G185" s="8" t="s">
        <v>2972</v>
      </c>
      <c r="H185" s="11" t="s">
        <v>763</v>
      </c>
      <c r="I185" s="4">
        <v>27704413</v>
      </c>
      <c r="J185" s="4">
        <v>35442913</v>
      </c>
      <c r="K185" s="7">
        <f t="shared" si="9"/>
        <v>0.27932373084389117</v>
      </c>
      <c r="L185" t="str">
        <f t="shared" si="8"/>
        <v>QUALIFIED</v>
      </c>
      <c r="M185" s="3">
        <v>12993.91</v>
      </c>
      <c r="N185" s="3">
        <v>11369.67</v>
      </c>
      <c r="O185" s="3">
        <v>9745.43</v>
      </c>
      <c r="P185" s="3">
        <v>8121.19</v>
      </c>
      <c r="Q185" s="3">
        <v>6496.96</v>
      </c>
      <c r="R185" s="3">
        <v>4872.72</v>
      </c>
      <c r="S185" s="3">
        <v>3248.48</v>
      </c>
      <c r="T185" s="3">
        <v>1624.24</v>
      </c>
    </row>
    <row r="186" spans="1:20" x14ac:dyDescent="0.25">
      <c r="A186" s="8" t="s">
        <v>577</v>
      </c>
      <c r="B186" s="47">
        <v>22</v>
      </c>
      <c r="C186" s="8" t="s">
        <v>6814</v>
      </c>
      <c r="D186" s="8" t="s">
        <v>7099</v>
      </c>
      <c r="E186" s="8"/>
      <c r="F186" s="8"/>
      <c r="G186" s="8" t="s">
        <v>2980</v>
      </c>
      <c r="H186" s="11" t="s">
        <v>578</v>
      </c>
      <c r="I186" s="4">
        <v>41800513</v>
      </c>
      <c r="J186" s="4">
        <v>48293723</v>
      </c>
      <c r="K186" s="7">
        <f t="shared" si="9"/>
        <v>0.1553380457316397</v>
      </c>
      <c r="L186" t="str">
        <f t="shared" si="8"/>
        <v>QUALIFIED</v>
      </c>
      <c r="M186" s="3">
        <v>34325.86</v>
      </c>
      <c r="N186" s="3">
        <v>30035.13</v>
      </c>
      <c r="O186" s="3">
        <v>25744.400000000001</v>
      </c>
      <c r="P186" s="3">
        <v>21453.66</v>
      </c>
      <c r="Q186" s="3">
        <v>17162.93</v>
      </c>
      <c r="R186" s="3">
        <v>12872.2</v>
      </c>
      <c r="S186" s="3">
        <v>8581.4699999999993</v>
      </c>
      <c r="T186" s="3">
        <v>4290.7299999999996</v>
      </c>
    </row>
    <row r="187" spans="1:20" x14ac:dyDescent="0.25">
      <c r="A187" s="8" t="s">
        <v>577</v>
      </c>
      <c r="B187" s="47">
        <v>22</v>
      </c>
      <c r="C187" s="8" t="s">
        <v>6814</v>
      </c>
      <c r="D187" s="8" t="s">
        <v>7101</v>
      </c>
      <c r="E187" s="8"/>
      <c r="F187" s="8"/>
      <c r="G187" s="8" t="s">
        <v>2982</v>
      </c>
      <c r="H187" s="11" t="s">
        <v>579</v>
      </c>
      <c r="I187" s="4">
        <v>619982</v>
      </c>
      <c r="J187" s="4">
        <v>738922</v>
      </c>
      <c r="K187" s="7">
        <f t="shared" si="9"/>
        <v>0.19184427935004564</v>
      </c>
      <c r="L187" t="str">
        <f t="shared" si="8"/>
        <v>QUALIFIED</v>
      </c>
      <c r="M187" s="3">
        <v>125.12</v>
      </c>
      <c r="N187" s="3">
        <v>109.48</v>
      </c>
      <c r="O187" s="3">
        <v>93.84</v>
      </c>
      <c r="P187" s="3">
        <v>78.2</v>
      </c>
      <c r="Q187" s="3">
        <v>62.56</v>
      </c>
      <c r="R187" s="3">
        <v>46.92</v>
      </c>
      <c r="S187" s="3">
        <v>31.28</v>
      </c>
      <c r="T187" s="3">
        <v>15.64</v>
      </c>
    </row>
    <row r="188" spans="1:20" x14ac:dyDescent="0.25">
      <c r="A188" s="8" t="s">
        <v>577</v>
      </c>
      <c r="B188" s="47">
        <v>22</v>
      </c>
      <c r="C188" s="8" t="s">
        <v>6814</v>
      </c>
      <c r="D188" s="8" t="s">
        <v>7120</v>
      </c>
      <c r="E188" s="8"/>
      <c r="F188" s="8"/>
      <c r="G188" s="8" t="s">
        <v>3001</v>
      </c>
      <c r="H188" s="11" t="s">
        <v>580</v>
      </c>
      <c r="I188" s="4">
        <v>4676496</v>
      </c>
      <c r="J188" s="4">
        <v>4930034</v>
      </c>
      <c r="K188" s="7">
        <f t="shared" si="9"/>
        <v>5.4215378351654742E-2</v>
      </c>
      <c r="L188" t="str">
        <f t="shared" si="8"/>
        <v>QUALIFIED</v>
      </c>
      <c r="M188" s="3">
        <v>292.76</v>
      </c>
      <c r="N188" s="3">
        <v>256.17</v>
      </c>
      <c r="O188" s="3">
        <v>219.57</v>
      </c>
      <c r="P188" s="3">
        <v>182.98</v>
      </c>
      <c r="Q188" s="3">
        <v>146.38</v>
      </c>
      <c r="R188" s="3">
        <v>109.79</v>
      </c>
      <c r="S188" s="3">
        <v>73.19</v>
      </c>
      <c r="T188" s="3">
        <v>36.6</v>
      </c>
    </row>
    <row r="189" spans="1:20" x14ac:dyDescent="0.25">
      <c r="A189" s="8" t="s">
        <v>577</v>
      </c>
      <c r="B189" s="47">
        <v>22</v>
      </c>
      <c r="C189" s="8" t="s">
        <v>6814</v>
      </c>
      <c r="D189" s="8" t="s">
        <v>7145</v>
      </c>
      <c r="E189" s="8"/>
      <c r="F189" s="8"/>
      <c r="G189" s="8" t="s">
        <v>3027</v>
      </c>
      <c r="H189" s="11" t="s">
        <v>581</v>
      </c>
      <c r="I189" s="4">
        <v>1471335</v>
      </c>
      <c r="J189" s="4">
        <v>1863434</v>
      </c>
      <c r="K189" s="7">
        <f t="shared" si="9"/>
        <v>0.26649199536475376</v>
      </c>
      <c r="L189" t="str">
        <f t="shared" si="8"/>
        <v>QUALIFIED</v>
      </c>
      <c r="M189" s="3">
        <v>42.29</v>
      </c>
      <c r="N189" s="3">
        <v>37</v>
      </c>
      <c r="O189" s="3">
        <v>31.72</v>
      </c>
      <c r="P189" s="3">
        <v>26.43</v>
      </c>
      <c r="Q189" s="3">
        <v>21.15</v>
      </c>
      <c r="R189" s="3">
        <v>15.86</v>
      </c>
      <c r="S189" s="3">
        <v>10.57</v>
      </c>
      <c r="T189" s="3">
        <v>5.29</v>
      </c>
    </row>
    <row r="190" spans="1:20" x14ac:dyDescent="0.25">
      <c r="A190" s="8" t="s">
        <v>577</v>
      </c>
      <c r="B190" s="47">
        <v>22</v>
      </c>
      <c r="C190" s="8" t="s">
        <v>6814</v>
      </c>
      <c r="D190" s="8" t="s">
        <v>7147</v>
      </c>
      <c r="E190" s="8"/>
      <c r="F190" s="8"/>
      <c r="G190" s="8" t="s">
        <v>3029</v>
      </c>
      <c r="H190" s="11" t="s">
        <v>582</v>
      </c>
      <c r="I190" s="4">
        <v>18346938</v>
      </c>
      <c r="J190" s="4">
        <v>22061103</v>
      </c>
      <c r="K190" s="7">
        <f t="shared" si="9"/>
        <v>0.20244059253920191</v>
      </c>
      <c r="L190" t="str">
        <f t="shared" si="8"/>
        <v>QUALIFIED</v>
      </c>
      <c r="M190" s="3">
        <v>6719.93</v>
      </c>
      <c r="N190" s="3">
        <v>5879.94</v>
      </c>
      <c r="O190" s="3">
        <v>5039.95</v>
      </c>
      <c r="P190" s="3">
        <v>4199.96</v>
      </c>
      <c r="Q190" s="3">
        <v>3359.97</v>
      </c>
      <c r="R190" s="3">
        <v>2519.9699999999998</v>
      </c>
      <c r="S190" s="3">
        <v>1679.98</v>
      </c>
      <c r="T190" s="3">
        <v>839.99</v>
      </c>
    </row>
    <row r="191" spans="1:20" x14ac:dyDescent="0.25">
      <c r="A191" s="8" t="s">
        <v>577</v>
      </c>
      <c r="B191" s="47">
        <v>22</v>
      </c>
      <c r="C191" s="8" t="s">
        <v>6814</v>
      </c>
      <c r="D191" s="8" t="s">
        <v>7189</v>
      </c>
      <c r="E191" s="8"/>
      <c r="F191" s="8"/>
      <c r="G191" s="8" t="s">
        <v>3071</v>
      </c>
      <c r="H191" s="11" t="s">
        <v>583</v>
      </c>
      <c r="I191" s="4">
        <v>70710897</v>
      </c>
      <c r="J191" s="4">
        <v>87607757</v>
      </c>
      <c r="K191" s="7">
        <f t="shared" si="9"/>
        <v>0.23895694605599474</v>
      </c>
      <c r="L191" t="str">
        <f t="shared" si="8"/>
        <v>QUALIFIED</v>
      </c>
      <c r="M191" s="3">
        <v>25649.26</v>
      </c>
      <c r="N191" s="3">
        <v>22443.1</v>
      </c>
      <c r="O191" s="3">
        <v>19236.95</v>
      </c>
      <c r="P191" s="3">
        <v>16030.79</v>
      </c>
      <c r="Q191" s="3">
        <v>12824.63</v>
      </c>
      <c r="R191" s="3">
        <v>9618.4699999999993</v>
      </c>
      <c r="S191" s="3">
        <v>6412.32</v>
      </c>
      <c r="T191" s="3">
        <v>3206.16</v>
      </c>
    </row>
    <row r="192" spans="1:20" x14ac:dyDescent="0.25">
      <c r="A192" s="8" t="s">
        <v>577</v>
      </c>
      <c r="B192" s="47">
        <v>22</v>
      </c>
      <c r="C192" s="8" t="s">
        <v>6814</v>
      </c>
      <c r="D192" s="8" t="s">
        <v>7331</v>
      </c>
      <c r="E192" s="8"/>
      <c r="F192" s="8"/>
      <c r="G192" s="8" t="s">
        <v>3215</v>
      </c>
      <c r="H192" s="11" t="s">
        <v>584</v>
      </c>
      <c r="I192" s="4">
        <v>7806191</v>
      </c>
      <c r="J192" s="4">
        <v>9926160</v>
      </c>
      <c r="K192" s="7">
        <f t="shared" si="9"/>
        <v>0.27157534321156118</v>
      </c>
      <c r="L192" t="str">
        <f t="shared" si="8"/>
        <v>QUALIFIED</v>
      </c>
      <c r="M192" s="3">
        <v>3309.38</v>
      </c>
      <c r="N192" s="3">
        <v>2895.71</v>
      </c>
      <c r="O192" s="3">
        <v>2482.04</v>
      </c>
      <c r="P192" s="3">
        <v>2068.36</v>
      </c>
      <c r="Q192" s="3">
        <v>1654.69</v>
      </c>
      <c r="R192" s="3">
        <v>1241.02</v>
      </c>
      <c r="S192" s="3">
        <v>827.35</v>
      </c>
      <c r="T192" s="3">
        <v>413.67</v>
      </c>
    </row>
    <row r="193" spans="1:20" x14ac:dyDescent="0.25">
      <c r="A193" s="8" t="s">
        <v>577</v>
      </c>
      <c r="B193" s="47">
        <v>22</v>
      </c>
      <c r="C193" s="8" t="s">
        <v>6814</v>
      </c>
      <c r="D193" s="8" t="s">
        <v>7378</v>
      </c>
      <c r="E193" s="8"/>
      <c r="F193" s="8"/>
      <c r="G193" s="8" t="s">
        <v>3262</v>
      </c>
      <c r="H193" s="11" t="s">
        <v>585</v>
      </c>
      <c r="I193" s="4">
        <v>32574853</v>
      </c>
      <c r="J193" s="4">
        <v>35633796</v>
      </c>
      <c r="K193" s="7">
        <f t="shared" si="9"/>
        <v>9.3905043869269345E-2</v>
      </c>
      <c r="L193" t="str">
        <f t="shared" si="8"/>
        <v>QUALIFIED</v>
      </c>
      <c r="M193" s="3">
        <v>10162.030000000001</v>
      </c>
      <c r="N193" s="3">
        <v>8891.7800000000007</v>
      </c>
      <c r="O193" s="3">
        <v>7621.52</v>
      </c>
      <c r="P193" s="3">
        <v>6351.27</v>
      </c>
      <c r="Q193" s="3">
        <v>5081.0200000000004</v>
      </c>
      <c r="R193" s="3">
        <v>3810.76</v>
      </c>
      <c r="S193" s="3">
        <v>2540.5100000000002</v>
      </c>
      <c r="T193" s="3">
        <v>1270.25</v>
      </c>
    </row>
    <row r="194" spans="1:20" x14ac:dyDescent="0.25">
      <c r="A194" s="8" t="s">
        <v>577</v>
      </c>
      <c r="B194" s="47">
        <v>22</v>
      </c>
      <c r="C194" s="8" t="s">
        <v>6814</v>
      </c>
      <c r="D194" s="8" t="s">
        <v>7361</v>
      </c>
      <c r="E194" s="8"/>
      <c r="F194" s="8"/>
      <c r="G194" s="8" t="s">
        <v>3245</v>
      </c>
      <c r="H194" s="11" t="s">
        <v>586</v>
      </c>
      <c r="I194" s="4">
        <v>21773959</v>
      </c>
      <c r="J194" s="4">
        <v>26470425</v>
      </c>
      <c r="K194" s="7">
        <f t="shared" si="9"/>
        <v>0.21569187303053156</v>
      </c>
      <c r="L194" t="str">
        <f t="shared" si="8"/>
        <v>QUALIFIED</v>
      </c>
      <c r="M194" s="3">
        <v>6691.73</v>
      </c>
      <c r="N194" s="3">
        <v>5855.26</v>
      </c>
      <c r="O194" s="3">
        <v>5018.8</v>
      </c>
      <c r="P194" s="3">
        <v>4182.33</v>
      </c>
      <c r="Q194" s="3">
        <v>3345.87</v>
      </c>
      <c r="R194" s="3">
        <v>2509.4</v>
      </c>
      <c r="S194" s="3">
        <v>1672.93</v>
      </c>
      <c r="T194" s="3">
        <v>836.47</v>
      </c>
    </row>
    <row r="195" spans="1:20" x14ac:dyDescent="0.25">
      <c r="A195" s="8" t="s">
        <v>577</v>
      </c>
      <c r="B195" s="47">
        <v>22</v>
      </c>
      <c r="C195" s="8" t="s">
        <v>6814</v>
      </c>
      <c r="D195" s="8" t="s">
        <v>7395</v>
      </c>
      <c r="E195" s="8"/>
      <c r="F195" s="8"/>
      <c r="G195" s="8" t="s">
        <v>3279</v>
      </c>
      <c r="H195" s="11" t="s">
        <v>587</v>
      </c>
      <c r="I195" s="4" t="s">
        <v>6503</v>
      </c>
      <c r="J195" s="4" t="s">
        <v>6503</v>
      </c>
      <c r="K195" s="4" t="s">
        <v>6503</v>
      </c>
      <c r="L195" t="str">
        <f t="shared" ref="L195:L258" si="10">IF(K195&gt;0.3124,"","QUALIFIED")</f>
        <v/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</row>
    <row r="196" spans="1:20" x14ac:dyDescent="0.25">
      <c r="A196" s="8" t="s">
        <v>577</v>
      </c>
      <c r="B196" s="47">
        <v>22</v>
      </c>
      <c r="C196" s="8" t="s">
        <v>6814</v>
      </c>
      <c r="D196" s="8" t="s">
        <v>7407</v>
      </c>
      <c r="E196" s="8"/>
      <c r="F196" s="8"/>
      <c r="G196" s="8" t="s">
        <v>3291</v>
      </c>
      <c r="H196" s="11" t="s">
        <v>588</v>
      </c>
      <c r="I196" s="4">
        <v>38401904</v>
      </c>
      <c r="J196" s="4">
        <v>48226461</v>
      </c>
      <c r="K196" s="7">
        <f t="shared" ref="K196:K259" si="11">(J196-I196)/I196</f>
        <v>0.25583515338197815</v>
      </c>
      <c r="L196" t="str">
        <f t="shared" si="10"/>
        <v>QUALIFIED</v>
      </c>
      <c r="M196" s="3">
        <v>15651.41</v>
      </c>
      <c r="N196" s="3">
        <v>13694.98</v>
      </c>
      <c r="O196" s="3">
        <v>11738.56</v>
      </c>
      <c r="P196" s="3">
        <v>9782.1299999999992</v>
      </c>
      <c r="Q196" s="3">
        <v>7825.71</v>
      </c>
      <c r="R196" s="3">
        <v>5869.28</v>
      </c>
      <c r="S196" s="3">
        <v>3912.85</v>
      </c>
      <c r="T196" s="3">
        <v>1956.43</v>
      </c>
    </row>
    <row r="197" spans="1:20" x14ac:dyDescent="0.25">
      <c r="A197" s="8" t="s">
        <v>577</v>
      </c>
      <c r="B197" s="47">
        <v>22</v>
      </c>
      <c r="C197" s="8" t="s">
        <v>6814</v>
      </c>
      <c r="D197" s="8" t="s">
        <v>7448</v>
      </c>
      <c r="E197" s="8"/>
      <c r="F197" s="8"/>
      <c r="G197" s="8" t="s">
        <v>3334</v>
      </c>
      <c r="H197" s="11" t="s">
        <v>589</v>
      </c>
      <c r="I197" s="4">
        <v>3841940</v>
      </c>
      <c r="J197" s="4">
        <v>6077841</v>
      </c>
      <c r="K197" s="7">
        <f t="shared" si="11"/>
        <v>0.58197186837899606</v>
      </c>
      <c r="L197" t="str">
        <f t="shared" si="10"/>
        <v/>
      </c>
      <c r="M197" s="3">
        <v>97.13</v>
      </c>
      <c r="N197" s="3">
        <v>77.7</v>
      </c>
      <c r="O197" s="3">
        <v>58.28</v>
      </c>
      <c r="P197" s="3">
        <v>38.85</v>
      </c>
      <c r="Q197" s="3">
        <v>19.43</v>
      </c>
      <c r="R197" s="3">
        <v>0</v>
      </c>
      <c r="S197" s="3">
        <v>0</v>
      </c>
      <c r="T197" s="3">
        <v>0</v>
      </c>
    </row>
    <row r="198" spans="1:20" x14ac:dyDescent="0.25">
      <c r="A198" s="8" t="s">
        <v>577</v>
      </c>
      <c r="B198" s="47">
        <v>22</v>
      </c>
      <c r="C198" s="8" t="s">
        <v>6814</v>
      </c>
      <c r="D198" s="8" t="s">
        <v>7478</v>
      </c>
      <c r="E198" s="8"/>
      <c r="F198" s="8"/>
      <c r="G198" s="8" t="s">
        <v>3364</v>
      </c>
      <c r="H198" s="11" t="s">
        <v>590</v>
      </c>
      <c r="I198" s="4">
        <v>1102142</v>
      </c>
      <c r="J198" s="4">
        <v>1192446</v>
      </c>
      <c r="K198" s="7">
        <f t="shared" si="11"/>
        <v>8.193499567206404E-2</v>
      </c>
      <c r="L198" t="str">
        <f t="shared" si="10"/>
        <v>QUALIFIED</v>
      </c>
      <c r="M198" s="3">
        <v>9.85</v>
      </c>
      <c r="N198" s="3">
        <v>8.6199999999999992</v>
      </c>
      <c r="O198" s="3">
        <v>7.39</v>
      </c>
      <c r="P198" s="3">
        <v>6.16</v>
      </c>
      <c r="Q198" s="3">
        <v>4.93</v>
      </c>
      <c r="R198" s="3">
        <v>3.69</v>
      </c>
      <c r="S198" s="3">
        <v>2.46</v>
      </c>
      <c r="T198" s="3">
        <v>1.23</v>
      </c>
    </row>
    <row r="199" spans="1:20" x14ac:dyDescent="0.25">
      <c r="A199" s="8" t="s">
        <v>577</v>
      </c>
      <c r="B199" s="47">
        <v>22</v>
      </c>
      <c r="C199" s="8" t="s">
        <v>6814</v>
      </c>
      <c r="D199" s="8" t="s">
        <v>7634</v>
      </c>
      <c r="E199" s="8"/>
      <c r="F199" s="8"/>
      <c r="G199" s="8" t="s">
        <v>3524</v>
      </c>
      <c r="H199" s="11" t="s">
        <v>591</v>
      </c>
      <c r="I199" s="4">
        <v>1862362</v>
      </c>
      <c r="J199" s="4">
        <v>2252222</v>
      </c>
      <c r="K199" s="7">
        <f t="shared" si="11"/>
        <v>0.20933631592569008</v>
      </c>
      <c r="L199" t="str">
        <f t="shared" si="10"/>
        <v>QUALIFIED</v>
      </c>
      <c r="M199" s="3">
        <v>601.84</v>
      </c>
      <c r="N199" s="3">
        <v>526.61</v>
      </c>
      <c r="O199" s="3">
        <v>451.38</v>
      </c>
      <c r="P199" s="3">
        <v>376.15</v>
      </c>
      <c r="Q199" s="3">
        <v>300.92</v>
      </c>
      <c r="R199" s="3">
        <v>225.69</v>
      </c>
      <c r="S199" s="3">
        <v>150.46</v>
      </c>
      <c r="T199" s="3">
        <v>75.23</v>
      </c>
    </row>
    <row r="200" spans="1:20" x14ac:dyDescent="0.25">
      <c r="A200" s="8" t="s">
        <v>577</v>
      </c>
      <c r="B200" s="47">
        <v>22</v>
      </c>
      <c r="C200" s="8" t="s">
        <v>6814</v>
      </c>
      <c r="D200" s="8" t="s">
        <v>7649</v>
      </c>
      <c r="E200" s="8"/>
      <c r="F200" s="8"/>
      <c r="G200" s="8" t="s">
        <v>3539</v>
      </c>
      <c r="H200" s="11" t="s">
        <v>592</v>
      </c>
      <c r="I200" s="4">
        <v>28083182</v>
      </c>
      <c r="J200" s="4">
        <v>35029599</v>
      </c>
      <c r="K200" s="7">
        <f t="shared" si="11"/>
        <v>0.2473514931463251</v>
      </c>
      <c r="L200" t="str">
        <f t="shared" si="10"/>
        <v>QUALIFIED</v>
      </c>
      <c r="M200" s="3">
        <v>12184.37</v>
      </c>
      <c r="N200" s="3">
        <v>10661.32</v>
      </c>
      <c r="O200" s="3">
        <v>9138.2800000000007</v>
      </c>
      <c r="P200" s="3">
        <v>7615.23</v>
      </c>
      <c r="Q200" s="3">
        <v>6092.19</v>
      </c>
      <c r="R200" s="3">
        <v>4569.1400000000003</v>
      </c>
      <c r="S200" s="3">
        <v>3046.09</v>
      </c>
      <c r="T200" s="3">
        <v>1523.05</v>
      </c>
    </row>
    <row r="201" spans="1:20" x14ac:dyDescent="0.25">
      <c r="A201" s="8" t="s">
        <v>577</v>
      </c>
      <c r="B201" s="47">
        <v>22</v>
      </c>
      <c r="C201" s="8" t="s">
        <v>6814</v>
      </c>
      <c r="D201" s="8" t="s">
        <v>7704</v>
      </c>
      <c r="E201" s="8"/>
      <c r="F201" s="8"/>
      <c r="G201" s="8" t="s">
        <v>3594</v>
      </c>
      <c r="H201" s="11" t="s">
        <v>593</v>
      </c>
      <c r="I201" s="4">
        <v>3582860</v>
      </c>
      <c r="J201" s="4">
        <v>4211174</v>
      </c>
      <c r="K201" s="7">
        <f t="shared" si="11"/>
        <v>0.17536660656570449</v>
      </c>
      <c r="L201" t="str">
        <f t="shared" si="10"/>
        <v>QUALIFIED</v>
      </c>
      <c r="M201" s="3">
        <v>422.77</v>
      </c>
      <c r="N201" s="3">
        <v>369.92</v>
      </c>
      <c r="O201" s="3">
        <v>317.08</v>
      </c>
      <c r="P201" s="3">
        <v>264.23</v>
      </c>
      <c r="Q201" s="3">
        <v>211.39</v>
      </c>
      <c r="R201" s="3">
        <v>158.54</v>
      </c>
      <c r="S201" s="3">
        <v>105.69</v>
      </c>
      <c r="T201" s="3">
        <v>52.85</v>
      </c>
    </row>
    <row r="202" spans="1:20" x14ac:dyDescent="0.25">
      <c r="A202" s="8" t="s">
        <v>617</v>
      </c>
      <c r="B202" s="47">
        <v>23</v>
      </c>
      <c r="C202" s="8" t="s">
        <v>6814</v>
      </c>
      <c r="D202" s="8" t="s">
        <v>6870</v>
      </c>
      <c r="E202" s="8"/>
      <c r="F202" s="8"/>
      <c r="G202" s="8" t="s">
        <v>2738</v>
      </c>
      <c r="H202" s="11" t="s">
        <v>622</v>
      </c>
      <c r="I202" s="4">
        <v>2079794</v>
      </c>
      <c r="J202" s="4">
        <v>1897411</v>
      </c>
      <c r="K202" s="7">
        <f t="shared" si="11"/>
        <v>-8.7692819577323528E-2</v>
      </c>
      <c r="L202" t="str">
        <f t="shared" si="10"/>
        <v>QUALIFIED</v>
      </c>
      <c r="M202" s="3">
        <v>305.72000000000003</v>
      </c>
      <c r="N202" s="3">
        <v>267.51</v>
      </c>
      <c r="O202" s="3">
        <v>229.29</v>
      </c>
      <c r="P202" s="3">
        <v>191.08</v>
      </c>
      <c r="Q202" s="3">
        <v>152.86000000000001</v>
      </c>
      <c r="R202" s="3">
        <v>114.65</v>
      </c>
      <c r="S202" s="3">
        <v>76.430000000000007</v>
      </c>
      <c r="T202" s="3">
        <v>38.22</v>
      </c>
    </row>
    <row r="203" spans="1:20" x14ac:dyDescent="0.25">
      <c r="A203" s="8" t="s">
        <v>617</v>
      </c>
      <c r="B203" s="47">
        <v>23</v>
      </c>
      <c r="C203" s="8" t="s">
        <v>6814</v>
      </c>
      <c r="D203" s="8" t="s">
        <v>6957</v>
      </c>
      <c r="E203" s="8"/>
      <c r="F203" s="8"/>
      <c r="G203" s="8" t="s">
        <v>2828</v>
      </c>
      <c r="H203" s="11" t="s">
        <v>623</v>
      </c>
      <c r="I203" s="4">
        <v>9614389</v>
      </c>
      <c r="J203" s="4">
        <v>8205417</v>
      </c>
      <c r="K203" s="7">
        <f t="shared" si="11"/>
        <v>-0.14654826219326053</v>
      </c>
      <c r="L203" t="str">
        <f t="shared" si="10"/>
        <v>QUALIFIED</v>
      </c>
      <c r="M203" s="3">
        <v>1208.6600000000001</v>
      </c>
      <c r="N203" s="3">
        <v>1057.58</v>
      </c>
      <c r="O203" s="3">
        <v>906.5</v>
      </c>
      <c r="P203" s="3">
        <v>755.41</v>
      </c>
      <c r="Q203" s="3">
        <v>604.33000000000004</v>
      </c>
      <c r="R203" s="3">
        <v>453.25</v>
      </c>
      <c r="S203" s="3">
        <v>302.17</v>
      </c>
      <c r="T203" s="3">
        <v>151.08000000000001</v>
      </c>
    </row>
    <row r="204" spans="1:20" x14ac:dyDescent="0.25">
      <c r="A204" s="8" t="s">
        <v>617</v>
      </c>
      <c r="B204" s="47">
        <v>23</v>
      </c>
      <c r="C204" s="8" t="s">
        <v>6814</v>
      </c>
      <c r="D204" s="8" t="s">
        <v>6961</v>
      </c>
      <c r="E204" s="8"/>
      <c r="F204" s="8"/>
      <c r="G204" s="8" t="s">
        <v>2832</v>
      </c>
      <c r="H204" s="11" t="s">
        <v>616</v>
      </c>
      <c r="I204" s="4">
        <v>155015489</v>
      </c>
      <c r="J204" s="4">
        <v>181590421</v>
      </c>
      <c r="K204" s="7">
        <f t="shared" si="11"/>
        <v>0.17143404295553974</v>
      </c>
      <c r="L204" t="str">
        <f t="shared" si="10"/>
        <v>QUALIFIED</v>
      </c>
      <c r="M204" s="3">
        <v>53725.47</v>
      </c>
      <c r="N204" s="3">
        <v>47009.79</v>
      </c>
      <c r="O204" s="3">
        <v>40294.1</v>
      </c>
      <c r="P204" s="3">
        <v>33578.42</v>
      </c>
      <c r="Q204" s="3">
        <v>26862.74</v>
      </c>
      <c r="R204" s="3">
        <v>20147.05</v>
      </c>
      <c r="S204" s="3">
        <v>13431.37</v>
      </c>
      <c r="T204" s="3">
        <v>6715.68</v>
      </c>
    </row>
    <row r="205" spans="1:20" x14ac:dyDescent="0.25">
      <c r="A205" s="8" t="s">
        <v>617</v>
      </c>
      <c r="B205" s="47">
        <v>23</v>
      </c>
      <c r="C205" s="8" t="s">
        <v>6814</v>
      </c>
      <c r="D205" s="8" t="s">
        <v>6981</v>
      </c>
      <c r="E205" s="8"/>
      <c r="F205" s="8"/>
      <c r="G205" s="8" t="s">
        <v>2855</v>
      </c>
      <c r="H205" s="11" t="s">
        <v>624</v>
      </c>
      <c r="I205" s="4">
        <v>7503818</v>
      </c>
      <c r="J205" s="4">
        <v>7481748</v>
      </c>
      <c r="K205" s="7">
        <f t="shared" si="11"/>
        <v>-2.9411694153562893E-3</v>
      </c>
      <c r="L205" t="str">
        <f t="shared" si="10"/>
        <v>QUALIFIED</v>
      </c>
      <c r="M205" s="3">
        <v>1184.1400000000001</v>
      </c>
      <c r="N205" s="3">
        <v>1036.1199999999999</v>
      </c>
      <c r="O205" s="3">
        <v>888.11</v>
      </c>
      <c r="P205" s="3">
        <v>740.09</v>
      </c>
      <c r="Q205" s="3">
        <v>592.07000000000005</v>
      </c>
      <c r="R205" s="3">
        <v>444.05</v>
      </c>
      <c r="S205" s="3">
        <v>296.04000000000002</v>
      </c>
      <c r="T205" s="3">
        <v>148.02000000000001</v>
      </c>
    </row>
    <row r="206" spans="1:20" x14ac:dyDescent="0.25">
      <c r="A206" s="8" t="s">
        <v>617</v>
      </c>
      <c r="B206" s="47">
        <v>23</v>
      </c>
      <c r="C206" s="8" t="s">
        <v>6814</v>
      </c>
      <c r="D206" s="8" t="s">
        <v>6820</v>
      </c>
      <c r="E206" s="8"/>
      <c r="F206" s="8"/>
      <c r="G206" s="8" t="s">
        <v>2875</v>
      </c>
      <c r="H206" s="11" t="s">
        <v>617</v>
      </c>
      <c r="I206" s="4">
        <v>980734203</v>
      </c>
      <c r="J206" s="4">
        <v>937959951</v>
      </c>
      <c r="K206" s="7">
        <f t="shared" si="11"/>
        <v>-4.3614520498170085E-2</v>
      </c>
      <c r="L206" t="str">
        <f t="shared" si="10"/>
        <v>QUALIFIED</v>
      </c>
      <c r="M206" s="3">
        <v>587232.93000000005</v>
      </c>
      <c r="N206" s="3">
        <v>513828.81</v>
      </c>
      <c r="O206" s="3">
        <v>440424.7</v>
      </c>
      <c r="P206" s="3">
        <v>367020.58</v>
      </c>
      <c r="Q206" s="3">
        <v>293616.46999999997</v>
      </c>
      <c r="R206" s="3">
        <v>220212.35</v>
      </c>
      <c r="S206" s="3">
        <v>146808.23000000001</v>
      </c>
      <c r="T206" s="3">
        <v>73404.12</v>
      </c>
    </row>
    <row r="207" spans="1:20" x14ac:dyDescent="0.25">
      <c r="A207" s="8" t="s">
        <v>617</v>
      </c>
      <c r="B207" s="47">
        <v>23</v>
      </c>
      <c r="C207" s="8" t="s">
        <v>6814</v>
      </c>
      <c r="D207" s="8" t="s">
        <v>7054</v>
      </c>
      <c r="E207" s="8"/>
      <c r="F207" s="8"/>
      <c r="G207" s="8" t="s">
        <v>2933</v>
      </c>
      <c r="H207" s="11" t="s">
        <v>626</v>
      </c>
      <c r="I207" s="4">
        <v>10988409</v>
      </c>
      <c r="J207" s="4">
        <v>12620698</v>
      </c>
      <c r="K207" s="7">
        <f t="shared" si="11"/>
        <v>0.14854643652233912</v>
      </c>
      <c r="L207" t="str">
        <f t="shared" si="10"/>
        <v>QUALIFIED</v>
      </c>
      <c r="M207" s="3">
        <v>1236.95</v>
      </c>
      <c r="N207" s="3">
        <v>1082.33</v>
      </c>
      <c r="O207" s="3">
        <v>927.71</v>
      </c>
      <c r="P207" s="3">
        <v>773.09</v>
      </c>
      <c r="Q207" s="3">
        <v>618.48</v>
      </c>
      <c r="R207" s="3">
        <v>463.86</v>
      </c>
      <c r="S207" s="3">
        <v>309.24</v>
      </c>
      <c r="T207" s="3">
        <v>154.62</v>
      </c>
    </row>
    <row r="208" spans="1:20" x14ac:dyDescent="0.25">
      <c r="A208" s="8" t="s">
        <v>617</v>
      </c>
      <c r="B208" s="47">
        <v>23</v>
      </c>
      <c r="C208" s="8" t="s">
        <v>6814</v>
      </c>
      <c r="D208" s="8" t="s">
        <v>6821</v>
      </c>
      <c r="E208" s="8"/>
      <c r="F208" s="8"/>
      <c r="G208" s="8" t="s">
        <v>2925</v>
      </c>
      <c r="H208" s="11" t="s">
        <v>627</v>
      </c>
      <c r="I208" s="4">
        <v>212335086</v>
      </c>
      <c r="J208" s="4">
        <v>276067036</v>
      </c>
      <c r="K208" s="7">
        <f t="shared" si="11"/>
        <v>0.3001479934408956</v>
      </c>
      <c r="L208" t="str">
        <f t="shared" si="10"/>
        <v>QUALIFIED</v>
      </c>
      <c r="M208" s="3">
        <v>131592.47</v>
      </c>
      <c r="N208" s="3">
        <v>115143.41</v>
      </c>
      <c r="O208" s="3">
        <v>98694.35</v>
      </c>
      <c r="P208" s="3">
        <v>82245.289999999994</v>
      </c>
      <c r="Q208" s="3">
        <v>65796.240000000005</v>
      </c>
      <c r="R208" s="3">
        <v>49347.18</v>
      </c>
      <c r="S208" s="3">
        <v>32898.120000000003</v>
      </c>
      <c r="T208" s="3">
        <v>16449.060000000001</v>
      </c>
    </row>
    <row r="209" spans="1:20" x14ac:dyDescent="0.25">
      <c r="A209" s="8" t="s">
        <v>617</v>
      </c>
      <c r="B209" s="47">
        <v>23</v>
      </c>
      <c r="C209" s="8" t="s">
        <v>6814</v>
      </c>
      <c r="D209" s="8" t="s">
        <v>7164</v>
      </c>
      <c r="E209" s="8"/>
      <c r="F209" s="8"/>
      <c r="G209" s="8" t="s">
        <v>3046</v>
      </c>
      <c r="H209" s="11" t="s">
        <v>629</v>
      </c>
      <c r="I209" s="4">
        <v>5369035</v>
      </c>
      <c r="J209" s="4">
        <v>6160592</v>
      </c>
      <c r="K209" s="7">
        <f t="shared" si="11"/>
        <v>0.14743003165373295</v>
      </c>
      <c r="L209" t="str">
        <f t="shared" si="10"/>
        <v>QUALIFIED</v>
      </c>
      <c r="M209" s="3">
        <v>944.44</v>
      </c>
      <c r="N209" s="3">
        <v>826.39</v>
      </c>
      <c r="O209" s="3">
        <v>708.33</v>
      </c>
      <c r="P209" s="3">
        <v>590.28</v>
      </c>
      <c r="Q209" s="3">
        <v>472.22</v>
      </c>
      <c r="R209" s="3">
        <v>354.17</v>
      </c>
      <c r="S209" s="3">
        <v>236.11</v>
      </c>
      <c r="T209" s="3">
        <v>118.06</v>
      </c>
    </row>
    <row r="210" spans="1:20" x14ac:dyDescent="0.25">
      <c r="A210" s="8" t="s">
        <v>617</v>
      </c>
      <c r="B210" s="47">
        <v>23</v>
      </c>
      <c r="C210" s="8" t="s">
        <v>6814</v>
      </c>
      <c r="D210" s="8" t="s">
        <v>7170</v>
      </c>
      <c r="E210" s="8"/>
      <c r="F210" s="8"/>
      <c r="G210" s="8" t="s">
        <v>3052</v>
      </c>
      <c r="H210" s="11" t="s">
        <v>630</v>
      </c>
      <c r="I210" s="4">
        <v>17194196</v>
      </c>
      <c r="J210" s="4">
        <v>21211048</v>
      </c>
      <c r="K210" s="7">
        <f t="shared" si="11"/>
        <v>0.23361673904380292</v>
      </c>
      <c r="L210" t="str">
        <f t="shared" si="10"/>
        <v>QUALIFIED</v>
      </c>
      <c r="M210" s="3">
        <v>4118.53</v>
      </c>
      <c r="N210" s="3">
        <v>3603.71</v>
      </c>
      <c r="O210" s="3">
        <v>3088.9</v>
      </c>
      <c r="P210" s="3">
        <v>2574.08</v>
      </c>
      <c r="Q210" s="3">
        <v>2059.27</v>
      </c>
      <c r="R210" s="3">
        <v>1544.45</v>
      </c>
      <c r="S210" s="3">
        <v>1029.6300000000001</v>
      </c>
      <c r="T210" s="3">
        <v>514.82000000000005</v>
      </c>
    </row>
    <row r="211" spans="1:20" x14ac:dyDescent="0.25">
      <c r="A211" s="8" t="s">
        <v>617</v>
      </c>
      <c r="B211" s="47">
        <v>23</v>
      </c>
      <c r="C211" s="8" t="s">
        <v>6814</v>
      </c>
      <c r="D211" s="8" t="s">
        <v>7327</v>
      </c>
      <c r="E211" s="8"/>
      <c r="F211" s="8"/>
      <c r="G211" s="8" t="s">
        <v>3211</v>
      </c>
      <c r="H211" s="11" t="s">
        <v>631</v>
      </c>
      <c r="I211" s="4">
        <v>7929950</v>
      </c>
      <c r="J211" s="4">
        <v>7798763</v>
      </c>
      <c r="K211" s="7">
        <f t="shared" si="11"/>
        <v>-1.6543231672330846E-2</v>
      </c>
      <c r="L211" t="str">
        <f t="shared" si="10"/>
        <v>QUALIFIED</v>
      </c>
      <c r="M211" s="3">
        <v>985</v>
      </c>
      <c r="N211" s="3">
        <v>861.88</v>
      </c>
      <c r="O211" s="3">
        <v>738.75</v>
      </c>
      <c r="P211" s="3">
        <v>615.63</v>
      </c>
      <c r="Q211" s="3">
        <v>492.5</v>
      </c>
      <c r="R211" s="3">
        <v>369.38</v>
      </c>
      <c r="S211" s="3">
        <v>246.25</v>
      </c>
      <c r="T211" s="3">
        <v>123.13</v>
      </c>
    </row>
    <row r="212" spans="1:20" x14ac:dyDescent="0.25">
      <c r="A212" s="8" t="s">
        <v>617</v>
      </c>
      <c r="B212" s="47">
        <v>23</v>
      </c>
      <c r="C212" s="8" t="s">
        <v>6814</v>
      </c>
      <c r="D212" s="8" t="s">
        <v>7329</v>
      </c>
      <c r="E212" s="8"/>
      <c r="F212" s="8"/>
      <c r="G212" s="8" t="s">
        <v>3213</v>
      </c>
      <c r="H212" s="11" t="s">
        <v>632</v>
      </c>
      <c r="I212" s="4">
        <v>6763044</v>
      </c>
      <c r="J212" s="4">
        <v>7653833</v>
      </c>
      <c r="K212" s="7">
        <f t="shared" si="11"/>
        <v>0.13171421034670186</v>
      </c>
      <c r="L212" t="str">
        <f t="shared" si="10"/>
        <v>QUALIFIED</v>
      </c>
      <c r="M212" s="3">
        <v>500.52</v>
      </c>
      <c r="N212" s="3">
        <v>437.96</v>
      </c>
      <c r="O212" s="3">
        <v>375.39</v>
      </c>
      <c r="P212" s="3">
        <v>312.83</v>
      </c>
      <c r="Q212" s="3">
        <v>250.26</v>
      </c>
      <c r="R212" s="3">
        <v>187.7</v>
      </c>
      <c r="S212" s="3">
        <v>125.13</v>
      </c>
      <c r="T212" s="3">
        <v>62.57</v>
      </c>
    </row>
    <row r="213" spans="1:20" x14ac:dyDescent="0.25">
      <c r="A213" s="8" t="s">
        <v>617</v>
      </c>
      <c r="B213" s="47">
        <v>23</v>
      </c>
      <c r="C213" s="8" t="s">
        <v>6814</v>
      </c>
      <c r="D213" s="8" t="s">
        <v>7676</v>
      </c>
      <c r="E213" s="8"/>
      <c r="F213" s="8"/>
      <c r="G213" s="8" t="s">
        <v>3566</v>
      </c>
      <c r="H213" s="11" t="s">
        <v>633</v>
      </c>
      <c r="I213" s="4">
        <v>1412904</v>
      </c>
      <c r="J213" s="4">
        <v>1551636</v>
      </c>
      <c r="K213" s="7">
        <f t="shared" si="11"/>
        <v>9.8189261266158206E-2</v>
      </c>
      <c r="L213" t="str">
        <f t="shared" si="10"/>
        <v>QUALIFIED</v>
      </c>
      <c r="M213" s="3">
        <v>47.6</v>
      </c>
      <c r="N213" s="3">
        <v>41.65</v>
      </c>
      <c r="O213" s="3">
        <v>35.700000000000003</v>
      </c>
      <c r="P213" s="3">
        <v>29.75</v>
      </c>
      <c r="Q213" s="3">
        <v>23.8</v>
      </c>
      <c r="R213" s="3">
        <v>17.850000000000001</v>
      </c>
      <c r="S213" s="3">
        <v>11.9</v>
      </c>
      <c r="T213" s="3">
        <v>5.95</v>
      </c>
    </row>
    <row r="214" spans="1:20" x14ac:dyDescent="0.25">
      <c r="A214" s="8" t="s">
        <v>617</v>
      </c>
      <c r="B214" s="47">
        <v>23</v>
      </c>
      <c r="C214" s="8" t="s">
        <v>6814</v>
      </c>
      <c r="D214" s="8" t="s">
        <v>7727</v>
      </c>
      <c r="E214" s="8"/>
      <c r="F214" s="8"/>
      <c r="G214" s="8" t="s">
        <v>3619</v>
      </c>
      <c r="H214" s="11" t="s">
        <v>634</v>
      </c>
      <c r="I214" s="4">
        <v>4055690</v>
      </c>
      <c r="J214" s="4">
        <v>4641665</v>
      </c>
      <c r="K214" s="7">
        <f t="shared" si="11"/>
        <v>0.14448219661759157</v>
      </c>
      <c r="L214" t="str">
        <f t="shared" si="10"/>
        <v>QUALIFIED</v>
      </c>
      <c r="M214" s="3">
        <v>1203.46</v>
      </c>
      <c r="N214" s="3">
        <v>1053.03</v>
      </c>
      <c r="O214" s="3">
        <v>902.6</v>
      </c>
      <c r="P214" s="3">
        <v>752.16</v>
      </c>
      <c r="Q214" s="3">
        <v>601.73</v>
      </c>
      <c r="R214" s="3">
        <v>451.3</v>
      </c>
      <c r="S214" s="3">
        <v>300.87</v>
      </c>
      <c r="T214" s="3">
        <v>150.43</v>
      </c>
    </row>
    <row r="215" spans="1:20" x14ac:dyDescent="0.25">
      <c r="A215" s="8" t="s">
        <v>617</v>
      </c>
      <c r="B215" s="47">
        <v>23</v>
      </c>
      <c r="C215" s="8" t="s">
        <v>6814</v>
      </c>
      <c r="D215" s="8" t="s">
        <v>7744</v>
      </c>
      <c r="E215" s="8"/>
      <c r="F215" s="8"/>
      <c r="G215" s="8" t="s">
        <v>3636</v>
      </c>
      <c r="H215" s="11" t="s">
        <v>399</v>
      </c>
      <c r="I215" s="4">
        <v>18236585</v>
      </c>
      <c r="J215" s="4">
        <v>19740617</v>
      </c>
      <c r="K215" s="7">
        <f t="shared" si="11"/>
        <v>8.2473335879497178E-2</v>
      </c>
      <c r="L215" t="str">
        <f t="shared" si="10"/>
        <v>QUALIFIED</v>
      </c>
      <c r="M215" s="3">
        <v>3135.95</v>
      </c>
      <c r="N215" s="3">
        <v>2743.96</v>
      </c>
      <c r="O215" s="3">
        <v>2351.96</v>
      </c>
      <c r="P215" s="3">
        <v>1959.97</v>
      </c>
      <c r="Q215" s="3">
        <v>1567.98</v>
      </c>
      <c r="R215" s="3">
        <v>1175.98</v>
      </c>
      <c r="S215" s="3">
        <v>783.99</v>
      </c>
      <c r="T215" s="3">
        <v>391.99</v>
      </c>
    </row>
    <row r="216" spans="1:20" x14ac:dyDescent="0.25">
      <c r="A216" s="8" t="s">
        <v>2674</v>
      </c>
      <c r="B216" s="47">
        <v>24</v>
      </c>
      <c r="C216" s="8" t="s">
        <v>6814</v>
      </c>
      <c r="D216" s="8" t="s">
        <v>6879</v>
      </c>
      <c r="E216" s="8"/>
      <c r="F216" s="8"/>
      <c r="G216" s="8" t="s">
        <v>2747</v>
      </c>
      <c r="H216" s="11" t="s">
        <v>651</v>
      </c>
      <c r="I216" s="4">
        <v>1740472</v>
      </c>
      <c r="J216" s="4">
        <v>2282736</v>
      </c>
      <c r="K216" s="7">
        <f t="shared" si="11"/>
        <v>0.31156146148860769</v>
      </c>
      <c r="L216" t="str">
        <f t="shared" si="10"/>
        <v>QUALIFIED</v>
      </c>
      <c r="M216" s="3">
        <v>129.5</v>
      </c>
      <c r="N216" s="3">
        <v>113.31</v>
      </c>
      <c r="O216" s="3">
        <v>97.13</v>
      </c>
      <c r="P216" s="3">
        <v>80.94</v>
      </c>
      <c r="Q216" s="3">
        <v>64.75</v>
      </c>
      <c r="R216" s="3">
        <v>48.56</v>
      </c>
      <c r="S216" s="3">
        <v>32.380000000000003</v>
      </c>
      <c r="T216" s="3">
        <v>16.190000000000001</v>
      </c>
    </row>
    <row r="217" spans="1:20" x14ac:dyDescent="0.25">
      <c r="A217" s="8" t="s">
        <v>2674</v>
      </c>
      <c r="B217" s="47">
        <v>24</v>
      </c>
      <c r="C217" s="8" t="s">
        <v>6814</v>
      </c>
      <c r="D217" s="8" t="s">
        <v>6887</v>
      </c>
      <c r="E217" s="8"/>
      <c r="F217" s="8"/>
      <c r="G217" s="8" t="s">
        <v>2755</v>
      </c>
      <c r="H217" s="11" t="s">
        <v>652</v>
      </c>
      <c r="I217" s="4">
        <v>4529763</v>
      </c>
      <c r="J217" s="4">
        <v>5313983</v>
      </c>
      <c r="K217" s="7">
        <f t="shared" si="11"/>
        <v>0.17312605538082235</v>
      </c>
      <c r="L217" t="str">
        <f t="shared" si="10"/>
        <v>QUALIFIED</v>
      </c>
      <c r="M217" s="3">
        <v>3361.52</v>
      </c>
      <c r="N217" s="3">
        <v>2941.33</v>
      </c>
      <c r="O217" s="3">
        <v>2521.14</v>
      </c>
      <c r="P217" s="3">
        <v>2100.9499999999998</v>
      </c>
      <c r="Q217" s="3">
        <v>1680.76</v>
      </c>
      <c r="R217" s="3">
        <v>1260.57</v>
      </c>
      <c r="S217" s="3">
        <v>840.38</v>
      </c>
      <c r="T217" s="3">
        <v>420.19</v>
      </c>
    </row>
    <row r="218" spans="1:20" x14ac:dyDescent="0.25">
      <c r="A218" s="8" t="s">
        <v>2674</v>
      </c>
      <c r="B218" s="47">
        <v>24</v>
      </c>
      <c r="C218" s="8" t="s">
        <v>6814</v>
      </c>
      <c r="D218" s="8" t="s">
        <v>6951</v>
      </c>
      <c r="E218" s="8"/>
      <c r="F218" s="8"/>
      <c r="G218" s="8" t="s">
        <v>2821</v>
      </c>
      <c r="H218" s="11" t="s">
        <v>653</v>
      </c>
      <c r="I218" s="4">
        <v>609847</v>
      </c>
      <c r="J218" s="4">
        <v>847604</v>
      </c>
      <c r="K218" s="7">
        <f t="shared" si="11"/>
        <v>0.38986335917041487</v>
      </c>
      <c r="L218" t="str">
        <f t="shared" si="10"/>
        <v/>
      </c>
      <c r="M218" s="3">
        <v>69.09</v>
      </c>
      <c r="N218" s="3">
        <v>55.27</v>
      </c>
      <c r="O218" s="3">
        <v>41.45</v>
      </c>
      <c r="P218" s="3">
        <v>27.64</v>
      </c>
      <c r="Q218" s="3">
        <v>13.82</v>
      </c>
      <c r="R218" s="3">
        <v>0</v>
      </c>
      <c r="S218" s="3">
        <v>0</v>
      </c>
      <c r="T218" s="3">
        <v>0</v>
      </c>
    </row>
    <row r="219" spans="1:20" x14ac:dyDescent="0.25">
      <c r="A219" s="8" t="s">
        <v>2674</v>
      </c>
      <c r="B219" s="47">
        <v>24</v>
      </c>
      <c r="C219" s="8" t="s">
        <v>6814</v>
      </c>
      <c r="D219" s="8" t="s">
        <v>6982</v>
      </c>
      <c r="E219" s="8"/>
      <c r="F219" s="8"/>
      <c r="G219" s="8" t="s">
        <v>2856</v>
      </c>
      <c r="H219" s="11" t="s">
        <v>654</v>
      </c>
      <c r="I219" s="4">
        <v>8733185</v>
      </c>
      <c r="J219" s="4">
        <v>9530884</v>
      </c>
      <c r="K219" s="7">
        <f t="shared" si="11"/>
        <v>9.1341131557387142E-2</v>
      </c>
      <c r="L219" t="str">
        <f t="shared" si="10"/>
        <v>QUALIFIED</v>
      </c>
      <c r="M219" s="3">
        <v>3596.22</v>
      </c>
      <c r="N219" s="3">
        <v>3146.69</v>
      </c>
      <c r="O219" s="3">
        <v>2697.17</v>
      </c>
      <c r="P219" s="3">
        <v>2247.64</v>
      </c>
      <c r="Q219" s="3">
        <v>1798.11</v>
      </c>
      <c r="R219" s="3">
        <v>1348.58</v>
      </c>
      <c r="S219" s="3">
        <v>899.06</v>
      </c>
      <c r="T219" s="3">
        <v>449.53</v>
      </c>
    </row>
    <row r="220" spans="1:20" x14ac:dyDescent="0.25">
      <c r="A220" s="8" t="s">
        <v>2674</v>
      </c>
      <c r="B220" s="47">
        <v>24</v>
      </c>
      <c r="C220" s="8" t="s">
        <v>6814</v>
      </c>
      <c r="D220" s="8" t="s">
        <v>7055</v>
      </c>
      <c r="E220" s="8"/>
      <c r="F220" s="8"/>
      <c r="G220" s="8" t="s">
        <v>2934</v>
      </c>
      <c r="H220" s="11" t="s">
        <v>655</v>
      </c>
      <c r="I220" s="4">
        <v>3648972</v>
      </c>
      <c r="J220" s="4">
        <v>4148389</v>
      </c>
      <c r="K220" s="7">
        <f t="shared" si="11"/>
        <v>0.13686512256054581</v>
      </c>
      <c r="L220" t="str">
        <f t="shared" si="10"/>
        <v>QUALIFIED</v>
      </c>
      <c r="M220" s="3">
        <v>109.5</v>
      </c>
      <c r="N220" s="3">
        <v>95.81</v>
      </c>
      <c r="O220" s="3">
        <v>82.13</v>
      </c>
      <c r="P220" s="3">
        <v>68.44</v>
      </c>
      <c r="Q220" s="3">
        <v>54.75</v>
      </c>
      <c r="R220" s="3">
        <v>41.06</v>
      </c>
      <c r="S220" s="3">
        <v>27.38</v>
      </c>
      <c r="T220" s="3">
        <v>13.69</v>
      </c>
    </row>
    <row r="221" spans="1:20" x14ac:dyDescent="0.25">
      <c r="A221" s="8" t="s">
        <v>2674</v>
      </c>
      <c r="B221" s="47">
        <v>24</v>
      </c>
      <c r="C221" s="8" t="s">
        <v>6814</v>
      </c>
      <c r="D221" s="8" t="s">
        <v>7058</v>
      </c>
      <c r="E221" s="8"/>
      <c r="F221" s="8"/>
      <c r="G221" s="8" t="s">
        <v>2938</v>
      </c>
      <c r="H221" s="11" t="s">
        <v>647</v>
      </c>
      <c r="I221" s="4">
        <v>202188059</v>
      </c>
      <c r="J221" s="4">
        <v>233584498</v>
      </c>
      <c r="K221" s="7">
        <f t="shared" si="11"/>
        <v>0.15528334934952812</v>
      </c>
      <c r="L221" t="str">
        <f t="shared" si="10"/>
        <v>QUALIFIED</v>
      </c>
      <c r="M221" s="3">
        <v>145465.14000000001</v>
      </c>
      <c r="N221" s="3">
        <v>127282</v>
      </c>
      <c r="O221" s="3">
        <v>109098.86</v>
      </c>
      <c r="P221" s="3">
        <v>90915.71</v>
      </c>
      <c r="Q221" s="3">
        <v>72732.570000000007</v>
      </c>
      <c r="R221" s="3">
        <v>54549.43</v>
      </c>
      <c r="S221" s="3">
        <v>36366.29</v>
      </c>
      <c r="T221" s="3">
        <v>18183.14</v>
      </c>
    </row>
    <row r="222" spans="1:20" x14ac:dyDescent="0.25">
      <c r="A222" s="8" t="s">
        <v>2674</v>
      </c>
      <c r="B222" s="47">
        <v>24</v>
      </c>
      <c r="C222" s="8" t="s">
        <v>6814</v>
      </c>
      <c r="D222" s="8" t="s">
        <v>7071</v>
      </c>
      <c r="E222" s="8"/>
      <c r="F222" s="8"/>
      <c r="G222" s="8" t="s">
        <v>2952</v>
      </c>
      <c r="H222" s="11" t="s">
        <v>656</v>
      </c>
      <c r="I222" s="4">
        <v>6645247</v>
      </c>
      <c r="J222" s="4">
        <v>9319905</v>
      </c>
      <c r="K222" s="7">
        <f t="shared" si="11"/>
        <v>0.40249188630610722</v>
      </c>
      <c r="L222" t="str">
        <f t="shared" si="10"/>
        <v/>
      </c>
      <c r="M222" s="3">
        <v>3276.07</v>
      </c>
      <c r="N222" s="3">
        <v>2620.86</v>
      </c>
      <c r="O222" s="3">
        <v>1965.64</v>
      </c>
      <c r="P222" s="3">
        <v>1310.43</v>
      </c>
      <c r="Q222" s="3">
        <v>655.21</v>
      </c>
      <c r="R222" s="3">
        <v>0</v>
      </c>
      <c r="S222" s="3">
        <v>0</v>
      </c>
      <c r="T222" s="3">
        <v>0</v>
      </c>
    </row>
    <row r="223" spans="1:20" x14ac:dyDescent="0.25">
      <c r="A223" s="8" t="s">
        <v>2674</v>
      </c>
      <c r="B223" s="47">
        <v>24</v>
      </c>
      <c r="C223" s="8" t="s">
        <v>6814</v>
      </c>
      <c r="D223" s="8" t="s">
        <v>7270</v>
      </c>
      <c r="E223" s="8"/>
      <c r="F223" s="8"/>
      <c r="G223" s="8" t="s">
        <v>3153</v>
      </c>
      <c r="H223" s="11" t="s">
        <v>657</v>
      </c>
      <c r="I223" s="4">
        <v>3932281</v>
      </c>
      <c r="J223" s="4">
        <v>3854286</v>
      </c>
      <c r="K223" s="7">
        <f t="shared" si="11"/>
        <v>-1.9834543869067342E-2</v>
      </c>
      <c r="L223" t="str">
        <f t="shared" si="10"/>
        <v>QUALIFIED</v>
      </c>
      <c r="M223" s="3">
        <v>895.21</v>
      </c>
      <c r="N223" s="3">
        <v>783.31</v>
      </c>
      <c r="O223" s="3">
        <v>671.41</v>
      </c>
      <c r="P223" s="3">
        <v>559.51</v>
      </c>
      <c r="Q223" s="3">
        <v>447.61</v>
      </c>
      <c r="R223" s="3">
        <v>335.7</v>
      </c>
      <c r="S223" s="3">
        <v>223.8</v>
      </c>
      <c r="T223" s="3">
        <v>111.9</v>
      </c>
    </row>
    <row r="224" spans="1:20" x14ac:dyDescent="0.25">
      <c r="A224" s="8" t="s">
        <v>2674</v>
      </c>
      <c r="B224" s="47">
        <v>24</v>
      </c>
      <c r="C224" s="8" t="s">
        <v>6814</v>
      </c>
      <c r="D224" s="8" t="s">
        <v>7349</v>
      </c>
      <c r="E224" s="8"/>
      <c r="F224" s="8"/>
      <c r="G224" s="8" t="s">
        <v>3233</v>
      </c>
      <c r="H224" s="11" t="s">
        <v>658</v>
      </c>
      <c r="I224" s="4">
        <v>14106573</v>
      </c>
      <c r="J224" s="4">
        <v>17351416</v>
      </c>
      <c r="K224" s="7">
        <f t="shared" si="11"/>
        <v>0.23002347912565299</v>
      </c>
      <c r="L224" t="str">
        <f t="shared" si="10"/>
        <v>QUALIFIED</v>
      </c>
      <c r="M224" s="3">
        <v>2884.14</v>
      </c>
      <c r="N224" s="3">
        <v>2523.62</v>
      </c>
      <c r="O224" s="3">
        <v>2163.11</v>
      </c>
      <c r="P224" s="3">
        <v>1802.59</v>
      </c>
      <c r="Q224" s="3">
        <v>1442.07</v>
      </c>
      <c r="R224" s="3">
        <v>1081.55</v>
      </c>
      <c r="S224" s="3">
        <v>721.04</v>
      </c>
      <c r="T224" s="3">
        <v>360.52</v>
      </c>
    </row>
    <row r="225" spans="1:20" x14ac:dyDescent="0.25">
      <c r="A225" s="8" t="s">
        <v>2674</v>
      </c>
      <c r="B225" s="47">
        <v>24</v>
      </c>
      <c r="C225" s="8" t="s">
        <v>6814</v>
      </c>
      <c r="D225" s="8" t="s">
        <v>7553</v>
      </c>
      <c r="E225" s="8"/>
      <c r="F225" s="8"/>
      <c r="G225" s="8" t="s">
        <v>3440</v>
      </c>
      <c r="H225" s="11" t="s">
        <v>659</v>
      </c>
      <c r="I225" s="4">
        <v>1034488</v>
      </c>
      <c r="J225" s="4">
        <v>1085613</v>
      </c>
      <c r="K225" s="7">
        <f t="shared" si="11"/>
        <v>4.9420582935713123E-2</v>
      </c>
      <c r="L225" t="str">
        <f t="shared" si="10"/>
        <v>QUALIFIED</v>
      </c>
      <c r="M225" s="3">
        <v>91.38</v>
      </c>
      <c r="N225" s="3">
        <v>79.959999999999994</v>
      </c>
      <c r="O225" s="3">
        <v>68.540000000000006</v>
      </c>
      <c r="P225" s="3">
        <v>57.11</v>
      </c>
      <c r="Q225" s="3">
        <v>45.69</v>
      </c>
      <c r="R225" s="3">
        <v>34.270000000000003</v>
      </c>
      <c r="S225" s="3">
        <v>22.85</v>
      </c>
      <c r="T225" s="3">
        <v>11.42</v>
      </c>
    </row>
    <row r="226" spans="1:20" x14ac:dyDescent="0.25">
      <c r="A226" s="8" t="s">
        <v>2674</v>
      </c>
      <c r="B226" s="47">
        <v>24</v>
      </c>
      <c r="C226" s="8" t="s">
        <v>6814</v>
      </c>
      <c r="D226" s="8" t="s">
        <v>7595</v>
      </c>
      <c r="E226" s="8"/>
      <c r="F226" s="8"/>
      <c r="G226" s="8" t="s">
        <v>3482</v>
      </c>
      <c r="H226" s="11" t="s">
        <v>648</v>
      </c>
      <c r="I226" s="4">
        <v>23349209</v>
      </c>
      <c r="J226" s="4">
        <v>30099943</v>
      </c>
      <c r="K226" s="7">
        <f t="shared" si="11"/>
        <v>0.28912045799924102</v>
      </c>
      <c r="L226" t="str">
        <f t="shared" si="10"/>
        <v>QUALIFIED</v>
      </c>
      <c r="M226" s="3">
        <v>7960.04</v>
      </c>
      <c r="N226" s="3">
        <v>6965.04</v>
      </c>
      <c r="O226" s="3">
        <v>5970.03</v>
      </c>
      <c r="P226" s="3">
        <v>4975.03</v>
      </c>
      <c r="Q226" s="3">
        <v>3980.02</v>
      </c>
      <c r="R226" s="3">
        <v>2985.02</v>
      </c>
      <c r="S226" s="3">
        <v>1990.01</v>
      </c>
      <c r="T226" s="3">
        <v>995.01</v>
      </c>
    </row>
    <row r="227" spans="1:20" x14ac:dyDescent="0.25">
      <c r="A227" s="8" t="s">
        <v>2674</v>
      </c>
      <c r="B227" s="47">
        <v>24</v>
      </c>
      <c r="C227" s="8" t="s">
        <v>6814</v>
      </c>
      <c r="D227" s="8" t="s">
        <v>7692</v>
      </c>
      <c r="E227" s="8"/>
      <c r="F227" s="8"/>
      <c r="G227" s="8" t="s">
        <v>3582</v>
      </c>
      <c r="H227" s="11" t="s">
        <v>660</v>
      </c>
      <c r="I227" s="4">
        <v>7071707</v>
      </c>
      <c r="J227" s="4">
        <v>8855404</v>
      </c>
      <c r="K227" s="7">
        <f t="shared" si="11"/>
        <v>0.25223004855829012</v>
      </c>
      <c r="L227" t="str">
        <f t="shared" si="10"/>
        <v>QUALIFIED</v>
      </c>
      <c r="M227" s="3">
        <v>3432.86</v>
      </c>
      <c r="N227" s="3">
        <v>3003.75</v>
      </c>
      <c r="O227" s="3">
        <v>2574.65</v>
      </c>
      <c r="P227" s="3">
        <v>2145.54</v>
      </c>
      <c r="Q227" s="3">
        <v>1716.43</v>
      </c>
      <c r="R227" s="3">
        <v>1287.32</v>
      </c>
      <c r="S227" s="3">
        <v>858.22</v>
      </c>
      <c r="T227" s="3">
        <v>429.11</v>
      </c>
    </row>
    <row r="228" spans="1:20" x14ac:dyDescent="0.25">
      <c r="A228" s="8" t="s">
        <v>2674</v>
      </c>
      <c r="B228" s="47">
        <v>24</v>
      </c>
      <c r="C228" s="8" t="s">
        <v>6814</v>
      </c>
      <c r="D228" s="8" t="s">
        <v>7741</v>
      </c>
      <c r="E228" s="8"/>
      <c r="F228" s="8"/>
      <c r="G228" s="8" t="s">
        <v>3633</v>
      </c>
      <c r="H228" s="11" t="s">
        <v>661</v>
      </c>
      <c r="I228" s="4">
        <v>10134643</v>
      </c>
      <c r="J228" s="4">
        <v>12543589</v>
      </c>
      <c r="K228" s="7">
        <f t="shared" si="11"/>
        <v>0.23769421379717076</v>
      </c>
      <c r="L228" t="str">
        <f t="shared" si="10"/>
        <v>QUALIFIED</v>
      </c>
      <c r="M228" s="3">
        <v>3233.27</v>
      </c>
      <c r="N228" s="3">
        <v>2829.11</v>
      </c>
      <c r="O228" s="3">
        <v>2424.9499999999998</v>
      </c>
      <c r="P228" s="3">
        <v>2020.79</v>
      </c>
      <c r="Q228" s="3">
        <v>1616.64</v>
      </c>
      <c r="R228" s="3">
        <v>1212.48</v>
      </c>
      <c r="S228" s="3">
        <v>808.32</v>
      </c>
      <c r="T228" s="3">
        <v>404.16</v>
      </c>
    </row>
    <row r="229" spans="1:20" x14ac:dyDescent="0.25">
      <c r="A229" s="8" t="s">
        <v>701</v>
      </c>
      <c r="B229" s="47">
        <v>25</v>
      </c>
      <c r="C229" s="8" t="s">
        <v>6814</v>
      </c>
      <c r="D229" s="8" t="s">
        <v>6848</v>
      </c>
      <c r="E229" s="8"/>
      <c r="F229" s="8"/>
      <c r="G229" s="8" t="s">
        <v>2716</v>
      </c>
      <c r="H229" s="11" t="s">
        <v>681</v>
      </c>
      <c r="I229" s="4">
        <v>131761061</v>
      </c>
      <c r="J229" s="4">
        <v>164320007</v>
      </c>
      <c r="K229" s="7">
        <f t="shared" si="11"/>
        <v>0.2471059792088347</v>
      </c>
      <c r="L229" t="str">
        <f t="shared" si="10"/>
        <v>QUALIFIED</v>
      </c>
      <c r="M229" s="3">
        <v>56846.14</v>
      </c>
      <c r="N229" s="3">
        <v>49740.37</v>
      </c>
      <c r="O229" s="3">
        <v>42634.61</v>
      </c>
      <c r="P229" s="3">
        <v>35528.839999999997</v>
      </c>
      <c r="Q229" s="3">
        <v>28423.07</v>
      </c>
      <c r="R229" s="3">
        <v>21317.3</v>
      </c>
      <c r="S229" s="3">
        <v>14211.54</v>
      </c>
      <c r="T229" s="3">
        <v>7105.77</v>
      </c>
    </row>
    <row r="230" spans="1:20" x14ac:dyDescent="0.25">
      <c r="A230" s="8" t="s">
        <v>701</v>
      </c>
      <c r="B230" s="47">
        <v>25</v>
      </c>
      <c r="C230" s="8" t="s">
        <v>6814</v>
      </c>
      <c r="D230" s="8" t="s">
        <v>6936</v>
      </c>
      <c r="E230" s="8"/>
      <c r="F230" s="8"/>
      <c r="G230" s="8" t="s">
        <v>2806</v>
      </c>
      <c r="H230" s="11" t="s">
        <v>682</v>
      </c>
      <c r="I230" s="4">
        <v>2241885</v>
      </c>
      <c r="J230" s="4">
        <v>2840726</v>
      </c>
      <c r="K230" s="7">
        <f t="shared" si="11"/>
        <v>0.2671149501424025</v>
      </c>
      <c r="L230" t="str">
        <f t="shared" si="10"/>
        <v>QUALIFIED</v>
      </c>
      <c r="M230" s="3">
        <v>772.82</v>
      </c>
      <c r="N230" s="3">
        <v>676.22</v>
      </c>
      <c r="O230" s="3">
        <v>579.62</v>
      </c>
      <c r="P230" s="3">
        <v>483.01</v>
      </c>
      <c r="Q230" s="3">
        <v>386.41</v>
      </c>
      <c r="R230" s="3">
        <v>289.81</v>
      </c>
      <c r="S230" s="3">
        <v>193.21</v>
      </c>
      <c r="T230" s="3">
        <v>96.6</v>
      </c>
    </row>
    <row r="231" spans="1:20" x14ac:dyDescent="0.25">
      <c r="A231" s="8" t="s">
        <v>701</v>
      </c>
      <c r="B231" s="47">
        <v>25</v>
      </c>
      <c r="C231" s="8" t="s">
        <v>6814</v>
      </c>
      <c r="D231" s="8" t="s">
        <v>7040</v>
      </c>
      <c r="E231" s="8"/>
      <c r="F231" s="8"/>
      <c r="G231" s="8" t="s">
        <v>2916</v>
      </c>
      <c r="H231" s="11" t="s">
        <v>683</v>
      </c>
      <c r="I231" s="4">
        <v>68110825</v>
      </c>
      <c r="J231" s="4">
        <v>97935561</v>
      </c>
      <c r="K231" s="7">
        <f t="shared" si="11"/>
        <v>0.43788540221029476</v>
      </c>
      <c r="L231" t="str">
        <f t="shared" si="10"/>
        <v/>
      </c>
      <c r="M231" s="3">
        <v>26102.63</v>
      </c>
      <c r="N231" s="3">
        <v>20882.099999999999</v>
      </c>
      <c r="O231" s="3">
        <v>15661.58</v>
      </c>
      <c r="P231" s="3">
        <v>10441.049999999999</v>
      </c>
      <c r="Q231" s="3">
        <v>5220.53</v>
      </c>
      <c r="R231" s="3">
        <v>0</v>
      </c>
      <c r="S231" s="3">
        <v>0</v>
      </c>
      <c r="T231" s="3">
        <v>0</v>
      </c>
    </row>
    <row r="232" spans="1:20" x14ac:dyDescent="0.25">
      <c r="A232" s="8" t="s">
        <v>701</v>
      </c>
      <c r="B232" s="47">
        <v>25</v>
      </c>
      <c r="C232" s="8" t="s">
        <v>6814</v>
      </c>
      <c r="D232" s="8" t="s">
        <v>7045</v>
      </c>
      <c r="E232" s="8"/>
      <c r="F232" s="8"/>
      <c r="G232" s="8" t="s">
        <v>2922</v>
      </c>
      <c r="H232" s="11" t="s">
        <v>684</v>
      </c>
      <c r="I232" s="4">
        <v>3481003</v>
      </c>
      <c r="J232" s="4">
        <v>3323948</v>
      </c>
      <c r="K232" s="7">
        <f t="shared" si="11"/>
        <v>-4.5117743363047948E-2</v>
      </c>
      <c r="L232" t="str">
        <f t="shared" si="10"/>
        <v>QUALIFIED</v>
      </c>
      <c r="M232" s="3">
        <v>1176.55</v>
      </c>
      <c r="N232" s="3">
        <v>1029.48</v>
      </c>
      <c r="O232" s="3">
        <v>882.41</v>
      </c>
      <c r="P232" s="3">
        <v>735.34</v>
      </c>
      <c r="Q232" s="3">
        <v>588.28</v>
      </c>
      <c r="R232" s="3">
        <v>441.21</v>
      </c>
      <c r="S232" s="3">
        <v>294.14</v>
      </c>
      <c r="T232" s="3">
        <v>147.07</v>
      </c>
    </row>
    <row r="233" spans="1:20" x14ac:dyDescent="0.25">
      <c r="A233" s="8" t="s">
        <v>701</v>
      </c>
      <c r="B233" s="47">
        <v>25</v>
      </c>
      <c r="C233" s="8" t="s">
        <v>6814</v>
      </c>
      <c r="D233" s="8" t="s">
        <v>7047</v>
      </c>
      <c r="E233" s="8"/>
      <c r="F233" s="8"/>
      <c r="G233" s="8" t="s">
        <v>2924</v>
      </c>
      <c r="H233" s="11" t="s">
        <v>685</v>
      </c>
      <c r="I233" s="4">
        <v>27061722</v>
      </c>
      <c r="J233" s="4">
        <v>43488407</v>
      </c>
      <c r="K233" s="7">
        <f t="shared" si="11"/>
        <v>0.60700812017801375</v>
      </c>
      <c r="L233" t="str">
        <f t="shared" si="10"/>
        <v/>
      </c>
      <c r="M233" s="3">
        <v>19363.55</v>
      </c>
      <c r="N233" s="3">
        <v>15490.84</v>
      </c>
      <c r="O233" s="3">
        <v>11618.13</v>
      </c>
      <c r="P233" s="3">
        <v>7745.42</v>
      </c>
      <c r="Q233" s="3">
        <v>3872.71</v>
      </c>
      <c r="R233" s="3">
        <v>0</v>
      </c>
      <c r="S233" s="3">
        <v>0</v>
      </c>
      <c r="T233" s="3">
        <v>0</v>
      </c>
    </row>
    <row r="234" spans="1:20" x14ac:dyDescent="0.25">
      <c r="A234" s="8" t="s">
        <v>701</v>
      </c>
      <c r="B234" s="47">
        <v>25</v>
      </c>
      <c r="C234" s="8" t="s">
        <v>6814</v>
      </c>
      <c r="D234" s="8" t="s">
        <v>7061</v>
      </c>
      <c r="E234" s="8"/>
      <c r="F234" s="8"/>
      <c r="G234" s="8" t="s">
        <v>2942</v>
      </c>
      <c r="H234" s="11" t="s">
        <v>686</v>
      </c>
      <c r="I234" s="4">
        <v>17613997</v>
      </c>
      <c r="J234" s="4">
        <v>21771819</v>
      </c>
      <c r="K234" s="7">
        <f t="shared" si="11"/>
        <v>0.23605215783788314</v>
      </c>
      <c r="L234" t="str">
        <f t="shared" si="10"/>
        <v>QUALIFIED</v>
      </c>
      <c r="M234" s="3">
        <v>4151.29</v>
      </c>
      <c r="N234" s="3">
        <v>3632.38</v>
      </c>
      <c r="O234" s="3">
        <v>3113.47</v>
      </c>
      <c r="P234" s="3">
        <v>2594.56</v>
      </c>
      <c r="Q234" s="3">
        <v>2075.65</v>
      </c>
      <c r="R234" s="3">
        <v>1556.73</v>
      </c>
      <c r="S234" s="3">
        <v>1037.82</v>
      </c>
      <c r="T234" s="3">
        <v>518.91</v>
      </c>
    </row>
    <row r="235" spans="1:20" x14ac:dyDescent="0.25">
      <c r="A235" s="8" t="s">
        <v>701</v>
      </c>
      <c r="B235" s="47">
        <v>25</v>
      </c>
      <c r="C235" s="8" t="s">
        <v>6814</v>
      </c>
      <c r="D235" s="8" t="s">
        <v>7173</v>
      </c>
      <c r="E235" s="8"/>
      <c r="F235" s="8"/>
      <c r="G235" s="8" t="s">
        <v>3055</v>
      </c>
      <c r="H235" s="11" t="s">
        <v>687</v>
      </c>
      <c r="I235" s="4">
        <v>51244324</v>
      </c>
      <c r="J235" s="4">
        <v>75722992</v>
      </c>
      <c r="K235" s="7">
        <f t="shared" si="11"/>
        <v>0.47768545058765921</v>
      </c>
      <c r="L235" t="str">
        <f t="shared" si="10"/>
        <v/>
      </c>
      <c r="M235" s="3">
        <v>31183.279999999999</v>
      </c>
      <c r="N235" s="3">
        <v>24946.62</v>
      </c>
      <c r="O235" s="3">
        <v>18709.97</v>
      </c>
      <c r="P235" s="3">
        <v>12473.31</v>
      </c>
      <c r="Q235" s="3">
        <v>6236.66</v>
      </c>
      <c r="R235" s="3">
        <v>0</v>
      </c>
      <c r="S235" s="3">
        <v>0</v>
      </c>
      <c r="T235" s="3">
        <v>0</v>
      </c>
    </row>
    <row r="236" spans="1:20" x14ac:dyDescent="0.25">
      <c r="A236" s="8" t="s">
        <v>701</v>
      </c>
      <c r="B236" s="47">
        <v>25</v>
      </c>
      <c r="C236" s="8" t="s">
        <v>6814</v>
      </c>
      <c r="D236" s="8" t="s">
        <v>7312</v>
      </c>
      <c r="E236" s="8"/>
      <c r="F236" s="8"/>
      <c r="G236" s="8" t="s">
        <v>3196</v>
      </c>
      <c r="H236" s="11" t="s">
        <v>688</v>
      </c>
      <c r="I236" s="4">
        <v>3677184</v>
      </c>
      <c r="J236" s="4">
        <v>4068865</v>
      </c>
      <c r="K236" s="7">
        <f t="shared" si="11"/>
        <v>0.10651656267404623</v>
      </c>
      <c r="L236" t="str">
        <f t="shared" si="10"/>
        <v>QUALIFIED</v>
      </c>
      <c r="M236" s="3">
        <v>290.52</v>
      </c>
      <c r="N236" s="3">
        <v>254.21</v>
      </c>
      <c r="O236" s="3">
        <v>217.89</v>
      </c>
      <c r="P236" s="3">
        <v>181.58</v>
      </c>
      <c r="Q236" s="3">
        <v>145.26</v>
      </c>
      <c r="R236" s="3">
        <v>108.95</v>
      </c>
      <c r="S236" s="3">
        <v>72.63</v>
      </c>
      <c r="T236" s="3">
        <v>36.32</v>
      </c>
    </row>
    <row r="237" spans="1:20" x14ac:dyDescent="0.25">
      <c r="A237" s="8" t="s">
        <v>701</v>
      </c>
      <c r="B237" s="47">
        <v>25</v>
      </c>
      <c r="C237" s="8" t="s">
        <v>6814</v>
      </c>
      <c r="D237" s="8" t="s">
        <v>7398</v>
      </c>
      <c r="E237" s="8"/>
      <c r="F237" s="8"/>
      <c r="G237" s="8" t="s">
        <v>3282</v>
      </c>
      <c r="H237" s="11" t="s">
        <v>689</v>
      </c>
      <c r="I237" s="4">
        <v>8785029</v>
      </c>
      <c r="J237" s="4">
        <v>10488194</v>
      </c>
      <c r="K237" s="7">
        <f t="shared" si="11"/>
        <v>0.19387130082325282</v>
      </c>
      <c r="L237" t="str">
        <f t="shared" si="10"/>
        <v>QUALIFIED</v>
      </c>
      <c r="M237" s="3">
        <v>2393.48</v>
      </c>
      <c r="N237" s="3">
        <v>2094.3000000000002</v>
      </c>
      <c r="O237" s="3">
        <v>1795.11</v>
      </c>
      <c r="P237" s="3">
        <v>1495.93</v>
      </c>
      <c r="Q237" s="3">
        <v>1196.74</v>
      </c>
      <c r="R237" s="3">
        <v>897.56</v>
      </c>
      <c r="S237" s="3">
        <v>598.37</v>
      </c>
      <c r="T237" s="3">
        <v>299.19</v>
      </c>
    </row>
    <row r="238" spans="1:20" x14ac:dyDescent="0.25">
      <c r="A238" s="8" t="s">
        <v>701</v>
      </c>
      <c r="B238" s="47">
        <v>25</v>
      </c>
      <c r="C238" s="8" t="s">
        <v>6814</v>
      </c>
      <c r="D238" s="8" t="s">
        <v>7500</v>
      </c>
      <c r="E238" s="8"/>
      <c r="F238" s="8"/>
      <c r="G238" s="8" t="s">
        <v>3387</v>
      </c>
      <c r="H238" s="11" t="s">
        <v>290</v>
      </c>
      <c r="I238" s="4">
        <v>157743224</v>
      </c>
      <c r="J238" s="4">
        <v>168772929</v>
      </c>
      <c r="K238" s="7">
        <f t="shared" si="11"/>
        <v>6.9921894077681582E-2</v>
      </c>
      <c r="L238" t="str">
        <f t="shared" si="10"/>
        <v>QUALIFIED</v>
      </c>
      <c r="M238" s="3">
        <v>69522.539999999994</v>
      </c>
      <c r="N238" s="3">
        <v>60832.22</v>
      </c>
      <c r="O238" s="3">
        <v>52141.91</v>
      </c>
      <c r="P238" s="3">
        <v>43451.59</v>
      </c>
      <c r="Q238" s="3">
        <v>34761.269999999997</v>
      </c>
      <c r="R238" s="3">
        <v>26070.95</v>
      </c>
      <c r="S238" s="3">
        <v>17380.64</v>
      </c>
      <c r="T238" s="3">
        <v>8690.32</v>
      </c>
    </row>
    <row r="239" spans="1:20" x14ac:dyDescent="0.25">
      <c r="A239" s="8" t="s">
        <v>701</v>
      </c>
      <c r="B239" s="47">
        <v>25</v>
      </c>
      <c r="C239" s="8" t="s">
        <v>6814</v>
      </c>
      <c r="D239" s="8" t="s">
        <v>7544</v>
      </c>
      <c r="E239" s="8"/>
      <c r="F239" s="8"/>
      <c r="G239" s="8" t="s">
        <v>3431</v>
      </c>
      <c r="H239" s="11" t="s">
        <v>690</v>
      </c>
      <c r="I239" s="4">
        <v>19096504</v>
      </c>
      <c r="J239" s="4">
        <v>25251211</v>
      </c>
      <c r="K239" s="7">
        <f t="shared" si="11"/>
        <v>0.32229496037599342</v>
      </c>
      <c r="L239" t="str">
        <f t="shared" si="10"/>
        <v/>
      </c>
      <c r="M239" s="3">
        <v>9157.1</v>
      </c>
      <c r="N239" s="3">
        <v>7325.68</v>
      </c>
      <c r="O239" s="3">
        <v>5494.26</v>
      </c>
      <c r="P239" s="3">
        <v>3662.84</v>
      </c>
      <c r="Q239" s="3">
        <v>1831.42</v>
      </c>
      <c r="R239" s="3">
        <v>0</v>
      </c>
      <c r="S239" s="3">
        <v>0</v>
      </c>
      <c r="T239" s="3">
        <v>0</v>
      </c>
    </row>
    <row r="240" spans="1:20" x14ac:dyDescent="0.25">
      <c r="A240" s="8" t="s">
        <v>701</v>
      </c>
      <c r="B240" s="47">
        <v>25</v>
      </c>
      <c r="C240" s="8" t="s">
        <v>6814</v>
      </c>
      <c r="D240" s="8" t="s">
        <v>7695</v>
      </c>
      <c r="E240" s="8"/>
      <c r="F240" s="8"/>
      <c r="G240" s="8" t="s">
        <v>3585</v>
      </c>
      <c r="H240" s="11" t="s">
        <v>676</v>
      </c>
      <c r="I240" s="4">
        <v>31468513</v>
      </c>
      <c r="J240" s="4">
        <v>49014279</v>
      </c>
      <c r="K240" s="7">
        <f t="shared" si="11"/>
        <v>0.55756578011805003</v>
      </c>
      <c r="L240" t="str">
        <f t="shared" si="10"/>
        <v/>
      </c>
      <c r="M240" s="3">
        <v>4654.96</v>
      </c>
      <c r="N240" s="3">
        <v>3723.97</v>
      </c>
      <c r="O240" s="3">
        <v>2792.98</v>
      </c>
      <c r="P240" s="3">
        <v>1861.98</v>
      </c>
      <c r="Q240" s="3">
        <v>930.99</v>
      </c>
      <c r="R240" s="3">
        <v>0</v>
      </c>
      <c r="S240" s="3">
        <v>0</v>
      </c>
      <c r="T240" s="3">
        <v>0</v>
      </c>
    </row>
    <row r="241" spans="1:20" x14ac:dyDescent="0.25">
      <c r="A241" s="8" t="s">
        <v>701</v>
      </c>
      <c r="B241" s="47">
        <v>25</v>
      </c>
      <c r="C241" s="8" t="s">
        <v>6814</v>
      </c>
      <c r="D241" s="8" t="s">
        <v>7718</v>
      </c>
      <c r="E241" s="8"/>
      <c r="F241" s="8"/>
      <c r="G241" s="8" t="s">
        <v>3609</v>
      </c>
      <c r="H241" s="11" t="s">
        <v>677</v>
      </c>
      <c r="I241" s="4">
        <v>658517011</v>
      </c>
      <c r="J241" s="4">
        <v>1425643315</v>
      </c>
      <c r="K241" s="7">
        <f t="shared" si="11"/>
        <v>1.1649301250928505</v>
      </c>
      <c r="L241" t="str">
        <f t="shared" si="10"/>
        <v/>
      </c>
      <c r="M241" s="3">
        <v>692592.89</v>
      </c>
      <c r="N241" s="3">
        <v>554074.31000000006</v>
      </c>
      <c r="O241" s="3">
        <v>415555.73</v>
      </c>
      <c r="P241" s="3">
        <v>277037.15999999997</v>
      </c>
      <c r="Q241" s="3">
        <v>138518.57999999999</v>
      </c>
      <c r="R241" s="3">
        <v>0</v>
      </c>
      <c r="S241" s="3">
        <v>0</v>
      </c>
      <c r="T241" s="3">
        <v>0</v>
      </c>
    </row>
    <row r="242" spans="1:20" x14ac:dyDescent="0.25">
      <c r="A242" s="8" t="s">
        <v>701</v>
      </c>
      <c r="B242" s="47">
        <v>25</v>
      </c>
      <c r="C242" s="8" t="s">
        <v>6814</v>
      </c>
      <c r="D242" s="8" t="s">
        <v>7761</v>
      </c>
      <c r="E242" s="8"/>
      <c r="F242" s="8"/>
      <c r="G242" s="8" t="s">
        <v>3653</v>
      </c>
      <c r="H242" s="11" t="s">
        <v>691</v>
      </c>
      <c r="I242" s="4">
        <v>26536557</v>
      </c>
      <c r="J242" s="4">
        <v>37027174</v>
      </c>
      <c r="K242" s="7">
        <f t="shared" si="11"/>
        <v>0.39532698232102981</v>
      </c>
      <c r="L242" t="str">
        <f t="shared" si="10"/>
        <v/>
      </c>
      <c r="M242" s="3">
        <v>8549.24</v>
      </c>
      <c r="N242" s="3">
        <v>6839.39</v>
      </c>
      <c r="O242" s="3">
        <v>5129.54</v>
      </c>
      <c r="P242" s="3">
        <v>3419.7</v>
      </c>
      <c r="Q242" s="3">
        <v>1709.85</v>
      </c>
      <c r="R242" s="3">
        <v>0</v>
      </c>
      <c r="S242" s="3">
        <v>0</v>
      </c>
      <c r="T242" s="3">
        <v>0</v>
      </c>
    </row>
    <row r="243" spans="1:20" x14ac:dyDescent="0.25">
      <c r="A243" s="8" t="s">
        <v>2675</v>
      </c>
      <c r="B243" s="47">
        <v>26</v>
      </c>
      <c r="C243" s="8" t="s">
        <v>6814</v>
      </c>
      <c r="D243" s="8" t="s">
        <v>6930</v>
      </c>
      <c r="E243" s="8"/>
      <c r="F243" s="8"/>
      <c r="G243" s="8" t="s">
        <v>2800</v>
      </c>
      <c r="H243" s="11" t="s">
        <v>635</v>
      </c>
      <c r="I243" s="4">
        <v>66756446</v>
      </c>
      <c r="J243" s="4">
        <v>77648583</v>
      </c>
      <c r="K243" s="7">
        <f t="shared" si="11"/>
        <v>0.16316232592729696</v>
      </c>
      <c r="L243" t="str">
        <f t="shared" si="10"/>
        <v>QUALIFIED</v>
      </c>
      <c r="M243" s="3">
        <v>36732.730000000003</v>
      </c>
      <c r="N243" s="3">
        <v>32141.14</v>
      </c>
      <c r="O243" s="3">
        <v>27549.55</v>
      </c>
      <c r="P243" s="3">
        <v>22957.96</v>
      </c>
      <c r="Q243" s="3">
        <v>18366.37</v>
      </c>
      <c r="R243" s="3">
        <v>13774.77</v>
      </c>
      <c r="S243" s="3">
        <v>9183.18</v>
      </c>
      <c r="T243" s="3">
        <v>4591.59</v>
      </c>
    </row>
    <row r="244" spans="1:20" x14ac:dyDescent="0.25">
      <c r="A244" s="8" t="s">
        <v>2675</v>
      </c>
      <c r="B244" s="47">
        <v>26</v>
      </c>
      <c r="C244" s="8" t="s">
        <v>6814</v>
      </c>
      <c r="D244" s="8" t="s">
        <v>7073</v>
      </c>
      <c r="E244" s="8"/>
      <c r="F244" s="8"/>
      <c r="G244" s="8" t="s">
        <v>2954</v>
      </c>
      <c r="H244" s="11" t="s">
        <v>723</v>
      </c>
      <c r="I244" s="4">
        <v>2595410</v>
      </c>
      <c r="J244" s="4">
        <v>2687155</v>
      </c>
      <c r="K244" s="7">
        <f t="shared" si="11"/>
        <v>3.534894294157763E-2</v>
      </c>
      <c r="L244" t="str">
        <f t="shared" si="10"/>
        <v>QUALIFIED</v>
      </c>
      <c r="M244" s="3">
        <v>400.06</v>
      </c>
      <c r="N244" s="3">
        <v>350.05</v>
      </c>
      <c r="O244" s="3">
        <v>300.05</v>
      </c>
      <c r="P244" s="3">
        <v>250.04</v>
      </c>
      <c r="Q244" s="3">
        <v>200.03</v>
      </c>
      <c r="R244" s="3">
        <v>150.02000000000001</v>
      </c>
      <c r="S244" s="3">
        <v>100.02</v>
      </c>
      <c r="T244" s="3">
        <v>50.01</v>
      </c>
    </row>
    <row r="245" spans="1:20" x14ac:dyDescent="0.25">
      <c r="A245" s="8" t="s">
        <v>2675</v>
      </c>
      <c r="B245" s="47">
        <v>26</v>
      </c>
      <c r="C245" s="8" t="s">
        <v>6814</v>
      </c>
      <c r="D245" s="8" t="s">
        <v>7128</v>
      </c>
      <c r="E245" s="8"/>
      <c r="F245" s="8"/>
      <c r="G245" s="8" t="s">
        <v>3009</v>
      </c>
      <c r="H245" s="11" t="s">
        <v>724</v>
      </c>
      <c r="I245" s="4">
        <v>1513659</v>
      </c>
      <c r="J245" s="4">
        <v>1689783</v>
      </c>
      <c r="K245" s="7">
        <f t="shared" si="11"/>
        <v>0.11635645809260871</v>
      </c>
      <c r="L245" t="str">
        <f t="shared" si="10"/>
        <v>QUALIFIED</v>
      </c>
      <c r="M245" s="3">
        <v>52.78</v>
      </c>
      <c r="N245" s="3">
        <v>46.18</v>
      </c>
      <c r="O245" s="3">
        <v>39.590000000000003</v>
      </c>
      <c r="P245" s="3">
        <v>32.99</v>
      </c>
      <c r="Q245" s="3">
        <v>26.39</v>
      </c>
      <c r="R245" s="3">
        <v>19.79</v>
      </c>
      <c r="S245" s="3">
        <v>13.2</v>
      </c>
      <c r="T245" s="3">
        <v>6.6</v>
      </c>
    </row>
    <row r="246" spans="1:20" x14ac:dyDescent="0.25">
      <c r="A246" s="8" t="s">
        <v>2675</v>
      </c>
      <c r="B246" s="47">
        <v>26</v>
      </c>
      <c r="C246" s="8" t="s">
        <v>6814</v>
      </c>
      <c r="D246" s="8" t="s">
        <v>7529</v>
      </c>
      <c r="E246" s="8"/>
      <c r="F246" s="8"/>
      <c r="G246" s="8" t="s">
        <v>3416</v>
      </c>
      <c r="H246" s="11" t="s">
        <v>725</v>
      </c>
      <c r="I246" s="4">
        <v>3820730</v>
      </c>
      <c r="J246" s="4">
        <v>4119658</v>
      </c>
      <c r="K246" s="7">
        <f t="shared" si="11"/>
        <v>7.8238451814182111E-2</v>
      </c>
      <c r="L246" t="str">
        <f t="shared" si="10"/>
        <v>QUALIFIED</v>
      </c>
      <c r="M246" s="3">
        <v>748.7</v>
      </c>
      <c r="N246" s="3">
        <v>655.11</v>
      </c>
      <c r="O246" s="3">
        <v>561.53</v>
      </c>
      <c r="P246" s="3">
        <v>467.94</v>
      </c>
      <c r="Q246" s="3">
        <v>374.35</v>
      </c>
      <c r="R246" s="3">
        <v>280.76</v>
      </c>
      <c r="S246" s="3">
        <v>187.18</v>
      </c>
      <c r="T246" s="3">
        <v>93.59</v>
      </c>
    </row>
    <row r="247" spans="1:20" x14ac:dyDescent="0.25">
      <c r="A247" s="8" t="s">
        <v>742</v>
      </c>
      <c r="B247" s="47">
        <v>27</v>
      </c>
      <c r="C247" s="8" t="s">
        <v>6814</v>
      </c>
      <c r="D247" s="8" t="s">
        <v>7044</v>
      </c>
      <c r="E247" s="8"/>
      <c r="F247" s="8"/>
      <c r="G247" s="8" t="s">
        <v>2921</v>
      </c>
      <c r="H247" s="11" t="s">
        <v>741</v>
      </c>
      <c r="I247" s="4">
        <v>2316846</v>
      </c>
      <c r="J247" s="4">
        <v>2939024</v>
      </c>
      <c r="K247" s="7">
        <f t="shared" si="11"/>
        <v>0.26854525505795379</v>
      </c>
      <c r="L247" t="str">
        <f t="shared" si="10"/>
        <v>QUALIFIED</v>
      </c>
      <c r="M247" s="3">
        <v>1046.5</v>
      </c>
      <c r="N247" s="3">
        <v>915.69</v>
      </c>
      <c r="O247" s="3">
        <v>784.88</v>
      </c>
      <c r="P247" s="3">
        <v>654.05999999999995</v>
      </c>
      <c r="Q247" s="3">
        <v>523.25</v>
      </c>
      <c r="R247" s="3">
        <v>392.44</v>
      </c>
      <c r="S247" s="3">
        <v>261.63</v>
      </c>
      <c r="T247" s="3">
        <v>130.81</v>
      </c>
    </row>
    <row r="248" spans="1:20" x14ac:dyDescent="0.25">
      <c r="A248" s="8" t="s">
        <v>742</v>
      </c>
      <c r="B248" s="47">
        <v>27</v>
      </c>
      <c r="C248" s="8" t="s">
        <v>6814</v>
      </c>
      <c r="D248" s="8" t="s">
        <v>7048</v>
      </c>
      <c r="E248" s="8"/>
      <c r="F248" s="8"/>
      <c r="G248" s="8" t="s">
        <v>2926</v>
      </c>
      <c r="H248" s="11" t="s">
        <v>742</v>
      </c>
      <c r="I248" s="4">
        <v>2500643</v>
      </c>
      <c r="J248" s="4">
        <v>2846958</v>
      </c>
      <c r="K248" s="7">
        <f t="shared" si="11"/>
        <v>0.13849038027419347</v>
      </c>
      <c r="L248" t="str">
        <f t="shared" si="10"/>
        <v>QUALIFIED</v>
      </c>
      <c r="M248" s="3">
        <v>872.1</v>
      </c>
      <c r="N248" s="3">
        <v>763.09</v>
      </c>
      <c r="O248" s="3">
        <v>654.08000000000004</v>
      </c>
      <c r="P248" s="3">
        <v>545.05999999999995</v>
      </c>
      <c r="Q248" s="3">
        <v>436.05</v>
      </c>
      <c r="R248" s="3">
        <v>327.04000000000002</v>
      </c>
      <c r="S248" s="3">
        <v>218.03</v>
      </c>
      <c r="T248" s="3">
        <v>109.01</v>
      </c>
    </row>
    <row r="249" spans="1:20" x14ac:dyDescent="0.25">
      <c r="A249" s="8" t="s">
        <v>742</v>
      </c>
      <c r="B249" s="47">
        <v>27</v>
      </c>
      <c r="C249" s="8" t="s">
        <v>6814</v>
      </c>
      <c r="D249" s="8" t="s">
        <v>7146</v>
      </c>
      <c r="E249" s="8"/>
      <c r="F249" s="8"/>
      <c r="G249" s="8" t="s">
        <v>3028</v>
      </c>
      <c r="H249" s="11" t="s">
        <v>743</v>
      </c>
      <c r="I249" s="4">
        <v>1884288</v>
      </c>
      <c r="J249" s="4">
        <v>2114768</v>
      </c>
      <c r="K249" s="7">
        <f t="shared" si="11"/>
        <v>0.12231675837239318</v>
      </c>
      <c r="L249" t="str">
        <f t="shared" si="10"/>
        <v>QUALIFIED</v>
      </c>
      <c r="M249" s="3">
        <v>176.5</v>
      </c>
      <c r="N249" s="3">
        <v>154.44</v>
      </c>
      <c r="O249" s="3">
        <v>132.38</v>
      </c>
      <c r="P249" s="3">
        <v>110.31</v>
      </c>
      <c r="Q249" s="3">
        <v>88.25</v>
      </c>
      <c r="R249" s="3">
        <v>66.19</v>
      </c>
      <c r="S249" s="3">
        <v>44.13</v>
      </c>
      <c r="T249" s="3">
        <v>22.06</v>
      </c>
    </row>
    <row r="250" spans="1:20" x14ac:dyDescent="0.25">
      <c r="A250" s="8" t="s">
        <v>742</v>
      </c>
      <c r="B250" s="47">
        <v>27</v>
      </c>
      <c r="C250" s="8" t="s">
        <v>6814</v>
      </c>
      <c r="D250" s="8" t="s">
        <v>7171</v>
      </c>
      <c r="E250" s="8"/>
      <c r="F250" s="8"/>
      <c r="G250" s="8" t="s">
        <v>3053</v>
      </c>
      <c r="H250" s="11" t="s">
        <v>9</v>
      </c>
      <c r="I250" s="4">
        <v>1652357</v>
      </c>
      <c r="J250" s="4">
        <v>1805591</v>
      </c>
      <c r="K250" s="7">
        <f t="shared" si="11"/>
        <v>9.2736618055299189E-2</v>
      </c>
      <c r="L250" t="str">
        <f t="shared" si="10"/>
        <v>QUALIFIED</v>
      </c>
      <c r="M250" s="3">
        <v>98.19</v>
      </c>
      <c r="N250" s="3">
        <v>85.92</v>
      </c>
      <c r="O250" s="3">
        <v>73.64</v>
      </c>
      <c r="P250" s="3">
        <v>61.37</v>
      </c>
      <c r="Q250" s="3">
        <v>49.1</v>
      </c>
      <c r="R250" s="3">
        <v>36.82</v>
      </c>
      <c r="S250" s="3">
        <v>24.55</v>
      </c>
      <c r="T250" s="3">
        <v>12.27</v>
      </c>
    </row>
    <row r="251" spans="1:20" x14ac:dyDescent="0.25">
      <c r="A251" s="8" t="s">
        <v>742</v>
      </c>
      <c r="B251" s="47">
        <v>27</v>
      </c>
      <c r="C251" s="8" t="s">
        <v>6814</v>
      </c>
      <c r="D251" s="8" t="s">
        <v>7284</v>
      </c>
      <c r="E251" s="8"/>
      <c r="F251" s="8"/>
      <c r="G251" s="8" t="s">
        <v>3168</v>
      </c>
      <c r="H251" s="11" t="s">
        <v>738</v>
      </c>
      <c r="I251" s="4">
        <v>40413437</v>
      </c>
      <c r="J251" s="4">
        <v>45603258</v>
      </c>
      <c r="K251" s="7">
        <f t="shared" si="11"/>
        <v>0.12841820407405585</v>
      </c>
      <c r="L251" t="str">
        <f t="shared" si="10"/>
        <v>QUALIFIED</v>
      </c>
      <c r="M251" s="3">
        <v>23687.17</v>
      </c>
      <c r="N251" s="3">
        <v>20726.27</v>
      </c>
      <c r="O251" s="3">
        <v>17765.38</v>
      </c>
      <c r="P251" s="3">
        <v>14804.48</v>
      </c>
      <c r="Q251" s="3">
        <v>11843.59</v>
      </c>
      <c r="R251" s="3">
        <v>8882.69</v>
      </c>
      <c r="S251" s="3">
        <v>5921.79</v>
      </c>
      <c r="T251" s="3">
        <v>2960.9</v>
      </c>
    </row>
    <row r="252" spans="1:20" x14ac:dyDescent="0.25">
      <c r="A252" s="8" t="s">
        <v>742</v>
      </c>
      <c r="B252" s="47">
        <v>27</v>
      </c>
      <c r="C252" s="8" t="s">
        <v>6814</v>
      </c>
      <c r="D252" s="8" t="s">
        <v>7304</v>
      </c>
      <c r="E252" s="8"/>
      <c r="F252" s="8"/>
      <c r="G252" s="8" t="s">
        <v>3188</v>
      </c>
      <c r="H252" s="11" t="s">
        <v>744</v>
      </c>
      <c r="I252" s="4">
        <v>30410408</v>
      </c>
      <c r="J252" s="4">
        <v>33900162</v>
      </c>
      <c r="K252" s="7">
        <f t="shared" si="11"/>
        <v>0.11475525089962621</v>
      </c>
      <c r="L252" t="str">
        <f t="shared" si="10"/>
        <v>QUALIFIED</v>
      </c>
      <c r="M252" s="3">
        <v>11528.95</v>
      </c>
      <c r="N252" s="3">
        <v>10087.83</v>
      </c>
      <c r="O252" s="3">
        <v>8646.7099999999991</v>
      </c>
      <c r="P252" s="3">
        <v>7205.59</v>
      </c>
      <c r="Q252" s="3">
        <v>5764.48</v>
      </c>
      <c r="R252" s="3">
        <v>4323.3599999999997</v>
      </c>
      <c r="S252" s="3">
        <v>2882.24</v>
      </c>
      <c r="T252" s="3">
        <v>1441.12</v>
      </c>
    </row>
    <row r="253" spans="1:20" x14ac:dyDescent="0.25">
      <c r="A253" s="8" t="s">
        <v>742</v>
      </c>
      <c r="B253" s="47">
        <v>27</v>
      </c>
      <c r="C253" s="8" t="s">
        <v>6814</v>
      </c>
      <c r="D253" s="8" t="s">
        <v>7297</v>
      </c>
      <c r="E253" s="8"/>
      <c r="F253" s="8"/>
      <c r="G253" s="8" t="s">
        <v>3181</v>
      </c>
      <c r="H253" s="11" t="s">
        <v>745</v>
      </c>
      <c r="I253" s="4">
        <v>261013</v>
      </c>
      <c r="J253" s="4">
        <v>360445</v>
      </c>
      <c r="K253" s="7">
        <f t="shared" si="11"/>
        <v>0.38094654289249963</v>
      </c>
      <c r="L253" t="str">
        <f t="shared" si="10"/>
        <v/>
      </c>
      <c r="M253" s="3">
        <v>7.04</v>
      </c>
      <c r="N253" s="3">
        <v>5.63</v>
      </c>
      <c r="O253" s="3">
        <v>0</v>
      </c>
      <c r="P253" s="3">
        <v>2.82</v>
      </c>
      <c r="Q253" s="3">
        <v>1.41</v>
      </c>
      <c r="R253" s="3">
        <v>0</v>
      </c>
      <c r="S253" s="3">
        <v>0</v>
      </c>
      <c r="T253" s="3">
        <v>0</v>
      </c>
    </row>
    <row r="254" spans="1:20" x14ac:dyDescent="0.25">
      <c r="A254" s="8" t="s">
        <v>742</v>
      </c>
      <c r="B254" s="47">
        <v>27</v>
      </c>
      <c r="C254" s="8" t="s">
        <v>6814</v>
      </c>
      <c r="D254" s="8" t="s">
        <v>7511</v>
      </c>
      <c r="E254" s="8"/>
      <c r="F254" s="8"/>
      <c r="G254" s="8" t="s">
        <v>3398</v>
      </c>
      <c r="H254" s="11" t="s">
        <v>746</v>
      </c>
      <c r="I254" s="4">
        <v>478374</v>
      </c>
      <c r="J254" s="4">
        <v>594588</v>
      </c>
      <c r="K254" s="7">
        <f t="shared" si="11"/>
        <v>0.24293544381592644</v>
      </c>
      <c r="L254" t="str">
        <f t="shared" si="10"/>
        <v>QUALIFIED</v>
      </c>
      <c r="M254" s="3">
        <v>14.61</v>
      </c>
      <c r="N254" s="3">
        <v>12.78</v>
      </c>
      <c r="O254" s="3">
        <v>10.96</v>
      </c>
      <c r="P254" s="3">
        <v>9.1300000000000008</v>
      </c>
      <c r="Q254" s="3">
        <v>7.31</v>
      </c>
      <c r="R254" s="3">
        <v>5.48</v>
      </c>
      <c r="S254" s="3">
        <v>3.65</v>
      </c>
      <c r="T254" s="3">
        <v>1.83</v>
      </c>
    </row>
    <row r="255" spans="1:20" x14ac:dyDescent="0.25">
      <c r="A255" s="8" t="s">
        <v>742</v>
      </c>
      <c r="B255" s="47">
        <v>27</v>
      </c>
      <c r="C255" s="8" t="s">
        <v>6814</v>
      </c>
      <c r="D255" s="8" t="s">
        <v>7696</v>
      </c>
      <c r="E255" s="8"/>
      <c r="F255" s="8"/>
      <c r="G255" s="8" t="s">
        <v>3586</v>
      </c>
      <c r="H255" s="11" t="s">
        <v>747</v>
      </c>
      <c r="I255" s="4">
        <v>1874653</v>
      </c>
      <c r="J255" s="4">
        <v>2236713</v>
      </c>
      <c r="K255" s="7">
        <f t="shared" si="11"/>
        <v>0.19313440940803445</v>
      </c>
      <c r="L255" t="str">
        <f t="shared" si="10"/>
        <v>QUALIFIED</v>
      </c>
      <c r="M255" s="3">
        <v>16.059999999999999</v>
      </c>
      <c r="N255" s="3">
        <v>14.05</v>
      </c>
      <c r="O255" s="3">
        <v>12.05</v>
      </c>
      <c r="P255" s="3">
        <v>10.039999999999999</v>
      </c>
      <c r="Q255" s="3">
        <v>8.0299999999999994</v>
      </c>
      <c r="R255" s="3">
        <v>6.02</v>
      </c>
      <c r="S255" s="3">
        <v>4.0199999999999996</v>
      </c>
      <c r="T255" s="3">
        <v>2.0099999999999998</v>
      </c>
    </row>
    <row r="256" spans="1:20" x14ac:dyDescent="0.25">
      <c r="A256" s="8" t="s">
        <v>742</v>
      </c>
      <c r="B256" s="47">
        <v>27</v>
      </c>
      <c r="C256" s="8" t="s">
        <v>6814</v>
      </c>
      <c r="D256" s="8" t="s">
        <v>7724</v>
      </c>
      <c r="E256" s="8"/>
      <c r="F256" s="8"/>
      <c r="G256" s="8" t="s">
        <v>3616</v>
      </c>
      <c r="H256" s="11" t="s">
        <v>748</v>
      </c>
      <c r="I256" s="4">
        <v>1146171</v>
      </c>
      <c r="J256" s="4">
        <v>1346316</v>
      </c>
      <c r="K256" s="7">
        <f t="shared" si="11"/>
        <v>0.1746205409140521</v>
      </c>
      <c r="L256" t="str">
        <f t="shared" si="10"/>
        <v>QUALIFIED</v>
      </c>
      <c r="M256" s="3">
        <v>39.93</v>
      </c>
      <c r="N256" s="3">
        <v>34.94</v>
      </c>
      <c r="O256" s="3">
        <v>29.95</v>
      </c>
      <c r="P256" s="3">
        <v>24.96</v>
      </c>
      <c r="Q256" s="3">
        <v>19.97</v>
      </c>
      <c r="R256" s="3">
        <v>14.97</v>
      </c>
      <c r="S256" s="3">
        <v>9.98</v>
      </c>
      <c r="T256" s="3">
        <v>4.99</v>
      </c>
    </row>
    <row r="257" spans="1:20" x14ac:dyDescent="0.25">
      <c r="A257" s="8" t="s">
        <v>765</v>
      </c>
      <c r="B257" s="47">
        <v>28</v>
      </c>
      <c r="C257" s="8" t="s">
        <v>6814</v>
      </c>
      <c r="D257" s="8" t="s">
        <v>7007</v>
      </c>
      <c r="E257" s="8"/>
      <c r="F257" s="8"/>
      <c r="G257" s="8" t="s">
        <v>2882</v>
      </c>
      <c r="H257" s="11" t="s">
        <v>764</v>
      </c>
      <c r="I257" s="4">
        <v>7934783</v>
      </c>
      <c r="J257" s="4">
        <v>12761649</v>
      </c>
      <c r="K257" s="7">
        <f t="shared" si="11"/>
        <v>0.60831732890489887</v>
      </c>
      <c r="L257" t="str">
        <f t="shared" si="10"/>
        <v/>
      </c>
      <c r="M257" s="3">
        <v>3555.65</v>
      </c>
      <c r="N257" s="3">
        <v>2844.52</v>
      </c>
      <c r="O257" s="3">
        <v>2133.39</v>
      </c>
      <c r="P257" s="3">
        <v>1422.26</v>
      </c>
      <c r="Q257" s="3">
        <v>711.13</v>
      </c>
      <c r="R257" s="3">
        <v>0</v>
      </c>
      <c r="S257" s="3">
        <v>0</v>
      </c>
      <c r="T257" s="3">
        <v>0</v>
      </c>
    </row>
    <row r="258" spans="1:20" x14ac:dyDescent="0.25">
      <c r="A258" s="8" t="s">
        <v>765</v>
      </c>
      <c r="B258" s="47">
        <v>28</v>
      </c>
      <c r="C258" s="8" t="s">
        <v>6814</v>
      </c>
      <c r="D258" s="8" t="s">
        <v>7052</v>
      </c>
      <c r="E258" s="8"/>
      <c r="F258" s="8"/>
      <c r="G258" s="8" t="s">
        <v>2931</v>
      </c>
      <c r="H258" s="11" t="s">
        <v>765</v>
      </c>
      <c r="I258" s="4">
        <v>4020809</v>
      </c>
      <c r="J258" s="4">
        <v>4887210</v>
      </c>
      <c r="K258" s="7">
        <f t="shared" si="11"/>
        <v>0.21547927295228397</v>
      </c>
      <c r="L258" t="str">
        <f t="shared" si="10"/>
        <v>QUALIFIED</v>
      </c>
      <c r="M258" s="3">
        <v>1040.5899999999999</v>
      </c>
      <c r="N258" s="3">
        <v>910.52</v>
      </c>
      <c r="O258" s="3">
        <v>780.44</v>
      </c>
      <c r="P258" s="3">
        <v>650.37</v>
      </c>
      <c r="Q258" s="3">
        <v>520.29999999999995</v>
      </c>
      <c r="R258" s="3">
        <v>390.22</v>
      </c>
      <c r="S258" s="3">
        <v>260.14999999999998</v>
      </c>
      <c r="T258" s="3">
        <v>130.07</v>
      </c>
    </row>
    <row r="259" spans="1:20" x14ac:dyDescent="0.25">
      <c r="A259" s="8" t="s">
        <v>765</v>
      </c>
      <c r="B259" s="47">
        <v>28</v>
      </c>
      <c r="C259" s="8" t="s">
        <v>6814</v>
      </c>
      <c r="D259" s="8" t="s">
        <v>7053</v>
      </c>
      <c r="E259" s="8"/>
      <c r="F259" s="8"/>
      <c r="G259" s="8" t="s">
        <v>2932</v>
      </c>
      <c r="H259" s="11" t="s">
        <v>766</v>
      </c>
      <c r="I259" s="4">
        <v>17049106</v>
      </c>
      <c r="J259" s="4">
        <v>22629496</v>
      </c>
      <c r="K259" s="7">
        <f t="shared" si="11"/>
        <v>0.32731276349622085</v>
      </c>
      <c r="L259" t="str">
        <f t="shared" ref="L259:L322" si="12">IF(K259&gt;0.3124,"","QUALIFIED")</f>
        <v/>
      </c>
      <c r="M259" s="3">
        <v>7593.96</v>
      </c>
      <c r="N259" s="3">
        <v>6075.17</v>
      </c>
      <c r="O259" s="3">
        <v>4556.38</v>
      </c>
      <c r="P259" s="3">
        <v>3037.58</v>
      </c>
      <c r="Q259" s="3">
        <v>1518.79</v>
      </c>
      <c r="R259" s="3">
        <v>0</v>
      </c>
      <c r="S259" s="3">
        <v>0</v>
      </c>
      <c r="T259" s="3">
        <v>0</v>
      </c>
    </row>
    <row r="260" spans="1:20" x14ac:dyDescent="0.25">
      <c r="A260" s="8" t="s">
        <v>765</v>
      </c>
      <c r="B260" s="47">
        <v>28</v>
      </c>
      <c r="C260" s="8" t="s">
        <v>6814</v>
      </c>
      <c r="D260" s="8" t="s">
        <v>7077</v>
      </c>
      <c r="E260" s="8"/>
      <c r="F260" s="8"/>
      <c r="G260" s="8" t="s">
        <v>2958</v>
      </c>
      <c r="H260" s="11" t="s">
        <v>767</v>
      </c>
      <c r="I260" s="4">
        <v>2692493</v>
      </c>
      <c r="J260" s="4">
        <v>3680118</v>
      </c>
      <c r="K260" s="7">
        <f t="shared" ref="K260:K323" si="13">(J260-I260)/I260</f>
        <v>0.36680689606249672</v>
      </c>
      <c r="L260" t="str">
        <f t="shared" si="12"/>
        <v/>
      </c>
      <c r="M260" s="3">
        <v>355.06</v>
      </c>
      <c r="N260" s="3">
        <v>284.05</v>
      </c>
      <c r="O260" s="3">
        <v>213.04</v>
      </c>
      <c r="P260" s="3">
        <v>142.02000000000001</v>
      </c>
      <c r="Q260" s="3">
        <v>71.010000000000005</v>
      </c>
      <c r="R260" s="3">
        <v>0</v>
      </c>
      <c r="S260" s="3">
        <v>0</v>
      </c>
      <c r="T260" s="3">
        <v>0</v>
      </c>
    </row>
    <row r="261" spans="1:20" x14ac:dyDescent="0.25">
      <c r="A261" s="8" t="s">
        <v>765</v>
      </c>
      <c r="B261" s="47">
        <v>28</v>
      </c>
      <c r="C261" s="8" t="s">
        <v>6814</v>
      </c>
      <c r="D261" s="8" t="s">
        <v>7087</v>
      </c>
      <c r="E261" s="8"/>
      <c r="F261" s="8"/>
      <c r="G261" s="8" t="s">
        <v>2968</v>
      </c>
      <c r="H261" s="11" t="s">
        <v>768</v>
      </c>
      <c r="I261" s="4">
        <v>19561662</v>
      </c>
      <c r="J261" s="4">
        <v>25152893</v>
      </c>
      <c r="K261" s="7">
        <f t="shared" si="13"/>
        <v>0.28582596918400899</v>
      </c>
      <c r="L261" t="str">
        <f t="shared" si="12"/>
        <v>QUALIFIED</v>
      </c>
      <c r="M261" s="3">
        <v>5072.18</v>
      </c>
      <c r="N261" s="3">
        <v>4438.16</v>
      </c>
      <c r="O261" s="3">
        <v>3804.14</v>
      </c>
      <c r="P261" s="3">
        <v>3170.11</v>
      </c>
      <c r="Q261" s="3">
        <v>2536.09</v>
      </c>
      <c r="R261" s="3">
        <v>1902.07</v>
      </c>
      <c r="S261" s="3">
        <v>1268.05</v>
      </c>
      <c r="T261" s="3">
        <v>634.02</v>
      </c>
    </row>
    <row r="262" spans="1:20" x14ac:dyDescent="0.25">
      <c r="A262" s="8" t="s">
        <v>765</v>
      </c>
      <c r="B262" s="47">
        <v>28</v>
      </c>
      <c r="C262" s="8" t="s">
        <v>6814</v>
      </c>
      <c r="D262" s="8" t="s">
        <v>7178</v>
      </c>
      <c r="E262" s="8"/>
      <c r="F262" s="8"/>
      <c r="G262" s="8" t="s">
        <v>3060</v>
      </c>
      <c r="H262" s="11" t="s">
        <v>117</v>
      </c>
      <c r="I262" s="4">
        <v>3485832</v>
      </c>
      <c r="J262" s="4">
        <v>4741741</v>
      </c>
      <c r="K262" s="7">
        <f t="shared" si="13"/>
        <v>0.36028959513826253</v>
      </c>
      <c r="L262" t="str">
        <f t="shared" si="12"/>
        <v/>
      </c>
      <c r="M262" s="3">
        <v>1345.94</v>
      </c>
      <c r="N262" s="3">
        <v>1076.75</v>
      </c>
      <c r="O262" s="3">
        <v>807.56</v>
      </c>
      <c r="P262" s="3">
        <v>538.38</v>
      </c>
      <c r="Q262" s="3">
        <v>269.19</v>
      </c>
      <c r="R262" s="3">
        <v>0</v>
      </c>
      <c r="S262" s="3">
        <v>0</v>
      </c>
      <c r="T262" s="3">
        <v>0</v>
      </c>
    </row>
    <row r="263" spans="1:20" x14ac:dyDescent="0.25">
      <c r="A263" s="8" t="s">
        <v>765</v>
      </c>
      <c r="B263" s="47">
        <v>28</v>
      </c>
      <c r="C263" s="8" t="s">
        <v>6814</v>
      </c>
      <c r="D263" s="8" t="s">
        <v>7224</v>
      </c>
      <c r="E263" s="8"/>
      <c r="F263" s="8"/>
      <c r="G263" s="8" t="s">
        <v>3106</v>
      </c>
      <c r="H263" s="11" t="s">
        <v>769</v>
      </c>
      <c r="I263" s="4">
        <v>12651083</v>
      </c>
      <c r="J263" s="4">
        <v>15959608</v>
      </c>
      <c r="K263" s="7">
        <f t="shared" si="13"/>
        <v>0.26152108874789615</v>
      </c>
      <c r="L263" t="str">
        <f t="shared" si="12"/>
        <v>QUALIFIED</v>
      </c>
      <c r="M263" s="3">
        <v>2960.19</v>
      </c>
      <c r="N263" s="3">
        <v>2590.17</v>
      </c>
      <c r="O263" s="3">
        <v>2220.14</v>
      </c>
      <c r="P263" s="3">
        <v>1850.12</v>
      </c>
      <c r="Q263" s="3">
        <v>1480.1</v>
      </c>
      <c r="R263" s="3">
        <v>1110.07</v>
      </c>
      <c r="S263" s="3">
        <v>740.05</v>
      </c>
      <c r="T263" s="3">
        <v>370.02</v>
      </c>
    </row>
    <row r="264" spans="1:20" x14ac:dyDescent="0.25">
      <c r="A264" s="8" t="s">
        <v>765</v>
      </c>
      <c r="B264" s="47">
        <v>28</v>
      </c>
      <c r="C264" s="8" t="s">
        <v>6814</v>
      </c>
      <c r="D264" s="8" t="s">
        <v>7348</v>
      </c>
      <c r="E264" s="8"/>
      <c r="F264" s="8"/>
      <c r="G264" s="8" t="s">
        <v>3232</v>
      </c>
      <c r="H264" s="11" t="s">
        <v>770</v>
      </c>
      <c r="I264" s="4">
        <v>165586966</v>
      </c>
      <c r="J264" s="4">
        <v>214250256</v>
      </c>
      <c r="K264" s="7">
        <f t="shared" si="13"/>
        <v>0.29388357776903767</v>
      </c>
      <c r="L264" t="str">
        <f t="shared" si="12"/>
        <v>QUALIFIED</v>
      </c>
      <c r="M264" s="3">
        <v>114435.33</v>
      </c>
      <c r="N264" s="3">
        <v>100130.91</v>
      </c>
      <c r="O264" s="3">
        <v>85826.5</v>
      </c>
      <c r="P264" s="3">
        <v>71522.080000000002</v>
      </c>
      <c r="Q264" s="3">
        <v>57217.67</v>
      </c>
      <c r="R264" s="3">
        <v>42913.25</v>
      </c>
      <c r="S264" s="3">
        <v>28608.83</v>
      </c>
      <c r="T264" s="3">
        <v>14304.42</v>
      </c>
    </row>
    <row r="265" spans="1:20" x14ac:dyDescent="0.25">
      <c r="A265" s="8" t="s">
        <v>765</v>
      </c>
      <c r="B265" s="47">
        <v>28</v>
      </c>
      <c r="C265" s="8" t="s">
        <v>6814</v>
      </c>
      <c r="D265" s="8" t="s">
        <v>7368</v>
      </c>
      <c r="E265" s="8"/>
      <c r="F265" s="8"/>
      <c r="G265" s="8" t="s">
        <v>3252</v>
      </c>
      <c r="H265" s="11" t="s">
        <v>771</v>
      </c>
      <c r="I265" s="4">
        <v>2957743</v>
      </c>
      <c r="J265" s="4">
        <v>3377686</v>
      </c>
      <c r="K265" s="7">
        <f t="shared" si="13"/>
        <v>0.14198089556800575</v>
      </c>
      <c r="L265" t="str">
        <f t="shared" si="12"/>
        <v>QUALIFIED</v>
      </c>
      <c r="M265" s="3">
        <v>1359.3</v>
      </c>
      <c r="N265" s="3">
        <v>1189.3900000000001</v>
      </c>
      <c r="O265" s="3">
        <v>1019.48</v>
      </c>
      <c r="P265" s="3">
        <v>849.56</v>
      </c>
      <c r="Q265" s="3">
        <v>679.65</v>
      </c>
      <c r="R265" s="3">
        <v>509.74</v>
      </c>
      <c r="S265" s="3">
        <v>339.83</v>
      </c>
      <c r="T265" s="3">
        <v>169.91</v>
      </c>
    </row>
    <row r="266" spans="1:20" x14ac:dyDescent="0.25">
      <c r="A266" s="8" t="s">
        <v>765</v>
      </c>
      <c r="B266" s="47">
        <v>28</v>
      </c>
      <c r="C266" s="8" t="s">
        <v>6814</v>
      </c>
      <c r="D266" s="8" t="s">
        <v>7583</v>
      </c>
      <c r="E266" s="8"/>
      <c r="F266" s="8"/>
      <c r="G266" s="8" t="s">
        <v>3470</v>
      </c>
      <c r="H266" s="11" t="s">
        <v>772</v>
      </c>
      <c r="I266" s="4">
        <v>10681347</v>
      </c>
      <c r="J266" s="4">
        <v>15182119</v>
      </c>
      <c r="K266" s="7">
        <f t="shared" si="13"/>
        <v>0.42136745487249877</v>
      </c>
      <c r="L266" t="str">
        <f t="shared" si="12"/>
        <v/>
      </c>
      <c r="M266" s="3">
        <v>6702.9</v>
      </c>
      <c r="N266" s="3">
        <v>5362.32</v>
      </c>
      <c r="O266" s="3">
        <v>4021.74</v>
      </c>
      <c r="P266" s="3">
        <v>2681.16</v>
      </c>
      <c r="Q266" s="3">
        <v>1340.58</v>
      </c>
      <c r="R266" s="3">
        <v>0</v>
      </c>
      <c r="S266" s="3">
        <v>0</v>
      </c>
      <c r="T266" s="3">
        <v>0</v>
      </c>
    </row>
    <row r="267" spans="1:20" x14ac:dyDescent="0.25">
      <c r="A267" s="8" t="s">
        <v>218</v>
      </c>
      <c r="B267" s="47">
        <v>29</v>
      </c>
      <c r="C267" s="8" t="s">
        <v>6814</v>
      </c>
      <c r="D267" s="8" t="s">
        <v>6822</v>
      </c>
      <c r="E267" s="8"/>
      <c r="F267" s="8"/>
      <c r="G267" s="8" t="s">
        <v>2825</v>
      </c>
      <c r="H267" s="11" t="s">
        <v>822</v>
      </c>
      <c r="I267" s="4">
        <v>713220186</v>
      </c>
      <c r="J267" s="4">
        <v>854275636</v>
      </c>
      <c r="K267" s="7">
        <f t="shared" si="13"/>
        <v>0.1977726553017107</v>
      </c>
      <c r="L267" t="str">
        <f t="shared" si="12"/>
        <v>QUALIFIED</v>
      </c>
      <c r="M267" s="3">
        <v>419687.57</v>
      </c>
      <c r="N267" s="3">
        <v>367226.62</v>
      </c>
      <c r="O267" s="3">
        <v>314765.68</v>
      </c>
      <c r="P267" s="3">
        <v>262304.73</v>
      </c>
      <c r="Q267" s="3">
        <v>209843.79</v>
      </c>
      <c r="R267" s="3">
        <v>157382.84</v>
      </c>
      <c r="S267" s="3">
        <v>104921.89</v>
      </c>
      <c r="T267" s="3">
        <v>52460.95</v>
      </c>
    </row>
    <row r="268" spans="1:20" x14ac:dyDescent="0.25">
      <c r="A268" s="8" t="s">
        <v>218</v>
      </c>
      <c r="B268" s="47">
        <v>29</v>
      </c>
      <c r="C268" s="8" t="s">
        <v>6814</v>
      </c>
      <c r="D268" s="8" t="s">
        <v>7043</v>
      </c>
      <c r="E268" s="8"/>
      <c r="F268" s="8"/>
      <c r="G268" s="8" t="s">
        <v>2919</v>
      </c>
      <c r="H268" s="11" t="s">
        <v>823</v>
      </c>
      <c r="I268" s="4">
        <v>18362636</v>
      </c>
      <c r="J268" s="4">
        <v>26189906</v>
      </c>
      <c r="K268" s="7">
        <f t="shared" si="13"/>
        <v>0.42626069590444421</v>
      </c>
      <c r="L268" t="str">
        <f t="shared" si="12"/>
        <v/>
      </c>
      <c r="M268" s="3">
        <v>2013.48</v>
      </c>
      <c r="N268" s="3">
        <v>1610.78</v>
      </c>
      <c r="O268" s="3">
        <v>1208.0899999999999</v>
      </c>
      <c r="P268" s="3">
        <v>805.39</v>
      </c>
      <c r="Q268" s="3">
        <v>402.7</v>
      </c>
      <c r="R268" s="3">
        <v>0</v>
      </c>
      <c r="S268" s="3">
        <v>0</v>
      </c>
      <c r="T268" s="3">
        <v>0</v>
      </c>
    </row>
    <row r="269" spans="1:20" x14ac:dyDescent="0.25">
      <c r="A269" s="8" t="s">
        <v>218</v>
      </c>
      <c r="B269" s="47">
        <v>29</v>
      </c>
      <c r="C269" s="8" t="s">
        <v>6814</v>
      </c>
      <c r="D269" s="8" t="s">
        <v>7381</v>
      </c>
      <c r="E269" s="8"/>
      <c r="F269" s="8"/>
      <c r="G269" s="8" t="s">
        <v>3265</v>
      </c>
      <c r="H269" s="11" t="s">
        <v>824</v>
      </c>
      <c r="I269" s="4">
        <v>43559338</v>
      </c>
      <c r="J269" s="4">
        <v>56486093</v>
      </c>
      <c r="K269" s="7">
        <f t="shared" si="13"/>
        <v>0.29676197099230478</v>
      </c>
      <c r="L269" t="str">
        <f t="shared" si="12"/>
        <v>QUALIFIED</v>
      </c>
      <c r="M269" s="3">
        <v>13416.8</v>
      </c>
      <c r="N269" s="3">
        <v>11739.7</v>
      </c>
      <c r="O269" s="3">
        <v>10062.6</v>
      </c>
      <c r="P269" s="3">
        <v>8385.5</v>
      </c>
      <c r="Q269" s="3">
        <v>6708.4</v>
      </c>
      <c r="R269" s="3">
        <v>5031.3</v>
      </c>
      <c r="S269" s="3">
        <v>3354.2</v>
      </c>
      <c r="T269" s="3">
        <v>1677.1</v>
      </c>
    </row>
    <row r="270" spans="1:20" x14ac:dyDescent="0.25">
      <c r="A270" s="8" t="s">
        <v>218</v>
      </c>
      <c r="B270" s="47">
        <v>29</v>
      </c>
      <c r="C270" s="8" t="s">
        <v>6814</v>
      </c>
      <c r="D270" s="8" t="s">
        <v>7390</v>
      </c>
      <c r="E270" s="8"/>
      <c r="F270" s="8"/>
      <c r="G270" s="8" t="s">
        <v>3274</v>
      </c>
      <c r="H270" s="11" t="s">
        <v>829</v>
      </c>
      <c r="I270" s="4">
        <v>7539131</v>
      </c>
      <c r="J270" s="4">
        <v>12293132</v>
      </c>
      <c r="K270" s="7">
        <f t="shared" si="13"/>
        <v>0.63057678663495831</v>
      </c>
      <c r="L270" t="str">
        <f t="shared" si="12"/>
        <v/>
      </c>
      <c r="M270" s="3">
        <v>1098.44</v>
      </c>
      <c r="N270" s="3">
        <v>878.75</v>
      </c>
      <c r="O270" s="3">
        <v>659.06</v>
      </c>
      <c r="P270" s="3">
        <v>439.38</v>
      </c>
      <c r="Q270" s="3">
        <v>219.69</v>
      </c>
      <c r="R270" s="3">
        <v>0</v>
      </c>
      <c r="S270" s="3">
        <v>0</v>
      </c>
      <c r="T270" s="3">
        <v>0</v>
      </c>
    </row>
    <row r="271" spans="1:20" x14ac:dyDescent="0.25">
      <c r="A271" s="8" t="s">
        <v>218</v>
      </c>
      <c r="B271" s="47">
        <v>29</v>
      </c>
      <c r="C271" s="8" t="s">
        <v>6814</v>
      </c>
      <c r="D271" s="8" t="s">
        <v>7731</v>
      </c>
      <c r="E271" s="8"/>
      <c r="F271" s="8"/>
      <c r="G271" s="8" t="s">
        <v>3623</v>
      </c>
      <c r="H271" s="11" t="s">
        <v>825</v>
      </c>
      <c r="I271" s="4">
        <v>162569158</v>
      </c>
      <c r="J271" s="4">
        <v>204656237</v>
      </c>
      <c r="K271" s="7">
        <f t="shared" si="13"/>
        <v>0.2588872300119805</v>
      </c>
      <c r="L271" t="str">
        <f t="shared" si="12"/>
        <v>QUALIFIED</v>
      </c>
      <c r="M271" s="3">
        <v>106707.54</v>
      </c>
      <c r="N271" s="3">
        <v>93369.1</v>
      </c>
      <c r="O271" s="3">
        <v>80030.66</v>
      </c>
      <c r="P271" s="3">
        <v>66692.210000000006</v>
      </c>
      <c r="Q271" s="3">
        <v>53353.77</v>
      </c>
      <c r="R271" s="3">
        <v>40015.33</v>
      </c>
      <c r="S271" s="3">
        <v>26676.89</v>
      </c>
      <c r="T271" s="3">
        <v>13338.44</v>
      </c>
    </row>
    <row r="272" spans="1:20" x14ac:dyDescent="0.25">
      <c r="A272" s="8" t="s">
        <v>2676</v>
      </c>
      <c r="B272" s="47">
        <v>30</v>
      </c>
      <c r="C272" s="8" t="s">
        <v>6814</v>
      </c>
      <c r="D272" s="8" t="s">
        <v>6883</v>
      </c>
      <c r="E272" s="8"/>
      <c r="F272" s="8"/>
      <c r="G272" s="8" t="s">
        <v>2751</v>
      </c>
      <c r="H272" s="11" t="s">
        <v>843</v>
      </c>
      <c r="I272" s="4">
        <v>236055857</v>
      </c>
      <c r="J272" s="4">
        <v>332251624</v>
      </c>
      <c r="K272" s="7">
        <f t="shared" si="13"/>
        <v>0.40751273119226183</v>
      </c>
      <c r="L272" t="str">
        <f t="shared" si="12"/>
        <v/>
      </c>
      <c r="M272" s="3">
        <v>27719.88</v>
      </c>
      <c r="N272" s="3">
        <v>22175.9</v>
      </c>
      <c r="O272" s="3">
        <v>16631.93</v>
      </c>
      <c r="P272" s="3">
        <v>11087.95</v>
      </c>
      <c r="Q272" s="3">
        <v>5543.98</v>
      </c>
      <c r="R272" s="3">
        <v>0</v>
      </c>
      <c r="S272" s="3">
        <v>0</v>
      </c>
      <c r="T272" s="3">
        <v>0</v>
      </c>
    </row>
    <row r="273" spans="1:20" x14ac:dyDescent="0.25">
      <c r="A273" s="8" t="s">
        <v>2676</v>
      </c>
      <c r="B273" s="47">
        <v>30</v>
      </c>
      <c r="C273" s="8" t="s">
        <v>6814</v>
      </c>
      <c r="D273" s="8" t="s">
        <v>7279</v>
      </c>
      <c r="E273" s="8"/>
      <c r="F273" s="8"/>
      <c r="G273" s="8" t="s">
        <v>3163</v>
      </c>
      <c r="H273" s="11" t="s">
        <v>844</v>
      </c>
      <c r="I273" s="4">
        <v>49444799</v>
      </c>
      <c r="J273" s="4">
        <v>69648147</v>
      </c>
      <c r="K273" s="7">
        <f t="shared" si="13"/>
        <v>0.40860410818941745</v>
      </c>
      <c r="L273" t="str">
        <f t="shared" si="12"/>
        <v/>
      </c>
      <c r="M273" s="3">
        <v>15944.14</v>
      </c>
      <c r="N273" s="3">
        <v>12755.31</v>
      </c>
      <c r="O273" s="3">
        <v>9566.48</v>
      </c>
      <c r="P273" s="3">
        <v>6377.66</v>
      </c>
      <c r="Q273" s="3">
        <v>3188.83</v>
      </c>
      <c r="R273" s="3">
        <v>0</v>
      </c>
      <c r="S273" s="3">
        <v>0</v>
      </c>
      <c r="T273" s="3">
        <v>0</v>
      </c>
    </row>
    <row r="274" spans="1:20" x14ac:dyDescent="0.25">
      <c r="A274" s="8" t="s">
        <v>2676</v>
      </c>
      <c r="B274" s="47">
        <v>30</v>
      </c>
      <c r="C274" s="8" t="s">
        <v>6814</v>
      </c>
      <c r="D274" s="8" t="s">
        <v>7392</v>
      </c>
      <c r="E274" s="8"/>
      <c r="F274" s="8"/>
      <c r="G274" s="8" t="s">
        <v>3276</v>
      </c>
      <c r="H274" s="11" t="s">
        <v>665</v>
      </c>
      <c r="I274" s="4">
        <v>133817510</v>
      </c>
      <c r="J274" s="4">
        <v>178992292</v>
      </c>
      <c r="K274" s="7">
        <f t="shared" si="13"/>
        <v>0.33758498420722372</v>
      </c>
      <c r="L274" t="str">
        <f t="shared" si="12"/>
        <v/>
      </c>
      <c r="M274" s="3">
        <v>60736.22</v>
      </c>
      <c r="N274" s="3">
        <v>48588.98</v>
      </c>
      <c r="O274" s="3">
        <v>36441.730000000003</v>
      </c>
      <c r="P274" s="3">
        <v>24294.49</v>
      </c>
      <c r="Q274" s="3">
        <v>12147.24</v>
      </c>
      <c r="R274" s="3">
        <v>0</v>
      </c>
      <c r="S274" s="3">
        <v>0</v>
      </c>
      <c r="T274" s="3">
        <v>0</v>
      </c>
    </row>
    <row r="275" spans="1:20" x14ac:dyDescent="0.25">
      <c r="A275" s="8" t="s">
        <v>2676</v>
      </c>
      <c r="B275" s="47">
        <v>30</v>
      </c>
      <c r="C275" s="8" t="s">
        <v>6814</v>
      </c>
      <c r="D275" s="8" t="s">
        <v>7464</v>
      </c>
      <c r="E275" s="8"/>
      <c r="F275" s="8"/>
      <c r="G275" s="8" t="s">
        <v>3350</v>
      </c>
      <c r="H275" s="11" t="s">
        <v>839</v>
      </c>
      <c r="I275" s="4">
        <v>310963385</v>
      </c>
      <c r="J275" s="4">
        <v>391879474</v>
      </c>
      <c r="K275" s="7">
        <f t="shared" si="13"/>
        <v>0.26021098593327957</v>
      </c>
      <c r="L275" t="str">
        <f t="shared" si="12"/>
        <v>QUALIFIED</v>
      </c>
      <c r="M275" s="3">
        <v>16131.62</v>
      </c>
      <c r="N275" s="3">
        <v>14115.17</v>
      </c>
      <c r="O275" s="3">
        <v>12098.72</v>
      </c>
      <c r="P275" s="3">
        <v>10082.26</v>
      </c>
      <c r="Q275" s="3">
        <v>8065.81</v>
      </c>
      <c r="R275" s="3">
        <v>6049.36</v>
      </c>
      <c r="S275" s="3">
        <v>4032.91</v>
      </c>
      <c r="T275" s="3">
        <v>2016.45</v>
      </c>
    </row>
    <row r="276" spans="1:20" x14ac:dyDescent="0.25">
      <c r="A276" s="8" t="s">
        <v>2676</v>
      </c>
      <c r="B276" s="47">
        <v>30</v>
      </c>
      <c r="C276" s="8" t="s">
        <v>6814</v>
      </c>
      <c r="D276" s="8" t="s">
        <v>7473</v>
      </c>
      <c r="E276" s="8"/>
      <c r="F276" s="8"/>
      <c r="G276" s="8" t="s">
        <v>3359</v>
      </c>
      <c r="H276" s="11" t="s">
        <v>845</v>
      </c>
      <c r="I276" s="4">
        <v>109719852</v>
      </c>
      <c r="J276" s="4">
        <v>131810843</v>
      </c>
      <c r="K276" s="7">
        <f t="shared" si="13"/>
        <v>0.20133996352820455</v>
      </c>
      <c r="L276" t="str">
        <f t="shared" si="12"/>
        <v>QUALIFIED</v>
      </c>
      <c r="M276" s="3">
        <v>1926.37</v>
      </c>
      <c r="N276" s="3">
        <v>1685.57</v>
      </c>
      <c r="O276" s="3">
        <v>1444.78</v>
      </c>
      <c r="P276" s="3">
        <v>1203.98</v>
      </c>
      <c r="Q276" s="3">
        <v>963.19</v>
      </c>
      <c r="R276" s="3">
        <v>722.39</v>
      </c>
      <c r="S276" s="3">
        <v>481.59</v>
      </c>
      <c r="T276" s="3">
        <v>240.8</v>
      </c>
    </row>
    <row r="277" spans="1:20" x14ac:dyDescent="0.25">
      <c r="A277" s="8" t="s">
        <v>2676</v>
      </c>
      <c r="B277" s="47">
        <v>30</v>
      </c>
      <c r="C277" s="8" t="s">
        <v>6814</v>
      </c>
      <c r="D277" s="8" t="s">
        <v>7625</v>
      </c>
      <c r="E277" s="8"/>
      <c r="F277" s="8"/>
      <c r="G277" s="8" t="s">
        <v>3515</v>
      </c>
      <c r="H277" s="11" t="s">
        <v>840</v>
      </c>
      <c r="I277" s="4">
        <v>305706052</v>
      </c>
      <c r="J277" s="4">
        <v>397500247</v>
      </c>
      <c r="K277" s="7">
        <f t="shared" si="13"/>
        <v>0.30026947258472986</v>
      </c>
      <c r="L277" t="str">
        <f t="shared" si="12"/>
        <v>QUALIFIED</v>
      </c>
      <c r="M277" s="3">
        <v>148876.67000000001</v>
      </c>
      <c r="N277" s="3">
        <v>130267.09</v>
      </c>
      <c r="O277" s="3">
        <v>111657.5</v>
      </c>
      <c r="P277" s="3">
        <v>93047.92</v>
      </c>
      <c r="Q277" s="3">
        <v>74438.34</v>
      </c>
      <c r="R277" s="3">
        <v>55828.75</v>
      </c>
      <c r="S277" s="3">
        <v>37219.17</v>
      </c>
      <c r="T277" s="3">
        <v>18609.580000000002</v>
      </c>
    </row>
    <row r="278" spans="1:20" x14ac:dyDescent="0.25">
      <c r="A278" s="8" t="s">
        <v>2676</v>
      </c>
      <c r="B278" s="47">
        <v>30</v>
      </c>
      <c r="C278" s="8" t="s">
        <v>6814</v>
      </c>
      <c r="D278" s="8" t="s">
        <v>7654</v>
      </c>
      <c r="E278" s="8"/>
      <c r="F278" s="8"/>
      <c r="G278" s="8" t="s">
        <v>3544</v>
      </c>
      <c r="H278" s="11" t="s">
        <v>846</v>
      </c>
      <c r="I278" s="4">
        <v>8803900</v>
      </c>
      <c r="J278" s="4">
        <v>7653654</v>
      </c>
      <c r="K278" s="7">
        <f t="shared" si="13"/>
        <v>-0.13065187019389135</v>
      </c>
      <c r="L278" t="str">
        <f t="shared" si="12"/>
        <v>QUALIFIED</v>
      </c>
      <c r="M278" s="3">
        <v>3777.79</v>
      </c>
      <c r="N278" s="3">
        <v>3305.57</v>
      </c>
      <c r="O278" s="3">
        <v>2833.34</v>
      </c>
      <c r="P278" s="3">
        <v>2361.12</v>
      </c>
      <c r="Q278" s="3">
        <v>1888.9</v>
      </c>
      <c r="R278" s="3">
        <v>1416.67</v>
      </c>
      <c r="S278" s="3">
        <v>944.45</v>
      </c>
      <c r="T278" s="3">
        <v>472.22</v>
      </c>
    </row>
    <row r="279" spans="1:20" x14ac:dyDescent="0.25">
      <c r="A279" s="8" t="s">
        <v>2676</v>
      </c>
      <c r="B279" s="47">
        <v>30</v>
      </c>
      <c r="C279" s="8" t="s">
        <v>6814</v>
      </c>
      <c r="D279" s="8" t="s">
        <v>7664</v>
      </c>
      <c r="E279" s="8"/>
      <c r="F279" s="8"/>
      <c r="G279" s="8" t="s">
        <v>3554</v>
      </c>
      <c r="H279" s="11" t="s">
        <v>847</v>
      </c>
      <c r="I279" s="4">
        <v>8483265</v>
      </c>
      <c r="J279" s="4">
        <v>11469017</v>
      </c>
      <c r="K279" s="7">
        <f t="shared" si="13"/>
        <v>0.35195788414012763</v>
      </c>
      <c r="L279" t="str">
        <f t="shared" si="12"/>
        <v/>
      </c>
      <c r="M279" s="3">
        <v>6339.9</v>
      </c>
      <c r="N279" s="3">
        <v>5071.92</v>
      </c>
      <c r="O279" s="3">
        <v>3803.94</v>
      </c>
      <c r="P279" s="3">
        <v>2535.96</v>
      </c>
      <c r="Q279" s="3">
        <v>1267.98</v>
      </c>
      <c r="R279" s="3">
        <v>0</v>
      </c>
      <c r="S279" s="3">
        <v>0</v>
      </c>
      <c r="T279" s="3">
        <v>0</v>
      </c>
    </row>
    <row r="280" spans="1:20" x14ac:dyDescent="0.25">
      <c r="A280" s="8" t="s">
        <v>2676</v>
      </c>
      <c r="B280" s="47">
        <v>30</v>
      </c>
      <c r="C280" s="8" t="s">
        <v>6814</v>
      </c>
      <c r="D280" s="8" t="s">
        <v>7706</v>
      </c>
      <c r="E280" s="8"/>
      <c r="F280" s="8"/>
      <c r="G280" s="8" t="s">
        <v>3596</v>
      </c>
      <c r="H280" s="11" t="s">
        <v>848</v>
      </c>
      <c r="I280" s="4">
        <v>198589026</v>
      </c>
      <c r="J280" s="4">
        <v>253314137</v>
      </c>
      <c r="K280" s="7">
        <f t="shared" si="13"/>
        <v>0.27556966314946324</v>
      </c>
      <c r="L280" t="str">
        <f t="shared" si="12"/>
        <v>QUALIFIED</v>
      </c>
      <c r="M280" s="3">
        <v>3156.42</v>
      </c>
      <c r="N280" s="3">
        <v>2761.87</v>
      </c>
      <c r="O280" s="3">
        <v>2367.3200000000002</v>
      </c>
      <c r="P280" s="3">
        <v>1972.76</v>
      </c>
      <c r="Q280" s="3">
        <v>1578.21</v>
      </c>
      <c r="R280" s="3">
        <v>1183.6600000000001</v>
      </c>
      <c r="S280" s="3">
        <v>789.11</v>
      </c>
      <c r="T280" s="3">
        <v>394.55</v>
      </c>
    </row>
    <row r="281" spans="1:20" x14ac:dyDescent="0.25">
      <c r="A281" s="8" t="s">
        <v>2676</v>
      </c>
      <c r="B281" s="47">
        <v>30</v>
      </c>
      <c r="C281" s="8" t="s">
        <v>6814</v>
      </c>
      <c r="D281" s="8" t="s">
        <v>7735</v>
      </c>
      <c r="E281" s="8"/>
      <c r="F281" s="8"/>
      <c r="G281" s="8" t="s">
        <v>3627</v>
      </c>
      <c r="H281" s="11" t="s">
        <v>849</v>
      </c>
      <c r="I281" s="4">
        <v>120179630</v>
      </c>
      <c r="J281" s="4">
        <v>161897895</v>
      </c>
      <c r="K281" s="7">
        <f t="shared" si="13"/>
        <v>0.347132579789104</v>
      </c>
      <c r="L281" t="str">
        <f t="shared" si="12"/>
        <v/>
      </c>
      <c r="M281" s="3">
        <v>3398.21</v>
      </c>
      <c r="N281" s="3">
        <v>2718.57</v>
      </c>
      <c r="O281" s="3">
        <v>2038.93</v>
      </c>
      <c r="P281" s="3">
        <v>1359.28</v>
      </c>
      <c r="Q281" s="3">
        <v>679.64</v>
      </c>
      <c r="R281" s="3">
        <v>0</v>
      </c>
      <c r="S281" s="3">
        <v>0</v>
      </c>
      <c r="T281" s="3">
        <v>0</v>
      </c>
    </row>
    <row r="282" spans="1:20" x14ac:dyDescent="0.25">
      <c r="A282" s="8" t="s">
        <v>869</v>
      </c>
      <c r="B282" s="47">
        <v>31</v>
      </c>
      <c r="C282" s="8" t="s">
        <v>6814</v>
      </c>
      <c r="D282" s="8" t="s">
        <v>6885</v>
      </c>
      <c r="E282" s="8"/>
      <c r="F282" s="8"/>
      <c r="G282" s="8" t="s">
        <v>2753</v>
      </c>
      <c r="H282" s="11" t="s">
        <v>874</v>
      </c>
      <c r="I282" s="4">
        <v>187003444</v>
      </c>
      <c r="J282" s="4">
        <v>293669529</v>
      </c>
      <c r="K282" s="7">
        <f t="shared" si="13"/>
        <v>0.5703963666038151</v>
      </c>
      <c r="L282" t="str">
        <f t="shared" si="12"/>
        <v/>
      </c>
      <c r="M282" s="3">
        <v>9441.9</v>
      </c>
      <c r="N282" s="3">
        <v>7553.52</v>
      </c>
      <c r="O282" s="3">
        <v>5665.14</v>
      </c>
      <c r="P282" s="3">
        <v>3776.76</v>
      </c>
      <c r="Q282" s="3">
        <v>1888.38</v>
      </c>
      <c r="R282" s="3">
        <v>0</v>
      </c>
      <c r="S282" s="3">
        <v>0</v>
      </c>
      <c r="T282" s="3">
        <v>0</v>
      </c>
    </row>
    <row r="283" spans="1:20" x14ac:dyDescent="0.25">
      <c r="A283" s="8" t="s">
        <v>869</v>
      </c>
      <c r="B283" s="47">
        <v>31</v>
      </c>
      <c r="C283" s="8" t="s">
        <v>6814</v>
      </c>
      <c r="D283" s="8" t="s">
        <v>6900</v>
      </c>
      <c r="E283" s="8"/>
      <c r="F283" s="8"/>
      <c r="G283" s="8" t="s">
        <v>2768</v>
      </c>
      <c r="H283" s="11" t="s">
        <v>875</v>
      </c>
      <c r="I283" s="4">
        <v>2815015</v>
      </c>
      <c r="J283" s="4">
        <v>3555646</v>
      </c>
      <c r="K283" s="7">
        <f t="shared" si="13"/>
        <v>0.26310019662417428</v>
      </c>
      <c r="L283" t="str">
        <f t="shared" si="12"/>
        <v>QUALIFIED</v>
      </c>
      <c r="M283" s="3">
        <v>7.97</v>
      </c>
      <c r="N283" s="3">
        <v>6.97</v>
      </c>
      <c r="O283" s="3">
        <v>5.98</v>
      </c>
      <c r="P283" s="3">
        <v>4.9800000000000004</v>
      </c>
      <c r="Q283" s="3">
        <v>3.99</v>
      </c>
      <c r="R283" s="3">
        <v>2.99</v>
      </c>
      <c r="S283" s="3">
        <v>1.99</v>
      </c>
      <c r="T283" s="3">
        <v>1</v>
      </c>
    </row>
    <row r="284" spans="1:20" x14ac:dyDescent="0.25">
      <c r="A284" s="8" t="s">
        <v>869</v>
      </c>
      <c r="B284" s="47">
        <v>31</v>
      </c>
      <c r="C284" s="8" t="s">
        <v>6814</v>
      </c>
      <c r="D284" s="8" t="s">
        <v>6902</v>
      </c>
      <c r="E284" s="8"/>
      <c r="F284" s="8"/>
      <c r="G284" s="8" t="s">
        <v>2770</v>
      </c>
      <c r="H284" s="11" t="s">
        <v>876</v>
      </c>
      <c r="I284" s="4">
        <v>1129385</v>
      </c>
      <c r="J284" s="4">
        <v>1233419</v>
      </c>
      <c r="K284" s="7">
        <f t="shared" si="13"/>
        <v>9.2115620448297075E-2</v>
      </c>
      <c r="L284" t="str">
        <f t="shared" si="12"/>
        <v>QUALIFIED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</row>
    <row r="285" spans="1:20" x14ac:dyDescent="0.25">
      <c r="A285" s="8" t="s">
        <v>869</v>
      </c>
      <c r="B285" s="47">
        <v>31</v>
      </c>
      <c r="C285" s="8" t="s">
        <v>6814</v>
      </c>
      <c r="D285" s="8" t="s">
        <v>6920</v>
      </c>
      <c r="E285" s="8"/>
      <c r="F285" s="8"/>
      <c r="G285" s="8" t="s">
        <v>2789</v>
      </c>
      <c r="H285" s="11" t="s">
        <v>877</v>
      </c>
      <c r="I285" s="4">
        <v>2470884</v>
      </c>
      <c r="J285" s="4">
        <v>2863009</v>
      </c>
      <c r="K285" s="7">
        <f t="shared" si="13"/>
        <v>0.15869826345550822</v>
      </c>
      <c r="L285" t="str">
        <f t="shared" si="12"/>
        <v>QUALIFIED</v>
      </c>
      <c r="M285" s="3">
        <v>314.16000000000003</v>
      </c>
      <c r="N285" s="3">
        <v>274.89</v>
      </c>
      <c r="O285" s="3">
        <v>235.62</v>
      </c>
      <c r="P285" s="3">
        <v>196.35</v>
      </c>
      <c r="Q285" s="3">
        <v>157.08000000000001</v>
      </c>
      <c r="R285" s="3">
        <v>117.81</v>
      </c>
      <c r="S285" s="3">
        <v>78.540000000000006</v>
      </c>
      <c r="T285" s="3">
        <v>39.270000000000003</v>
      </c>
    </row>
    <row r="286" spans="1:20" x14ac:dyDescent="0.25">
      <c r="A286" s="8" t="s">
        <v>869</v>
      </c>
      <c r="B286" s="47">
        <v>31</v>
      </c>
      <c r="C286" s="8" t="s">
        <v>6814</v>
      </c>
      <c r="D286" s="8" t="s">
        <v>6970</v>
      </c>
      <c r="E286" s="8"/>
      <c r="F286" s="8"/>
      <c r="G286" s="8" t="s">
        <v>2841</v>
      </c>
      <c r="H286" s="11" t="s">
        <v>878</v>
      </c>
      <c r="I286" s="4">
        <v>83808755</v>
      </c>
      <c r="J286" s="4">
        <v>112006769</v>
      </c>
      <c r="K286" s="7">
        <f t="shared" si="13"/>
        <v>0.33645666255273687</v>
      </c>
      <c r="L286" t="str">
        <f t="shared" si="12"/>
        <v/>
      </c>
      <c r="M286" s="3">
        <v>31400.55</v>
      </c>
      <c r="N286" s="3">
        <v>25120.44</v>
      </c>
      <c r="O286" s="3">
        <v>18840.330000000002</v>
      </c>
      <c r="P286" s="3">
        <v>12560.22</v>
      </c>
      <c r="Q286" s="3">
        <v>6280.11</v>
      </c>
      <c r="R286" s="3">
        <v>0</v>
      </c>
      <c r="S286" s="3">
        <v>0</v>
      </c>
      <c r="T286" s="3">
        <v>0</v>
      </c>
    </row>
    <row r="287" spans="1:20" x14ac:dyDescent="0.25">
      <c r="A287" s="8" t="s">
        <v>869</v>
      </c>
      <c r="B287" s="47">
        <v>31</v>
      </c>
      <c r="C287" s="8" t="s">
        <v>6814</v>
      </c>
      <c r="D287" s="8" t="s">
        <v>6978</v>
      </c>
      <c r="E287" s="8"/>
      <c r="F287" s="8"/>
      <c r="G287" s="8" t="s">
        <v>2852</v>
      </c>
      <c r="H287" s="11" t="s">
        <v>879</v>
      </c>
      <c r="I287" s="4">
        <v>3931685</v>
      </c>
      <c r="J287" s="4">
        <v>4733625</v>
      </c>
      <c r="K287" s="7">
        <f t="shared" si="13"/>
        <v>0.20396852748885019</v>
      </c>
      <c r="L287" t="str">
        <f t="shared" si="12"/>
        <v>QUALIFIED</v>
      </c>
      <c r="M287" s="3">
        <v>62.69</v>
      </c>
      <c r="N287" s="3">
        <v>54.85</v>
      </c>
      <c r="O287" s="3">
        <v>47.02</v>
      </c>
      <c r="P287" s="3">
        <v>39.18</v>
      </c>
      <c r="Q287" s="3">
        <v>31.35</v>
      </c>
      <c r="R287" s="3">
        <v>23.51</v>
      </c>
      <c r="S287" s="3">
        <v>15.67</v>
      </c>
      <c r="T287" s="3">
        <v>7.84</v>
      </c>
    </row>
    <row r="288" spans="1:20" x14ac:dyDescent="0.25">
      <c r="A288" s="8" t="s">
        <v>869</v>
      </c>
      <c r="B288" s="47">
        <v>31</v>
      </c>
      <c r="C288" s="8" t="s">
        <v>6814</v>
      </c>
      <c r="D288" s="8" t="s">
        <v>7074</v>
      </c>
      <c r="E288" s="8"/>
      <c r="F288" s="8"/>
      <c r="G288" s="8" t="s">
        <v>2955</v>
      </c>
      <c r="H288" s="11" t="s">
        <v>869</v>
      </c>
      <c r="I288" s="4">
        <v>2405164377</v>
      </c>
      <c r="J288" s="4">
        <v>2914037753</v>
      </c>
      <c r="K288" s="7">
        <f t="shared" si="13"/>
        <v>0.21157530057663912</v>
      </c>
      <c r="L288" t="str">
        <f t="shared" si="12"/>
        <v>QUALIFIED</v>
      </c>
      <c r="M288" s="3">
        <v>1292880.94</v>
      </c>
      <c r="N288" s="3">
        <v>1131270.82</v>
      </c>
      <c r="O288" s="3">
        <v>969660.71</v>
      </c>
      <c r="P288" s="3">
        <v>808050.59</v>
      </c>
      <c r="Q288" s="3">
        <v>646440.47</v>
      </c>
      <c r="R288" s="3">
        <v>484830.35</v>
      </c>
      <c r="S288" s="3">
        <v>323220.24</v>
      </c>
      <c r="T288" s="3">
        <v>161610.12</v>
      </c>
    </row>
    <row r="289" spans="1:20" x14ac:dyDescent="0.25">
      <c r="A289" s="8" t="s">
        <v>869</v>
      </c>
      <c r="B289" s="47">
        <v>31</v>
      </c>
      <c r="C289" s="8" t="s">
        <v>6814</v>
      </c>
      <c r="D289" s="8" t="s">
        <v>7080</v>
      </c>
      <c r="E289" s="8"/>
      <c r="F289" s="8"/>
      <c r="G289" s="8" t="s">
        <v>2961</v>
      </c>
      <c r="H289" s="11" t="s">
        <v>880</v>
      </c>
      <c r="I289" s="4">
        <v>769350</v>
      </c>
      <c r="J289" s="4">
        <v>892156</v>
      </c>
      <c r="K289" s="7">
        <f t="shared" si="13"/>
        <v>0.15962305842594399</v>
      </c>
      <c r="L289" t="str">
        <f t="shared" si="12"/>
        <v>QUALIFIED</v>
      </c>
      <c r="M289" s="3">
        <v>20.309999999999999</v>
      </c>
      <c r="N289" s="3">
        <v>17.77</v>
      </c>
      <c r="O289" s="3">
        <v>15.23</v>
      </c>
      <c r="P289" s="3">
        <v>12.69</v>
      </c>
      <c r="Q289" s="3">
        <v>10.16</v>
      </c>
      <c r="R289" s="3">
        <v>7.62</v>
      </c>
      <c r="S289" s="3">
        <v>5.08</v>
      </c>
      <c r="T289" s="3">
        <v>2.54</v>
      </c>
    </row>
    <row r="290" spans="1:20" x14ac:dyDescent="0.25">
      <c r="A290" s="8" t="s">
        <v>869</v>
      </c>
      <c r="B290" s="47">
        <v>31</v>
      </c>
      <c r="C290" s="8" t="s">
        <v>6814</v>
      </c>
      <c r="D290" s="8" t="s">
        <v>7082</v>
      </c>
      <c r="E290" s="8"/>
      <c r="F290" s="8"/>
      <c r="G290" s="8" t="s">
        <v>2963</v>
      </c>
      <c r="H290" s="11" t="s">
        <v>881</v>
      </c>
      <c r="I290" s="4">
        <v>220584225</v>
      </c>
      <c r="J290" s="4">
        <v>307628695</v>
      </c>
      <c r="K290" s="7">
        <f t="shared" si="13"/>
        <v>0.39460877132079597</v>
      </c>
      <c r="L290" t="str">
        <f t="shared" si="12"/>
        <v/>
      </c>
      <c r="M290" s="3">
        <v>122726.26</v>
      </c>
      <c r="N290" s="3">
        <v>98181.01</v>
      </c>
      <c r="O290" s="3">
        <v>73635.759999999995</v>
      </c>
      <c r="P290" s="3">
        <v>49090.5</v>
      </c>
      <c r="Q290" s="3">
        <v>24545.25</v>
      </c>
      <c r="R290" s="3">
        <v>0</v>
      </c>
      <c r="S290" s="3">
        <v>0</v>
      </c>
      <c r="T290" s="3">
        <v>0</v>
      </c>
    </row>
    <row r="291" spans="1:20" x14ac:dyDescent="0.25">
      <c r="A291" s="8" t="s">
        <v>869</v>
      </c>
      <c r="B291" s="47">
        <v>31</v>
      </c>
      <c r="C291" s="8" t="s">
        <v>6814</v>
      </c>
      <c r="D291" s="8" t="s">
        <v>7109</v>
      </c>
      <c r="E291" s="8"/>
      <c r="F291" s="8"/>
      <c r="G291" s="8" t="s">
        <v>2990</v>
      </c>
      <c r="H291" s="11" t="s">
        <v>882</v>
      </c>
      <c r="I291" s="4">
        <v>50205190</v>
      </c>
      <c r="J291" s="4">
        <v>70686764</v>
      </c>
      <c r="K291" s="7">
        <f t="shared" si="13"/>
        <v>0.40795730481251041</v>
      </c>
      <c r="L291" t="str">
        <f t="shared" si="12"/>
        <v/>
      </c>
      <c r="M291" s="3">
        <v>7892.25</v>
      </c>
      <c r="N291" s="3">
        <v>6313.8</v>
      </c>
      <c r="O291" s="3">
        <v>4735.3500000000004</v>
      </c>
      <c r="P291" s="3">
        <v>3156.9</v>
      </c>
      <c r="Q291" s="3">
        <v>1578.45</v>
      </c>
      <c r="R291" s="3">
        <v>0</v>
      </c>
      <c r="S291" s="3">
        <v>0</v>
      </c>
      <c r="T291" s="3">
        <v>0</v>
      </c>
    </row>
    <row r="292" spans="1:20" x14ac:dyDescent="0.25">
      <c r="A292" s="8" t="s">
        <v>869</v>
      </c>
      <c r="B292" s="47">
        <v>31</v>
      </c>
      <c r="C292" s="8" t="s">
        <v>6814</v>
      </c>
      <c r="D292" s="8" t="s">
        <v>7119</v>
      </c>
      <c r="E292" s="8"/>
      <c r="F292" s="8"/>
      <c r="G292" s="8" t="s">
        <v>3000</v>
      </c>
      <c r="H292" s="11" t="s">
        <v>883</v>
      </c>
      <c r="I292" s="4">
        <v>65093337</v>
      </c>
      <c r="J292" s="4">
        <v>95161125</v>
      </c>
      <c r="K292" s="7">
        <f t="shared" si="13"/>
        <v>0.46191806083009695</v>
      </c>
      <c r="L292" t="str">
        <f t="shared" si="12"/>
        <v/>
      </c>
      <c r="M292" s="3">
        <v>37535.050000000003</v>
      </c>
      <c r="N292" s="3">
        <v>30028.04</v>
      </c>
      <c r="O292" s="3">
        <v>22521.03</v>
      </c>
      <c r="P292" s="3">
        <v>15014.02</v>
      </c>
      <c r="Q292" s="3">
        <v>7507.01</v>
      </c>
      <c r="R292" s="3">
        <v>0</v>
      </c>
      <c r="S292" s="3">
        <v>0</v>
      </c>
      <c r="T292" s="3">
        <v>0</v>
      </c>
    </row>
    <row r="293" spans="1:20" x14ac:dyDescent="0.25">
      <c r="A293" s="8" t="s">
        <v>869</v>
      </c>
      <c r="B293" s="47">
        <v>31</v>
      </c>
      <c r="C293" s="8" t="s">
        <v>6814</v>
      </c>
      <c r="D293" s="8" t="s">
        <v>7167</v>
      </c>
      <c r="E293" s="8"/>
      <c r="F293" s="8"/>
      <c r="G293" s="8" t="s">
        <v>3049</v>
      </c>
      <c r="H293" s="11" t="s">
        <v>884</v>
      </c>
      <c r="I293" s="4">
        <v>2058706</v>
      </c>
      <c r="J293" s="4">
        <v>2517916</v>
      </c>
      <c r="K293" s="7">
        <f t="shared" si="13"/>
        <v>0.22305759054474025</v>
      </c>
      <c r="L293" t="str">
        <f t="shared" si="12"/>
        <v>QUALIFIED</v>
      </c>
      <c r="M293" s="3">
        <v>41.19</v>
      </c>
      <c r="N293" s="3">
        <v>36.04</v>
      </c>
      <c r="O293" s="3">
        <v>30.89</v>
      </c>
      <c r="P293" s="3">
        <v>25.74</v>
      </c>
      <c r="Q293" s="3">
        <v>20.6</v>
      </c>
      <c r="R293" s="3">
        <v>15.45</v>
      </c>
      <c r="S293" s="3">
        <v>10.3</v>
      </c>
      <c r="T293" s="3">
        <v>5.15</v>
      </c>
    </row>
    <row r="294" spans="1:20" x14ac:dyDescent="0.25">
      <c r="A294" s="8" t="s">
        <v>869</v>
      </c>
      <c r="B294" s="47">
        <v>31</v>
      </c>
      <c r="C294" s="8" t="s">
        <v>6814</v>
      </c>
      <c r="D294" s="8" t="s">
        <v>7223</v>
      </c>
      <c r="E294" s="8"/>
      <c r="F294" s="8"/>
      <c r="G294" s="8" t="s">
        <v>3105</v>
      </c>
      <c r="H294" s="11" t="s">
        <v>885</v>
      </c>
      <c r="I294" s="4">
        <v>8895610</v>
      </c>
      <c r="J294" s="4">
        <v>12240541</v>
      </c>
      <c r="K294" s="7">
        <f t="shared" si="13"/>
        <v>0.37602041906063777</v>
      </c>
      <c r="L294" t="str">
        <f t="shared" si="12"/>
        <v/>
      </c>
      <c r="M294" s="3">
        <v>776.95</v>
      </c>
      <c r="N294" s="3">
        <v>621.55999999999995</v>
      </c>
      <c r="O294" s="3">
        <v>466.17</v>
      </c>
      <c r="P294" s="3">
        <v>310.77999999999997</v>
      </c>
      <c r="Q294" s="3">
        <v>155.38999999999999</v>
      </c>
      <c r="R294" s="3">
        <v>0</v>
      </c>
      <c r="S294" s="3">
        <v>0</v>
      </c>
      <c r="T294" s="3">
        <v>0</v>
      </c>
    </row>
    <row r="295" spans="1:20" x14ac:dyDescent="0.25">
      <c r="A295" s="8" t="s">
        <v>869</v>
      </c>
      <c r="B295" s="47">
        <v>31</v>
      </c>
      <c r="C295" s="8" t="s">
        <v>6814</v>
      </c>
      <c r="D295" s="8" t="s">
        <v>7335</v>
      </c>
      <c r="E295" s="8"/>
      <c r="F295" s="8"/>
      <c r="G295" s="8" t="s">
        <v>3219</v>
      </c>
      <c r="H295" s="11" t="s">
        <v>886</v>
      </c>
      <c r="I295" s="4">
        <v>7669759</v>
      </c>
      <c r="J295" s="4">
        <v>10478316</v>
      </c>
      <c r="K295" s="7">
        <f t="shared" si="13"/>
        <v>0.36618582148409096</v>
      </c>
      <c r="L295" t="str">
        <f t="shared" si="12"/>
        <v/>
      </c>
      <c r="M295" s="3">
        <v>2759.5</v>
      </c>
      <c r="N295" s="3">
        <v>2207.6</v>
      </c>
      <c r="O295" s="3">
        <v>1655.7</v>
      </c>
      <c r="P295" s="3">
        <v>1103.8</v>
      </c>
      <c r="Q295" s="3">
        <v>551.9</v>
      </c>
      <c r="R295" s="3">
        <v>0</v>
      </c>
      <c r="S295" s="3">
        <v>0</v>
      </c>
      <c r="T295" s="3">
        <v>0</v>
      </c>
    </row>
    <row r="296" spans="1:20" x14ac:dyDescent="0.25">
      <c r="A296" s="8" t="s">
        <v>869</v>
      </c>
      <c r="B296" s="47">
        <v>31</v>
      </c>
      <c r="C296" s="8" t="s">
        <v>6814</v>
      </c>
      <c r="D296" s="8" t="s">
        <v>7441</v>
      </c>
      <c r="E296" s="8"/>
      <c r="F296" s="8"/>
      <c r="G296" s="8" t="s">
        <v>3326</v>
      </c>
      <c r="H296" s="11" t="s">
        <v>887</v>
      </c>
      <c r="I296" s="4">
        <v>13275980</v>
      </c>
      <c r="J296" s="4">
        <v>17307421</v>
      </c>
      <c r="K296" s="7">
        <f t="shared" si="13"/>
        <v>0.3036642869302304</v>
      </c>
      <c r="L296" t="str">
        <f t="shared" si="12"/>
        <v>QUALIFIED</v>
      </c>
      <c r="M296" s="3">
        <v>3702.84</v>
      </c>
      <c r="N296" s="3">
        <v>3239.99</v>
      </c>
      <c r="O296" s="3">
        <v>2777.13</v>
      </c>
      <c r="P296" s="3">
        <v>2314.2800000000002</v>
      </c>
      <c r="Q296" s="3">
        <v>1851.42</v>
      </c>
      <c r="R296" s="3">
        <v>1388.57</v>
      </c>
      <c r="S296" s="3">
        <v>925.71</v>
      </c>
      <c r="T296" s="3">
        <v>462.86</v>
      </c>
    </row>
    <row r="297" spans="1:20" x14ac:dyDescent="0.25">
      <c r="A297" s="8" t="s">
        <v>869</v>
      </c>
      <c r="B297" s="47">
        <v>31</v>
      </c>
      <c r="C297" s="8" t="s">
        <v>6814</v>
      </c>
      <c r="D297" s="8" t="s">
        <v>7499</v>
      </c>
      <c r="E297" s="8"/>
      <c r="F297" s="8"/>
      <c r="G297" s="8" t="s">
        <v>3386</v>
      </c>
      <c r="H297" s="11" t="s">
        <v>888</v>
      </c>
      <c r="I297" s="4">
        <v>120553548</v>
      </c>
      <c r="J297" s="4">
        <v>169325654</v>
      </c>
      <c r="K297" s="7">
        <f t="shared" si="13"/>
        <v>0.4045679850086204</v>
      </c>
      <c r="L297" t="str">
        <f t="shared" si="12"/>
        <v/>
      </c>
      <c r="M297" s="3">
        <v>68486.679999999993</v>
      </c>
      <c r="N297" s="3">
        <v>54789.34</v>
      </c>
      <c r="O297" s="3">
        <v>41092.01</v>
      </c>
      <c r="P297" s="3">
        <v>27394.67</v>
      </c>
      <c r="Q297" s="3">
        <v>13697.34</v>
      </c>
      <c r="R297" s="3">
        <v>0</v>
      </c>
      <c r="S297" s="3">
        <v>0</v>
      </c>
      <c r="T297" s="3">
        <v>0</v>
      </c>
    </row>
    <row r="298" spans="1:20" x14ac:dyDescent="0.25">
      <c r="A298" s="8" t="s">
        <v>869</v>
      </c>
      <c r="B298" s="47">
        <v>31</v>
      </c>
      <c r="C298" s="8" t="s">
        <v>6814</v>
      </c>
      <c r="D298" s="8" t="s">
        <v>7552</v>
      </c>
      <c r="E298" s="8"/>
      <c r="F298" s="8"/>
      <c r="G298" s="8" t="s">
        <v>3439</v>
      </c>
      <c r="H298" s="11" t="s">
        <v>889</v>
      </c>
      <c r="I298" s="4">
        <v>6551941</v>
      </c>
      <c r="J298" s="4">
        <v>8357835</v>
      </c>
      <c r="K298" s="7">
        <f t="shared" si="13"/>
        <v>0.27562732936697693</v>
      </c>
      <c r="L298" t="str">
        <f t="shared" si="12"/>
        <v>QUALIFIED</v>
      </c>
      <c r="M298" s="3">
        <v>439.1</v>
      </c>
      <c r="N298" s="3">
        <v>384.21</v>
      </c>
      <c r="O298" s="3">
        <v>329.33</v>
      </c>
      <c r="P298" s="3">
        <v>274.44</v>
      </c>
      <c r="Q298" s="3">
        <v>219.55</v>
      </c>
      <c r="R298" s="3">
        <v>164.66</v>
      </c>
      <c r="S298" s="3">
        <v>109.78</v>
      </c>
      <c r="T298" s="3">
        <v>54.89</v>
      </c>
    </row>
    <row r="299" spans="1:20" x14ac:dyDescent="0.25">
      <c r="A299" s="8" t="s">
        <v>869</v>
      </c>
      <c r="B299" s="47">
        <v>31</v>
      </c>
      <c r="C299" s="8" t="s">
        <v>6814</v>
      </c>
      <c r="D299" s="8" t="s">
        <v>7586</v>
      </c>
      <c r="E299" s="8"/>
      <c r="F299" s="8"/>
      <c r="G299" s="8" t="s">
        <v>3473</v>
      </c>
      <c r="H299" s="11" t="s">
        <v>890</v>
      </c>
      <c r="I299" s="4">
        <v>7243453</v>
      </c>
      <c r="J299" s="4">
        <v>8897193</v>
      </c>
      <c r="K299" s="7">
        <f t="shared" si="13"/>
        <v>0.22830823917819304</v>
      </c>
      <c r="L299" t="str">
        <f t="shared" si="12"/>
        <v>QUALIFIED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</row>
    <row r="300" spans="1:20" x14ac:dyDescent="0.25">
      <c r="A300" s="8" t="s">
        <v>869</v>
      </c>
      <c r="B300" s="47">
        <v>31</v>
      </c>
      <c r="C300" s="8" t="s">
        <v>6814</v>
      </c>
      <c r="D300" s="8" t="s">
        <v>7610</v>
      </c>
      <c r="E300" s="8"/>
      <c r="F300" s="8"/>
      <c r="G300" s="8" t="s">
        <v>3497</v>
      </c>
      <c r="H300" s="11" t="s">
        <v>891</v>
      </c>
      <c r="I300" s="4">
        <v>4911908</v>
      </c>
      <c r="J300" s="4">
        <v>6586053</v>
      </c>
      <c r="K300" s="7">
        <f t="shared" si="13"/>
        <v>0.34083394884431872</v>
      </c>
      <c r="L300" t="str">
        <f t="shared" si="12"/>
        <v/>
      </c>
      <c r="M300" s="3">
        <v>63.21</v>
      </c>
      <c r="N300" s="3">
        <v>50.57</v>
      </c>
      <c r="O300" s="3">
        <v>37.93</v>
      </c>
      <c r="P300" s="3">
        <v>25.28</v>
      </c>
      <c r="Q300" s="3">
        <v>12.64</v>
      </c>
      <c r="R300" s="3">
        <v>0</v>
      </c>
      <c r="S300" s="3">
        <v>0</v>
      </c>
      <c r="T300" s="3">
        <v>0</v>
      </c>
    </row>
    <row r="301" spans="1:20" x14ac:dyDescent="0.25">
      <c r="A301" s="8" t="s">
        <v>869</v>
      </c>
      <c r="B301" s="47">
        <v>31</v>
      </c>
      <c r="C301" s="8" t="s">
        <v>6814</v>
      </c>
      <c r="D301" s="8" t="s">
        <v>7763</v>
      </c>
      <c r="E301" s="8"/>
      <c r="F301" s="8"/>
      <c r="G301" s="8" t="s">
        <v>3655</v>
      </c>
      <c r="H301" s="11" t="s">
        <v>892</v>
      </c>
      <c r="I301" s="4">
        <v>10948243</v>
      </c>
      <c r="J301" s="4">
        <v>14317055</v>
      </c>
      <c r="K301" s="7">
        <f t="shared" si="13"/>
        <v>0.30770343698071007</v>
      </c>
      <c r="L301" t="str">
        <f t="shared" si="12"/>
        <v>QUALIFIED</v>
      </c>
      <c r="M301" s="3">
        <v>4387.76</v>
      </c>
      <c r="N301" s="3">
        <v>3839.29</v>
      </c>
      <c r="O301" s="3">
        <v>3290.82</v>
      </c>
      <c r="P301" s="3">
        <v>2742.35</v>
      </c>
      <c r="Q301" s="3">
        <v>2193.88</v>
      </c>
      <c r="R301" s="3">
        <v>1645.41</v>
      </c>
      <c r="S301" s="3">
        <v>1096.94</v>
      </c>
      <c r="T301" s="3">
        <v>548.47</v>
      </c>
    </row>
    <row r="302" spans="1:20" x14ac:dyDescent="0.25">
      <c r="A302" s="8" t="s">
        <v>869</v>
      </c>
      <c r="B302" s="47">
        <v>31</v>
      </c>
      <c r="C302" s="8" t="s">
        <v>6814</v>
      </c>
      <c r="D302" s="8" t="s">
        <v>7769</v>
      </c>
      <c r="E302" s="8"/>
      <c r="F302" s="8"/>
      <c r="G302" s="8" t="s">
        <v>3661</v>
      </c>
      <c r="H302" s="11" t="s">
        <v>893</v>
      </c>
      <c r="I302" s="4">
        <v>2120120</v>
      </c>
      <c r="J302" s="4">
        <v>2301526</v>
      </c>
      <c r="K302" s="7">
        <f t="shared" si="13"/>
        <v>8.5564024677848419E-2</v>
      </c>
      <c r="L302" t="str">
        <f t="shared" si="12"/>
        <v>QUALIFIED</v>
      </c>
      <c r="M302" s="3">
        <v>143.41</v>
      </c>
      <c r="N302" s="3">
        <v>125.48</v>
      </c>
      <c r="O302" s="3">
        <v>0</v>
      </c>
      <c r="P302" s="3">
        <v>89.63</v>
      </c>
      <c r="Q302" s="3">
        <v>71.709999999999994</v>
      </c>
      <c r="R302" s="3">
        <v>53.78</v>
      </c>
      <c r="S302" s="3">
        <v>35.85</v>
      </c>
      <c r="T302" s="3">
        <v>17.93</v>
      </c>
    </row>
    <row r="303" spans="1:20" x14ac:dyDescent="0.25">
      <c r="A303" s="8" t="s">
        <v>950</v>
      </c>
      <c r="B303" s="47">
        <v>32</v>
      </c>
      <c r="C303" s="8" t="s">
        <v>6814</v>
      </c>
      <c r="D303" s="8" t="s">
        <v>6882</v>
      </c>
      <c r="E303" s="8"/>
      <c r="F303" s="8"/>
      <c r="G303" s="8" t="s">
        <v>2750</v>
      </c>
      <c r="H303" s="11" t="s">
        <v>942</v>
      </c>
      <c r="I303" s="4">
        <v>23968014</v>
      </c>
      <c r="J303" s="4">
        <v>28389979</v>
      </c>
      <c r="K303" s="7">
        <f t="shared" si="13"/>
        <v>0.18449442661373613</v>
      </c>
      <c r="L303" t="str">
        <f t="shared" si="12"/>
        <v>QUALIFIED</v>
      </c>
      <c r="M303" s="3">
        <v>10192.620000000001</v>
      </c>
      <c r="N303" s="3">
        <v>8918.5400000000009</v>
      </c>
      <c r="O303" s="3">
        <v>7644.47</v>
      </c>
      <c r="P303" s="3">
        <v>6370.39</v>
      </c>
      <c r="Q303" s="3">
        <v>5096.3100000000004</v>
      </c>
      <c r="R303" s="3">
        <v>3822.23</v>
      </c>
      <c r="S303" s="3">
        <v>2548.16</v>
      </c>
      <c r="T303" s="3">
        <v>1274.08</v>
      </c>
    </row>
    <row r="304" spans="1:20" x14ac:dyDescent="0.25">
      <c r="A304" s="8" t="s">
        <v>950</v>
      </c>
      <c r="B304" s="47">
        <v>32</v>
      </c>
      <c r="C304" s="8" t="s">
        <v>6814</v>
      </c>
      <c r="D304" s="8" t="s">
        <v>7066</v>
      </c>
      <c r="E304" s="8"/>
      <c r="F304" s="8"/>
      <c r="G304" s="8" t="s">
        <v>2947</v>
      </c>
      <c r="H304" s="11" t="s">
        <v>943</v>
      </c>
      <c r="I304" s="4">
        <v>1754370</v>
      </c>
      <c r="J304" s="4">
        <v>1877617</v>
      </c>
      <c r="K304" s="7">
        <f t="shared" si="13"/>
        <v>7.0251429288006526E-2</v>
      </c>
      <c r="L304" t="str">
        <f t="shared" si="12"/>
        <v>QUALIFIED</v>
      </c>
      <c r="M304" s="3">
        <v>678.89</v>
      </c>
      <c r="N304" s="3">
        <v>594.03</v>
      </c>
      <c r="O304" s="3">
        <v>509.17</v>
      </c>
      <c r="P304" s="3">
        <v>424.31</v>
      </c>
      <c r="Q304" s="3">
        <v>339.45</v>
      </c>
      <c r="R304" s="3">
        <v>254.58</v>
      </c>
      <c r="S304" s="3">
        <v>169.72</v>
      </c>
      <c r="T304" s="3">
        <v>84.86</v>
      </c>
    </row>
    <row r="305" spans="1:20" x14ac:dyDescent="0.25">
      <c r="A305" s="8" t="s">
        <v>950</v>
      </c>
      <c r="B305" s="47">
        <v>32</v>
      </c>
      <c r="C305" s="8" t="s">
        <v>6814</v>
      </c>
      <c r="D305" s="8" t="s">
        <v>7111</v>
      </c>
      <c r="E305" s="8"/>
      <c r="F305" s="8"/>
      <c r="G305" s="8" t="s">
        <v>2992</v>
      </c>
      <c r="H305" s="11" t="s">
        <v>944</v>
      </c>
      <c r="I305" s="4">
        <v>143596981</v>
      </c>
      <c r="J305" s="4">
        <v>172114692</v>
      </c>
      <c r="K305" s="7">
        <f t="shared" si="13"/>
        <v>0.19859547743555975</v>
      </c>
      <c r="L305" t="str">
        <f t="shared" si="12"/>
        <v>QUALIFIED</v>
      </c>
      <c r="M305" s="3">
        <v>71724.44</v>
      </c>
      <c r="N305" s="3">
        <v>62758.89</v>
      </c>
      <c r="O305" s="3">
        <v>53793.33</v>
      </c>
      <c r="P305" s="3">
        <v>44827.78</v>
      </c>
      <c r="Q305" s="3">
        <v>35862.22</v>
      </c>
      <c r="R305" s="3">
        <v>26896.67</v>
      </c>
      <c r="S305" s="3">
        <v>17931.11</v>
      </c>
      <c r="T305" s="3">
        <v>8965.56</v>
      </c>
    </row>
    <row r="306" spans="1:20" x14ac:dyDescent="0.25">
      <c r="A306" s="8" t="s">
        <v>950</v>
      </c>
      <c r="B306" s="47">
        <v>32</v>
      </c>
      <c r="C306" s="8" t="s">
        <v>6814</v>
      </c>
      <c r="D306" s="8" t="s">
        <v>7186</v>
      </c>
      <c r="E306" s="8"/>
      <c r="F306" s="8"/>
      <c r="G306" s="8" t="s">
        <v>3068</v>
      </c>
      <c r="H306" s="11" t="s">
        <v>945</v>
      </c>
      <c r="I306" s="4">
        <v>4764393</v>
      </c>
      <c r="J306" s="4">
        <v>8359427</v>
      </c>
      <c r="K306" s="7">
        <f t="shared" si="13"/>
        <v>0.7545628582696684</v>
      </c>
      <c r="L306" t="str">
        <f t="shared" si="12"/>
        <v/>
      </c>
      <c r="M306" s="3">
        <v>4886.82</v>
      </c>
      <c r="N306" s="3">
        <v>3909.46</v>
      </c>
      <c r="O306" s="3">
        <v>2932.09</v>
      </c>
      <c r="P306" s="3">
        <v>1954.73</v>
      </c>
      <c r="Q306" s="3">
        <v>977.36</v>
      </c>
      <c r="R306" s="3">
        <v>0</v>
      </c>
      <c r="S306" s="3">
        <v>0</v>
      </c>
      <c r="T306" s="3">
        <v>0</v>
      </c>
    </row>
    <row r="307" spans="1:20" x14ac:dyDescent="0.25">
      <c r="A307" s="8" t="s">
        <v>950</v>
      </c>
      <c r="B307" s="47">
        <v>32</v>
      </c>
      <c r="C307" s="8" t="s">
        <v>6814</v>
      </c>
      <c r="D307" s="8" t="s">
        <v>7556</v>
      </c>
      <c r="E307" s="8"/>
      <c r="F307" s="8"/>
      <c r="G307" s="8" t="s">
        <v>3443</v>
      </c>
      <c r="H307" s="11" t="s">
        <v>946</v>
      </c>
      <c r="I307" s="4">
        <v>7272166</v>
      </c>
      <c r="J307" s="4">
        <v>7315244</v>
      </c>
      <c r="K307" s="7">
        <f t="shared" si="13"/>
        <v>5.9236821601707113E-3</v>
      </c>
      <c r="L307" t="str">
        <f t="shared" si="12"/>
        <v>QUALIFIED</v>
      </c>
      <c r="M307" s="3">
        <v>4833.78</v>
      </c>
      <c r="N307" s="3">
        <v>4229.5600000000004</v>
      </c>
      <c r="O307" s="3">
        <v>3625.34</v>
      </c>
      <c r="P307" s="3">
        <v>3021.11</v>
      </c>
      <c r="Q307" s="3">
        <v>2416.89</v>
      </c>
      <c r="R307" s="3">
        <v>1812.67</v>
      </c>
      <c r="S307" s="3">
        <v>1208.45</v>
      </c>
      <c r="T307" s="3">
        <v>604.22</v>
      </c>
    </row>
    <row r="308" spans="1:20" x14ac:dyDescent="0.25">
      <c r="A308" s="8" t="s">
        <v>950</v>
      </c>
      <c r="B308" s="47">
        <v>32</v>
      </c>
      <c r="C308" s="8" t="s">
        <v>6814</v>
      </c>
      <c r="D308" s="8" t="s">
        <v>7711</v>
      </c>
      <c r="E308" s="8"/>
      <c r="F308" s="8"/>
      <c r="G308" s="8" t="s">
        <v>3601</v>
      </c>
      <c r="H308" s="11" t="s">
        <v>947</v>
      </c>
      <c r="I308" s="4">
        <v>4949847</v>
      </c>
      <c r="J308" s="4">
        <v>6070697</v>
      </c>
      <c r="K308" s="7">
        <f t="shared" si="13"/>
        <v>0.22644134253038528</v>
      </c>
      <c r="L308" t="str">
        <f t="shared" si="12"/>
        <v>QUALIFIED</v>
      </c>
      <c r="M308" s="3">
        <v>2187.2199999999998</v>
      </c>
      <c r="N308" s="3">
        <v>1913.82</v>
      </c>
      <c r="O308" s="3">
        <v>1640.42</v>
      </c>
      <c r="P308" s="3">
        <v>1367.01</v>
      </c>
      <c r="Q308" s="3">
        <v>1093.6099999999999</v>
      </c>
      <c r="R308" s="3">
        <v>820.21</v>
      </c>
      <c r="S308" s="3">
        <v>546.80999999999995</v>
      </c>
      <c r="T308" s="3">
        <v>273.39999999999998</v>
      </c>
    </row>
    <row r="309" spans="1:20" x14ac:dyDescent="0.25">
      <c r="A309" s="8" t="s">
        <v>751</v>
      </c>
      <c r="B309" s="47">
        <v>33</v>
      </c>
      <c r="C309" s="8" t="s">
        <v>6814</v>
      </c>
      <c r="D309" s="8" t="s">
        <v>6881</v>
      </c>
      <c r="E309" s="8"/>
      <c r="F309" s="8"/>
      <c r="G309" s="8" t="s">
        <v>2749</v>
      </c>
      <c r="H309" s="11" t="s">
        <v>967</v>
      </c>
      <c r="I309" s="4">
        <v>8014334</v>
      </c>
      <c r="J309" s="4">
        <v>10634840</v>
      </c>
      <c r="K309" s="7">
        <f t="shared" si="13"/>
        <v>0.32697738826457695</v>
      </c>
      <c r="L309" t="str">
        <f t="shared" si="12"/>
        <v/>
      </c>
      <c r="M309" s="3">
        <v>3752.98</v>
      </c>
      <c r="N309" s="3">
        <v>3002.38</v>
      </c>
      <c r="O309" s="3">
        <v>2251.79</v>
      </c>
      <c r="P309" s="3">
        <v>1501.19</v>
      </c>
      <c r="Q309" s="3">
        <v>750.6</v>
      </c>
      <c r="R309" s="3">
        <v>0</v>
      </c>
      <c r="S309" s="3">
        <v>0</v>
      </c>
      <c r="T309" s="3">
        <v>0</v>
      </c>
    </row>
    <row r="310" spans="1:20" x14ac:dyDescent="0.25">
      <c r="A310" s="8" t="s">
        <v>751</v>
      </c>
      <c r="B310" s="47">
        <v>33</v>
      </c>
      <c r="C310" s="8" t="s">
        <v>6814</v>
      </c>
      <c r="D310" s="8" t="s">
        <v>7000</v>
      </c>
      <c r="E310" s="8"/>
      <c r="F310" s="8"/>
      <c r="G310" s="8" t="s">
        <v>2874</v>
      </c>
      <c r="H310" s="11" t="s">
        <v>968</v>
      </c>
      <c r="I310" s="4">
        <v>15755107</v>
      </c>
      <c r="J310" s="4">
        <v>20689852</v>
      </c>
      <c r="K310" s="7">
        <f t="shared" si="13"/>
        <v>0.31321558146193484</v>
      </c>
      <c r="L310" t="str">
        <f t="shared" si="12"/>
        <v/>
      </c>
      <c r="M310" s="3">
        <v>4666.67</v>
      </c>
      <c r="N310" s="3">
        <v>3733.34</v>
      </c>
      <c r="O310" s="3">
        <v>2800</v>
      </c>
      <c r="P310" s="3">
        <v>1866.67</v>
      </c>
      <c r="Q310" s="3">
        <v>933.33</v>
      </c>
      <c r="R310" s="3">
        <v>0</v>
      </c>
      <c r="S310" s="3">
        <v>0</v>
      </c>
      <c r="T310" s="3">
        <v>0</v>
      </c>
    </row>
    <row r="311" spans="1:20" x14ac:dyDescent="0.25">
      <c r="A311" s="8" t="s">
        <v>751</v>
      </c>
      <c r="B311" s="47">
        <v>33</v>
      </c>
      <c r="C311" s="8" t="s">
        <v>6814</v>
      </c>
      <c r="D311" s="8" t="s">
        <v>7096</v>
      </c>
      <c r="E311" s="8"/>
      <c r="F311" s="8"/>
      <c r="G311" s="8" t="s">
        <v>2977</v>
      </c>
      <c r="H311" s="11" t="s">
        <v>969</v>
      </c>
      <c r="I311" s="4">
        <v>13645585</v>
      </c>
      <c r="J311" s="4">
        <v>17823120</v>
      </c>
      <c r="K311" s="7">
        <f t="shared" si="13"/>
        <v>0.3061455408470945</v>
      </c>
      <c r="L311" t="str">
        <f t="shared" si="12"/>
        <v>QUALIFIED</v>
      </c>
      <c r="M311" s="3">
        <v>4534.5600000000004</v>
      </c>
      <c r="N311" s="3">
        <v>3967.74</v>
      </c>
      <c r="O311" s="3">
        <v>3400.92</v>
      </c>
      <c r="P311" s="3">
        <v>2834.1</v>
      </c>
      <c r="Q311" s="3">
        <v>2267.2800000000002</v>
      </c>
      <c r="R311" s="3">
        <v>1700.46</v>
      </c>
      <c r="S311" s="3">
        <v>1133.6400000000001</v>
      </c>
      <c r="T311" s="3">
        <v>566.82000000000005</v>
      </c>
    </row>
    <row r="312" spans="1:20" x14ac:dyDescent="0.25">
      <c r="A312" s="8" t="s">
        <v>751</v>
      </c>
      <c r="B312" s="47">
        <v>33</v>
      </c>
      <c r="C312" s="8" t="s">
        <v>6814</v>
      </c>
      <c r="D312" s="8" t="s">
        <v>7124</v>
      </c>
      <c r="E312" s="8"/>
      <c r="F312" s="8"/>
      <c r="G312" s="8" t="s">
        <v>3005</v>
      </c>
      <c r="H312" s="11" t="s">
        <v>751</v>
      </c>
      <c r="I312" s="4">
        <v>22343136</v>
      </c>
      <c r="J312" s="4">
        <v>28241744</v>
      </c>
      <c r="K312" s="7">
        <f t="shared" si="13"/>
        <v>0.2640008994261146</v>
      </c>
      <c r="L312" t="str">
        <f t="shared" si="12"/>
        <v>QUALIFIED</v>
      </c>
      <c r="M312" s="3">
        <v>8935.6299999999992</v>
      </c>
      <c r="N312" s="3">
        <v>7818.68</v>
      </c>
      <c r="O312" s="3">
        <v>6701.72</v>
      </c>
      <c r="P312" s="3">
        <v>5584.77</v>
      </c>
      <c r="Q312" s="3">
        <v>4467.82</v>
      </c>
      <c r="R312" s="3">
        <v>3350.86</v>
      </c>
      <c r="S312" s="3">
        <v>2233.91</v>
      </c>
      <c r="T312" s="3">
        <v>1116.95</v>
      </c>
    </row>
    <row r="313" spans="1:20" x14ac:dyDescent="0.25">
      <c r="A313" s="8" t="s">
        <v>751</v>
      </c>
      <c r="B313" s="47">
        <v>33</v>
      </c>
      <c r="C313" s="8" t="s">
        <v>6814</v>
      </c>
      <c r="D313" s="8" t="s">
        <v>7211</v>
      </c>
      <c r="E313" s="8"/>
      <c r="F313" s="8"/>
      <c r="G313" s="8" t="s">
        <v>3093</v>
      </c>
      <c r="H313" s="11" t="s">
        <v>970</v>
      </c>
      <c r="I313" s="4">
        <v>8292689</v>
      </c>
      <c r="J313" s="4">
        <v>11763948</v>
      </c>
      <c r="K313" s="7">
        <f t="shared" si="13"/>
        <v>0.41859269050123549</v>
      </c>
      <c r="L313" t="str">
        <f t="shared" si="12"/>
        <v/>
      </c>
      <c r="M313" s="3">
        <v>3230.19</v>
      </c>
      <c r="N313" s="3">
        <v>2584.15</v>
      </c>
      <c r="O313" s="3">
        <v>1938.11</v>
      </c>
      <c r="P313" s="3">
        <v>1292.08</v>
      </c>
      <c r="Q313" s="3">
        <v>646.04</v>
      </c>
      <c r="R313" s="3">
        <v>0</v>
      </c>
      <c r="S313" s="3">
        <v>0</v>
      </c>
      <c r="T313" s="3">
        <v>0</v>
      </c>
    </row>
    <row r="314" spans="1:20" x14ac:dyDescent="0.25">
      <c r="A314" s="8" t="s">
        <v>751</v>
      </c>
      <c r="B314" s="47">
        <v>33</v>
      </c>
      <c r="C314" s="8" t="s">
        <v>6814</v>
      </c>
      <c r="D314" s="8" t="s">
        <v>7373</v>
      </c>
      <c r="E314" s="8"/>
      <c r="F314" s="8"/>
      <c r="G314" s="8" t="s">
        <v>3257</v>
      </c>
      <c r="H314" s="11" t="s">
        <v>971</v>
      </c>
      <c r="I314" s="4">
        <v>10632128</v>
      </c>
      <c r="J314" s="4">
        <v>15499646</v>
      </c>
      <c r="K314" s="7">
        <f t="shared" si="13"/>
        <v>0.45781220843089926</v>
      </c>
      <c r="L314" t="str">
        <f t="shared" si="12"/>
        <v/>
      </c>
      <c r="M314" s="3">
        <v>4191.1099999999997</v>
      </c>
      <c r="N314" s="3">
        <v>3352.89</v>
      </c>
      <c r="O314" s="3">
        <v>2514.67</v>
      </c>
      <c r="P314" s="3">
        <v>1676.44</v>
      </c>
      <c r="Q314" s="3">
        <v>838.22</v>
      </c>
      <c r="R314" s="3">
        <v>0</v>
      </c>
      <c r="S314" s="3">
        <v>0</v>
      </c>
      <c r="T314" s="3">
        <v>0</v>
      </c>
    </row>
    <row r="315" spans="1:20" x14ac:dyDescent="0.25">
      <c r="A315" s="8" t="s">
        <v>751</v>
      </c>
      <c r="B315" s="47">
        <v>33</v>
      </c>
      <c r="C315" s="8" t="s">
        <v>6814</v>
      </c>
      <c r="D315" s="8" t="s">
        <v>7462</v>
      </c>
      <c r="E315" s="8"/>
      <c r="F315" s="8"/>
      <c r="G315" s="8" t="s">
        <v>3348</v>
      </c>
      <c r="H315" s="11" t="s">
        <v>962</v>
      </c>
      <c r="I315" s="4">
        <v>127840387</v>
      </c>
      <c r="J315" s="4">
        <v>185625208</v>
      </c>
      <c r="K315" s="7">
        <f t="shared" si="13"/>
        <v>0.45200755689201721</v>
      </c>
      <c r="L315" t="str">
        <f t="shared" si="12"/>
        <v/>
      </c>
      <c r="M315" s="3">
        <v>111381.61</v>
      </c>
      <c r="N315" s="3">
        <v>89105.29</v>
      </c>
      <c r="O315" s="3">
        <v>66828.97</v>
      </c>
      <c r="P315" s="3">
        <v>44552.639999999999</v>
      </c>
      <c r="Q315" s="3">
        <v>22276.32</v>
      </c>
      <c r="R315" s="3">
        <v>0</v>
      </c>
      <c r="S315" s="3">
        <v>0</v>
      </c>
      <c r="T315" s="3">
        <v>0</v>
      </c>
    </row>
    <row r="316" spans="1:20" x14ac:dyDescent="0.25">
      <c r="A316" s="8" t="s">
        <v>751</v>
      </c>
      <c r="B316" s="47">
        <v>33</v>
      </c>
      <c r="C316" s="8" t="s">
        <v>6814</v>
      </c>
      <c r="D316" s="8" t="s">
        <v>7535</v>
      </c>
      <c r="E316" s="8"/>
      <c r="F316" s="8"/>
      <c r="G316" s="8" t="s">
        <v>3422</v>
      </c>
      <c r="H316" s="11" t="s">
        <v>972</v>
      </c>
      <c r="I316" s="4">
        <v>806851</v>
      </c>
      <c r="J316" s="4">
        <v>714644</v>
      </c>
      <c r="K316" s="7">
        <f t="shared" si="13"/>
        <v>-0.1142800839312339</v>
      </c>
      <c r="L316" t="str">
        <f t="shared" si="12"/>
        <v>QUALIFIED</v>
      </c>
      <c r="M316" s="3">
        <v>76.150000000000006</v>
      </c>
      <c r="N316" s="3">
        <v>66.63</v>
      </c>
      <c r="O316" s="3">
        <v>57.11</v>
      </c>
      <c r="P316" s="3">
        <v>47.59</v>
      </c>
      <c r="Q316" s="3">
        <v>38.08</v>
      </c>
      <c r="R316" s="3">
        <v>28.56</v>
      </c>
      <c r="S316" s="3">
        <v>19.04</v>
      </c>
      <c r="T316" s="3">
        <v>9.52</v>
      </c>
    </row>
    <row r="317" spans="1:20" x14ac:dyDescent="0.25">
      <c r="A317" s="8" t="s">
        <v>751</v>
      </c>
      <c r="B317" s="47">
        <v>33</v>
      </c>
      <c r="C317" s="8" t="s">
        <v>6814</v>
      </c>
      <c r="D317" s="8" t="s">
        <v>7632</v>
      </c>
      <c r="E317" s="8"/>
      <c r="F317" s="8"/>
      <c r="G317" s="8" t="s">
        <v>3522</v>
      </c>
      <c r="H317" s="11" t="s">
        <v>973</v>
      </c>
      <c r="I317" s="4">
        <v>3953543</v>
      </c>
      <c r="J317" s="4">
        <v>5501217</v>
      </c>
      <c r="K317" s="7">
        <f t="shared" si="13"/>
        <v>0.39146507322672347</v>
      </c>
      <c r="L317" t="str">
        <f t="shared" si="12"/>
        <v/>
      </c>
      <c r="M317" s="3">
        <v>861.74</v>
      </c>
      <c r="N317" s="3">
        <v>689.39</v>
      </c>
      <c r="O317" s="3">
        <v>517.04</v>
      </c>
      <c r="P317" s="3">
        <v>344.7</v>
      </c>
      <c r="Q317" s="3">
        <v>172.35</v>
      </c>
      <c r="R317" s="3">
        <v>0</v>
      </c>
      <c r="S317" s="3">
        <v>0</v>
      </c>
      <c r="T317" s="3">
        <v>0</v>
      </c>
    </row>
    <row r="318" spans="1:20" x14ac:dyDescent="0.25">
      <c r="A318" s="8" t="s">
        <v>751</v>
      </c>
      <c r="B318" s="47">
        <v>33</v>
      </c>
      <c r="C318" s="8" t="s">
        <v>6814</v>
      </c>
      <c r="D318" s="8" t="s">
        <v>7705</v>
      </c>
      <c r="E318" s="8"/>
      <c r="F318" s="8"/>
      <c r="G318" s="8" t="s">
        <v>3595</v>
      </c>
      <c r="H318" s="11" t="s">
        <v>974</v>
      </c>
      <c r="I318" s="4">
        <v>3223128</v>
      </c>
      <c r="J318" s="4">
        <v>3961010</v>
      </c>
      <c r="K318" s="7">
        <f t="shared" si="13"/>
        <v>0.22893350807042104</v>
      </c>
      <c r="L318" t="str">
        <f t="shared" si="12"/>
        <v>QUALIFIED</v>
      </c>
      <c r="M318" s="3">
        <v>377.39</v>
      </c>
      <c r="N318" s="3">
        <v>330.22</v>
      </c>
      <c r="O318" s="3">
        <v>283.04000000000002</v>
      </c>
      <c r="P318" s="3">
        <v>235.87</v>
      </c>
      <c r="Q318" s="3">
        <v>188.7</v>
      </c>
      <c r="R318" s="3">
        <v>141.52000000000001</v>
      </c>
      <c r="S318" s="3">
        <v>94.35</v>
      </c>
      <c r="T318" s="3">
        <v>47.17</v>
      </c>
    </row>
    <row r="319" spans="1:20" x14ac:dyDescent="0.25">
      <c r="A319" s="8" t="s">
        <v>751</v>
      </c>
      <c r="B319" s="47">
        <v>33</v>
      </c>
      <c r="C319" s="8" t="s">
        <v>6814</v>
      </c>
      <c r="D319" s="8" t="s">
        <v>7717</v>
      </c>
      <c r="E319" s="8"/>
      <c r="F319" s="8"/>
      <c r="G319" s="8" t="s">
        <v>3608</v>
      </c>
      <c r="H319" s="11" t="s">
        <v>975</v>
      </c>
      <c r="I319" s="4">
        <v>5703536</v>
      </c>
      <c r="J319" s="4">
        <v>7830135</v>
      </c>
      <c r="K319" s="7">
        <f t="shared" si="13"/>
        <v>0.37285624216275659</v>
      </c>
      <c r="L319" t="str">
        <f t="shared" si="12"/>
        <v/>
      </c>
      <c r="M319" s="3">
        <v>2773.86</v>
      </c>
      <c r="N319" s="3">
        <v>2219.09</v>
      </c>
      <c r="O319" s="3">
        <v>1664.32</v>
      </c>
      <c r="P319" s="3">
        <v>1109.54</v>
      </c>
      <c r="Q319" s="3">
        <v>554.77</v>
      </c>
      <c r="R319" s="3">
        <v>0</v>
      </c>
      <c r="S319" s="3">
        <v>0</v>
      </c>
      <c r="T319" s="3">
        <v>0</v>
      </c>
    </row>
    <row r="320" spans="1:20" x14ac:dyDescent="0.25">
      <c r="A320" s="8" t="s">
        <v>751</v>
      </c>
      <c r="B320" s="47">
        <v>33</v>
      </c>
      <c r="C320" s="8" t="s">
        <v>6814</v>
      </c>
      <c r="D320" s="8" t="s">
        <v>7739</v>
      </c>
      <c r="E320" s="8"/>
      <c r="F320" s="8"/>
      <c r="G320" s="8" t="s">
        <v>3631</v>
      </c>
      <c r="H320" s="11" t="s">
        <v>976</v>
      </c>
      <c r="I320" s="4">
        <v>2907934</v>
      </c>
      <c r="J320" s="4">
        <v>3253700</v>
      </c>
      <c r="K320" s="7">
        <f t="shared" si="13"/>
        <v>0.11890434927340167</v>
      </c>
      <c r="L320" t="str">
        <f t="shared" si="12"/>
        <v>QUALIFIED</v>
      </c>
      <c r="M320" s="3">
        <v>482.58</v>
      </c>
      <c r="N320" s="3">
        <v>422.26</v>
      </c>
      <c r="O320" s="3">
        <v>361.94</v>
      </c>
      <c r="P320" s="3">
        <v>301.61</v>
      </c>
      <c r="Q320" s="3">
        <v>241.29</v>
      </c>
      <c r="R320" s="3">
        <v>180.97</v>
      </c>
      <c r="S320" s="3">
        <v>120.65</v>
      </c>
      <c r="T320" s="3">
        <v>60.32</v>
      </c>
    </row>
    <row r="321" spans="1:20" x14ac:dyDescent="0.25">
      <c r="A321" s="8" t="s">
        <v>751</v>
      </c>
      <c r="B321" s="47">
        <v>33</v>
      </c>
      <c r="C321" s="8" t="s">
        <v>6814</v>
      </c>
      <c r="D321" s="8" t="s">
        <v>7737</v>
      </c>
      <c r="E321" s="8"/>
      <c r="F321" s="8"/>
      <c r="G321" s="8" t="s">
        <v>3629</v>
      </c>
      <c r="H321" s="11" t="s">
        <v>977</v>
      </c>
      <c r="I321" s="4">
        <v>71432514</v>
      </c>
      <c r="J321" s="4">
        <v>93198294</v>
      </c>
      <c r="K321" s="7">
        <f t="shared" si="13"/>
        <v>0.30470410155241073</v>
      </c>
      <c r="L321" t="str">
        <f t="shared" si="12"/>
        <v>QUALIFIED</v>
      </c>
      <c r="M321" s="3">
        <v>43019.26</v>
      </c>
      <c r="N321" s="3">
        <v>37641.85</v>
      </c>
      <c r="O321" s="3">
        <v>32264.45</v>
      </c>
      <c r="P321" s="3">
        <v>26887.040000000001</v>
      </c>
      <c r="Q321" s="3">
        <v>21509.63</v>
      </c>
      <c r="R321" s="3">
        <v>16132.22</v>
      </c>
      <c r="S321" s="3">
        <v>10754.82</v>
      </c>
      <c r="T321" s="3">
        <v>5377.41</v>
      </c>
    </row>
    <row r="322" spans="1:20" x14ac:dyDescent="0.25">
      <c r="A322" s="8" t="s">
        <v>995</v>
      </c>
      <c r="B322" s="47">
        <v>34</v>
      </c>
      <c r="C322" s="8" t="s">
        <v>6814</v>
      </c>
      <c r="D322" s="8" t="s">
        <v>6980</v>
      </c>
      <c r="E322" s="8"/>
      <c r="F322" s="8"/>
      <c r="G322" s="8" t="s">
        <v>2854</v>
      </c>
      <c r="H322" s="11" t="s">
        <v>990</v>
      </c>
      <c r="I322" s="4">
        <v>237088181</v>
      </c>
      <c r="J322" s="4">
        <v>269353365</v>
      </c>
      <c r="K322" s="7">
        <f t="shared" si="13"/>
        <v>0.13608938186589739</v>
      </c>
      <c r="L322" t="str">
        <f t="shared" si="12"/>
        <v>QUALIFIED</v>
      </c>
      <c r="M322" s="3">
        <v>166213.57</v>
      </c>
      <c r="N322" s="3">
        <v>145436.87</v>
      </c>
      <c r="O322" s="3">
        <v>124660.18</v>
      </c>
      <c r="P322" s="3">
        <v>103883.48</v>
      </c>
      <c r="Q322" s="3">
        <v>83106.789999999994</v>
      </c>
      <c r="R322" s="3">
        <v>62330.09</v>
      </c>
      <c r="S322" s="3">
        <v>41553.39</v>
      </c>
      <c r="T322" s="3">
        <v>20776.7</v>
      </c>
    </row>
    <row r="323" spans="1:20" x14ac:dyDescent="0.25">
      <c r="A323" s="8" t="s">
        <v>995</v>
      </c>
      <c r="B323" s="47">
        <v>34</v>
      </c>
      <c r="C323" s="8" t="s">
        <v>6814</v>
      </c>
      <c r="D323" s="8" t="s">
        <v>7014</v>
      </c>
      <c r="E323" s="8"/>
      <c r="F323" s="8"/>
      <c r="G323" s="8" t="s">
        <v>2889</v>
      </c>
      <c r="H323" s="11" t="s">
        <v>994</v>
      </c>
      <c r="I323" s="4">
        <v>1246029</v>
      </c>
      <c r="J323" s="4">
        <v>1412050</v>
      </c>
      <c r="K323" s="7">
        <f t="shared" si="13"/>
        <v>0.13324007707685775</v>
      </c>
      <c r="L323" t="str">
        <f t="shared" ref="L323:L386" si="14">IF(K323&gt;0.3124,"","QUALIFIED")</f>
        <v>QUALIFIED</v>
      </c>
      <c r="M323" s="3">
        <v>996.31</v>
      </c>
      <c r="N323" s="3">
        <v>871.77</v>
      </c>
      <c r="O323" s="3">
        <v>747.23</v>
      </c>
      <c r="P323" s="3">
        <v>622.69000000000005</v>
      </c>
      <c r="Q323" s="3">
        <v>498.16</v>
      </c>
      <c r="R323" s="3">
        <v>373.62</v>
      </c>
      <c r="S323" s="3">
        <v>249.08</v>
      </c>
      <c r="T323" s="3">
        <v>124.54</v>
      </c>
    </row>
    <row r="324" spans="1:20" x14ac:dyDescent="0.25">
      <c r="A324" s="8" t="s">
        <v>995</v>
      </c>
      <c r="B324" s="47">
        <v>34</v>
      </c>
      <c r="C324" s="8" t="s">
        <v>6814</v>
      </c>
      <c r="D324" s="8" t="s">
        <v>7129</v>
      </c>
      <c r="E324" s="8"/>
      <c r="F324" s="8"/>
      <c r="G324" s="8" t="s">
        <v>3010</v>
      </c>
      <c r="H324" s="11" t="s">
        <v>995</v>
      </c>
      <c r="I324" s="4">
        <v>7463931</v>
      </c>
      <c r="J324" s="4">
        <v>14452905</v>
      </c>
      <c r="K324" s="7">
        <f t="shared" ref="K324:K387" si="15">(J324-I324)/I324</f>
        <v>0.93636637316180982</v>
      </c>
      <c r="L324" t="str">
        <f t="shared" si="14"/>
        <v/>
      </c>
      <c r="M324" s="3">
        <v>7849.82</v>
      </c>
      <c r="N324" s="3">
        <v>6279.86</v>
      </c>
      <c r="O324" s="3">
        <v>4709.8900000000003</v>
      </c>
      <c r="P324" s="3">
        <v>3139.93</v>
      </c>
      <c r="Q324" s="3">
        <v>1569.96</v>
      </c>
      <c r="R324" s="3">
        <v>0</v>
      </c>
      <c r="S324" s="3">
        <v>0</v>
      </c>
      <c r="T324" s="3">
        <v>0</v>
      </c>
    </row>
    <row r="325" spans="1:20" x14ac:dyDescent="0.25">
      <c r="A325" s="8" t="s">
        <v>995</v>
      </c>
      <c r="B325" s="47">
        <v>34</v>
      </c>
      <c r="C325" s="8" t="s">
        <v>6814</v>
      </c>
      <c r="D325" s="8" t="s">
        <v>7356</v>
      </c>
      <c r="E325" s="8"/>
      <c r="F325" s="8"/>
      <c r="G325" s="8" t="s">
        <v>3240</v>
      </c>
      <c r="H325" s="11" t="s">
        <v>996</v>
      </c>
      <c r="I325" s="4">
        <v>9698175</v>
      </c>
      <c r="J325" s="4">
        <v>11729949</v>
      </c>
      <c r="K325" s="7">
        <f t="shared" si="15"/>
        <v>0.20950065347346278</v>
      </c>
      <c r="L325" t="str">
        <f t="shared" si="14"/>
        <v>QUALIFIED</v>
      </c>
      <c r="M325" s="3">
        <v>7615.46</v>
      </c>
      <c r="N325" s="3">
        <v>6663.53</v>
      </c>
      <c r="O325" s="3">
        <v>5711.6</v>
      </c>
      <c r="P325" s="3">
        <v>4759.66</v>
      </c>
      <c r="Q325" s="3">
        <v>3807.73</v>
      </c>
      <c r="R325" s="3">
        <v>2855.8</v>
      </c>
      <c r="S325" s="3">
        <v>1903.87</v>
      </c>
      <c r="T325" s="3">
        <v>951.93</v>
      </c>
    </row>
    <row r="326" spans="1:20" x14ac:dyDescent="0.25">
      <c r="A326" s="8" t="s">
        <v>995</v>
      </c>
      <c r="B326" s="47">
        <v>34</v>
      </c>
      <c r="C326" s="8" t="s">
        <v>6814</v>
      </c>
      <c r="D326" s="8" t="s">
        <v>7447</v>
      </c>
      <c r="E326" s="8"/>
      <c r="F326" s="8"/>
      <c r="G326" s="8" t="s">
        <v>3333</v>
      </c>
      <c r="H326" s="11" t="s">
        <v>997</v>
      </c>
      <c r="I326" s="4">
        <v>34167869</v>
      </c>
      <c r="J326" s="4">
        <v>39845308</v>
      </c>
      <c r="K326" s="7">
        <f t="shared" si="15"/>
        <v>0.16616309902148127</v>
      </c>
      <c r="L326" t="str">
        <f t="shared" si="14"/>
        <v>QUALIFIED</v>
      </c>
      <c r="M326" s="3">
        <v>8759.6</v>
      </c>
      <c r="N326" s="3">
        <v>7664.65</v>
      </c>
      <c r="O326" s="3">
        <v>6569.7</v>
      </c>
      <c r="P326" s="3">
        <v>5474.75</v>
      </c>
      <c r="Q326" s="3">
        <v>4379.8</v>
      </c>
      <c r="R326" s="3">
        <v>3284.85</v>
      </c>
      <c r="S326" s="3">
        <v>2189.9</v>
      </c>
      <c r="T326" s="3">
        <v>1094.95</v>
      </c>
    </row>
    <row r="327" spans="1:20" x14ac:dyDescent="0.25">
      <c r="A327" s="8" t="s">
        <v>995</v>
      </c>
      <c r="B327" s="47">
        <v>34</v>
      </c>
      <c r="C327" s="8" t="s">
        <v>6814</v>
      </c>
      <c r="D327" s="8" t="s">
        <v>7565</v>
      </c>
      <c r="E327" s="8"/>
      <c r="F327" s="8"/>
      <c r="G327" s="8" t="s">
        <v>3452</v>
      </c>
      <c r="H327" s="11" t="s">
        <v>998</v>
      </c>
      <c r="I327" s="4">
        <v>17981757</v>
      </c>
      <c r="J327" s="4">
        <v>20508614</v>
      </c>
      <c r="K327" s="7">
        <f t="shared" si="15"/>
        <v>0.14052336487474501</v>
      </c>
      <c r="L327" t="str">
        <f t="shared" si="14"/>
        <v>QUALIFIED</v>
      </c>
      <c r="M327" s="3">
        <v>5478.93</v>
      </c>
      <c r="N327" s="3">
        <v>4794.0600000000004</v>
      </c>
      <c r="O327" s="3">
        <v>4109.2</v>
      </c>
      <c r="P327" s="3">
        <v>3424.33</v>
      </c>
      <c r="Q327" s="3">
        <v>2739.47</v>
      </c>
      <c r="R327" s="3">
        <v>2054.6</v>
      </c>
      <c r="S327" s="3">
        <v>1369.73</v>
      </c>
      <c r="T327" s="3">
        <v>684.87</v>
      </c>
    </row>
    <row r="328" spans="1:20" x14ac:dyDescent="0.25">
      <c r="A328" s="8" t="s">
        <v>995</v>
      </c>
      <c r="B328" s="47">
        <v>34</v>
      </c>
      <c r="C328" s="8" t="s">
        <v>6814</v>
      </c>
      <c r="D328" s="8" t="s">
        <v>7578</v>
      </c>
      <c r="E328" s="8"/>
      <c r="F328" s="8"/>
      <c r="G328" s="8" t="s">
        <v>3465</v>
      </c>
      <c r="H328" s="11" t="s">
        <v>999</v>
      </c>
      <c r="I328" s="4">
        <v>10109171</v>
      </c>
      <c r="J328" s="4">
        <v>12015776</v>
      </c>
      <c r="K328" s="7">
        <f t="shared" si="15"/>
        <v>0.18860151836386979</v>
      </c>
      <c r="L328" t="str">
        <f t="shared" si="14"/>
        <v>QUALIFIED</v>
      </c>
      <c r="M328" s="3">
        <v>4094.82</v>
      </c>
      <c r="N328" s="3">
        <v>3582.97</v>
      </c>
      <c r="O328" s="3">
        <v>3071.12</v>
      </c>
      <c r="P328" s="3">
        <v>2559.2600000000002</v>
      </c>
      <c r="Q328" s="3">
        <v>2047.41</v>
      </c>
      <c r="R328" s="3">
        <v>1535.56</v>
      </c>
      <c r="S328" s="3">
        <v>1023.71</v>
      </c>
      <c r="T328" s="3">
        <v>511.85</v>
      </c>
    </row>
    <row r="329" spans="1:20" x14ac:dyDescent="0.25">
      <c r="A329" s="8" t="s">
        <v>414</v>
      </c>
      <c r="B329" s="47">
        <v>35</v>
      </c>
      <c r="C329" s="8" t="s">
        <v>6814</v>
      </c>
      <c r="D329" s="8" t="s">
        <v>6858</v>
      </c>
      <c r="E329" s="8"/>
      <c r="F329" s="8"/>
      <c r="G329" s="8" t="s">
        <v>2726</v>
      </c>
      <c r="H329" s="11" t="s">
        <v>1014</v>
      </c>
      <c r="I329" s="4">
        <v>4897964</v>
      </c>
      <c r="J329" s="4">
        <v>5464801</v>
      </c>
      <c r="K329" s="7">
        <f t="shared" si="15"/>
        <v>0.11572910703304475</v>
      </c>
      <c r="L329" t="str">
        <f t="shared" si="14"/>
        <v>QUALIFIED</v>
      </c>
      <c r="M329" s="3">
        <v>379.83</v>
      </c>
      <c r="N329" s="3">
        <v>332.35</v>
      </c>
      <c r="O329" s="3">
        <v>284.87</v>
      </c>
      <c r="P329" s="3">
        <v>237.39</v>
      </c>
      <c r="Q329" s="3">
        <v>189.92</v>
      </c>
      <c r="R329" s="3">
        <v>142.44</v>
      </c>
      <c r="S329" s="3">
        <v>94.96</v>
      </c>
      <c r="T329" s="3">
        <v>47.48</v>
      </c>
    </row>
    <row r="330" spans="1:20" x14ac:dyDescent="0.25">
      <c r="A330" s="8" t="s">
        <v>414</v>
      </c>
      <c r="B330" s="47">
        <v>35</v>
      </c>
      <c r="C330" s="8" t="s">
        <v>6814</v>
      </c>
      <c r="D330" s="8" t="s">
        <v>7026</v>
      </c>
      <c r="E330" s="8"/>
      <c r="F330" s="8"/>
      <c r="G330" s="8" t="s">
        <v>2901</v>
      </c>
      <c r="H330" s="11" t="s">
        <v>1015</v>
      </c>
      <c r="I330" s="4">
        <v>4997633</v>
      </c>
      <c r="J330" s="4">
        <v>5669647</v>
      </c>
      <c r="K330" s="7">
        <f t="shared" si="15"/>
        <v>0.13446645642046945</v>
      </c>
      <c r="L330" t="str">
        <f t="shared" si="14"/>
        <v>QUALIFIED</v>
      </c>
      <c r="M330" s="3">
        <v>2002.95</v>
      </c>
      <c r="N330" s="3">
        <v>1752.58</v>
      </c>
      <c r="O330" s="3">
        <v>1502.21</v>
      </c>
      <c r="P330" s="3">
        <v>1251.8399999999999</v>
      </c>
      <c r="Q330" s="3">
        <v>1001.48</v>
      </c>
      <c r="R330" s="3">
        <v>751.11</v>
      </c>
      <c r="S330" s="3">
        <v>500.74</v>
      </c>
      <c r="T330" s="3">
        <v>250.37</v>
      </c>
    </row>
    <row r="331" spans="1:20" x14ac:dyDescent="0.25">
      <c r="A331" s="8" t="s">
        <v>414</v>
      </c>
      <c r="B331" s="47">
        <v>35</v>
      </c>
      <c r="C331" s="8" t="s">
        <v>6814</v>
      </c>
      <c r="D331" s="8" t="s">
        <v>7151</v>
      </c>
      <c r="E331" s="8"/>
      <c r="F331" s="8"/>
      <c r="G331" s="8" t="s">
        <v>3033</v>
      </c>
      <c r="H331" s="11" t="s">
        <v>1016</v>
      </c>
      <c r="I331" s="4">
        <v>2961254</v>
      </c>
      <c r="J331" s="4">
        <v>2442095</v>
      </c>
      <c r="K331" s="7">
        <f t="shared" si="15"/>
        <v>-0.17531728112482076</v>
      </c>
      <c r="L331" t="str">
        <f t="shared" si="14"/>
        <v>QUALIFIED</v>
      </c>
      <c r="M331" s="3">
        <v>259.98</v>
      </c>
      <c r="N331" s="3">
        <v>227.48</v>
      </c>
      <c r="O331" s="3">
        <v>194.99</v>
      </c>
      <c r="P331" s="3">
        <v>162.49</v>
      </c>
      <c r="Q331" s="3">
        <v>129.99</v>
      </c>
      <c r="R331" s="3">
        <v>97.49</v>
      </c>
      <c r="S331" s="3">
        <v>65</v>
      </c>
      <c r="T331" s="3">
        <v>32.5</v>
      </c>
    </row>
    <row r="332" spans="1:20" x14ac:dyDescent="0.25">
      <c r="A332" s="8" t="s">
        <v>414</v>
      </c>
      <c r="B332" s="47">
        <v>35</v>
      </c>
      <c r="C332" s="8" t="s">
        <v>6814</v>
      </c>
      <c r="D332" s="8" t="s">
        <v>7193</v>
      </c>
      <c r="E332" s="8"/>
      <c r="F332" s="8"/>
      <c r="G332" s="8" t="s">
        <v>3075</v>
      </c>
      <c r="H332" s="11" t="s">
        <v>1017</v>
      </c>
      <c r="I332" s="4">
        <v>108733750</v>
      </c>
      <c r="J332" s="4">
        <v>114539362</v>
      </c>
      <c r="K332" s="7">
        <f t="shared" si="15"/>
        <v>5.3392916182877899E-2</v>
      </c>
      <c r="L332" t="str">
        <f t="shared" si="14"/>
        <v>QUALIFIED</v>
      </c>
      <c r="M332" s="3">
        <v>44297.77</v>
      </c>
      <c r="N332" s="3">
        <v>38760.550000000003</v>
      </c>
      <c r="O332" s="3">
        <v>33223.33</v>
      </c>
      <c r="P332" s="3">
        <v>27686.11</v>
      </c>
      <c r="Q332" s="3">
        <v>22148.89</v>
      </c>
      <c r="R332" s="3">
        <v>16611.66</v>
      </c>
      <c r="S332" s="3">
        <v>11074.44</v>
      </c>
      <c r="T332" s="3">
        <v>5537.22</v>
      </c>
    </row>
    <row r="333" spans="1:20" x14ac:dyDescent="0.25">
      <c r="A333" s="8" t="s">
        <v>414</v>
      </c>
      <c r="B333" s="47">
        <v>35</v>
      </c>
      <c r="C333" s="8" t="s">
        <v>6814</v>
      </c>
      <c r="D333" s="8" t="s">
        <v>7196</v>
      </c>
      <c r="E333" s="8"/>
      <c r="F333" s="8"/>
      <c r="G333" s="8" t="s">
        <v>3078</v>
      </c>
      <c r="H333" s="11" t="s">
        <v>1018</v>
      </c>
      <c r="I333" s="4">
        <v>1361324</v>
      </c>
      <c r="J333" s="4">
        <v>1529999</v>
      </c>
      <c r="K333" s="7">
        <f t="shared" si="15"/>
        <v>0.12390511002524013</v>
      </c>
      <c r="L333" t="str">
        <f t="shared" si="14"/>
        <v>QUALIFIED</v>
      </c>
      <c r="M333" s="3">
        <v>258.66000000000003</v>
      </c>
      <c r="N333" s="3">
        <v>226.33</v>
      </c>
      <c r="O333" s="3">
        <v>194</v>
      </c>
      <c r="P333" s="3">
        <v>161.66</v>
      </c>
      <c r="Q333" s="3">
        <v>129.33000000000001</v>
      </c>
      <c r="R333" s="3">
        <v>97</v>
      </c>
      <c r="S333" s="3">
        <v>64.67</v>
      </c>
      <c r="T333" s="3">
        <v>32.33</v>
      </c>
    </row>
    <row r="334" spans="1:20" x14ac:dyDescent="0.25">
      <c r="A334" s="8" t="s">
        <v>414</v>
      </c>
      <c r="B334" s="47">
        <v>35</v>
      </c>
      <c r="C334" s="8" t="s">
        <v>6814</v>
      </c>
      <c r="D334" s="8" t="s">
        <v>7290</v>
      </c>
      <c r="E334" s="8"/>
      <c r="F334" s="8"/>
      <c r="G334" s="8" t="s">
        <v>3174</v>
      </c>
      <c r="H334" s="11" t="s">
        <v>1019</v>
      </c>
      <c r="I334" s="4">
        <v>12590044</v>
      </c>
      <c r="J334" s="4">
        <v>14779859</v>
      </c>
      <c r="K334" s="7">
        <f t="shared" si="15"/>
        <v>0.17393227537568573</v>
      </c>
      <c r="L334" t="str">
        <f t="shared" si="14"/>
        <v>QUALIFIED</v>
      </c>
      <c r="M334" s="3">
        <v>6321.6</v>
      </c>
      <c r="N334" s="3">
        <v>5531.4</v>
      </c>
      <c r="O334" s="3">
        <v>4741.2</v>
      </c>
      <c r="P334" s="3">
        <v>3951</v>
      </c>
      <c r="Q334" s="3">
        <v>3160.8</v>
      </c>
      <c r="R334" s="3">
        <v>2370.6</v>
      </c>
      <c r="S334" s="3">
        <v>1580.4</v>
      </c>
      <c r="T334" s="3">
        <v>790.2</v>
      </c>
    </row>
    <row r="335" spans="1:20" x14ac:dyDescent="0.25">
      <c r="A335" s="8" t="s">
        <v>414</v>
      </c>
      <c r="B335" s="47">
        <v>35</v>
      </c>
      <c r="C335" s="8" t="s">
        <v>6814</v>
      </c>
      <c r="D335" s="8" t="s">
        <v>7518</v>
      </c>
      <c r="E335" s="8"/>
      <c r="F335" s="8"/>
      <c r="G335" s="8" t="s">
        <v>3405</v>
      </c>
      <c r="H335" s="11" t="s">
        <v>1020</v>
      </c>
      <c r="I335" s="4">
        <v>1025419</v>
      </c>
      <c r="J335" s="4">
        <v>1298968</v>
      </c>
      <c r="K335" s="7">
        <f t="shared" si="15"/>
        <v>0.26676802360791052</v>
      </c>
      <c r="L335" t="str">
        <f t="shared" si="14"/>
        <v>QUALIFIED</v>
      </c>
      <c r="M335" s="3">
        <v>104.21</v>
      </c>
      <c r="N335" s="3">
        <v>91.18</v>
      </c>
      <c r="O335" s="3">
        <v>78.16</v>
      </c>
      <c r="P335" s="3">
        <v>65.13</v>
      </c>
      <c r="Q335" s="3">
        <v>52.11</v>
      </c>
      <c r="R335" s="3">
        <v>39.08</v>
      </c>
      <c r="S335" s="3">
        <v>26.05</v>
      </c>
      <c r="T335" s="3">
        <v>13.03</v>
      </c>
    </row>
    <row r="336" spans="1:20" x14ac:dyDescent="0.25">
      <c r="A336" s="8" t="s">
        <v>414</v>
      </c>
      <c r="B336" s="47">
        <v>35</v>
      </c>
      <c r="C336" s="8" t="s">
        <v>6814</v>
      </c>
      <c r="D336" s="8" t="s">
        <v>7603</v>
      </c>
      <c r="E336" s="8"/>
      <c r="F336" s="8"/>
      <c r="G336" s="8" t="s">
        <v>3490</v>
      </c>
      <c r="H336" s="11" t="s">
        <v>1021</v>
      </c>
      <c r="I336" s="4">
        <v>33176012</v>
      </c>
      <c r="J336" s="4">
        <v>43942506</v>
      </c>
      <c r="K336" s="7">
        <f t="shared" si="15"/>
        <v>0.32452646809990304</v>
      </c>
      <c r="L336" t="str">
        <f t="shared" si="14"/>
        <v/>
      </c>
      <c r="M336" s="3">
        <v>19857.77</v>
      </c>
      <c r="N336" s="3">
        <v>15886.22</v>
      </c>
      <c r="O336" s="3">
        <v>11914.66</v>
      </c>
      <c r="P336" s="3">
        <v>7943.11</v>
      </c>
      <c r="Q336" s="3">
        <v>3971.55</v>
      </c>
      <c r="R336" s="3">
        <v>0</v>
      </c>
      <c r="S336" s="3">
        <v>0</v>
      </c>
      <c r="T336" s="3">
        <v>0</v>
      </c>
    </row>
    <row r="337" spans="1:20" x14ac:dyDescent="0.25">
      <c r="A337" s="8" t="s">
        <v>155</v>
      </c>
      <c r="B337" s="47">
        <v>36</v>
      </c>
      <c r="C337" s="8" t="s">
        <v>6814</v>
      </c>
      <c r="D337" s="8" t="s">
        <v>7123</v>
      </c>
      <c r="E337" s="8"/>
      <c r="F337" s="8"/>
      <c r="G337" s="8" t="s">
        <v>3004</v>
      </c>
      <c r="H337" s="11" t="s">
        <v>1053</v>
      </c>
      <c r="I337" s="4">
        <v>8011456</v>
      </c>
      <c r="J337" s="4">
        <v>9264725</v>
      </c>
      <c r="K337" s="7">
        <f t="shared" si="15"/>
        <v>0.156434610637567</v>
      </c>
      <c r="L337" t="str">
        <f t="shared" si="14"/>
        <v>QUALIFIED</v>
      </c>
      <c r="M337" s="3">
        <v>1734.96</v>
      </c>
      <c r="N337" s="3">
        <v>1518.09</v>
      </c>
      <c r="O337" s="3">
        <v>1301.22</v>
      </c>
      <c r="P337" s="3">
        <v>1084.3499999999999</v>
      </c>
      <c r="Q337" s="3">
        <v>867.48</v>
      </c>
      <c r="R337" s="3">
        <v>650.61</v>
      </c>
      <c r="S337" s="3">
        <v>433.74</v>
      </c>
      <c r="T337" s="3">
        <v>216.87</v>
      </c>
    </row>
    <row r="338" spans="1:20" x14ac:dyDescent="0.25">
      <c r="A338" s="8" t="s">
        <v>155</v>
      </c>
      <c r="B338" s="47">
        <v>36</v>
      </c>
      <c r="C338" s="8" t="s">
        <v>6814</v>
      </c>
      <c r="D338" s="8" t="s">
        <v>7191</v>
      </c>
      <c r="E338" s="8"/>
      <c r="F338" s="8"/>
      <c r="G338" s="8" t="s">
        <v>3073</v>
      </c>
      <c r="H338" s="11" t="s">
        <v>1049</v>
      </c>
      <c r="I338" s="4">
        <v>35176465</v>
      </c>
      <c r="J338" s="4">
        <v>34457803</v>
      </c>
      <c r="K338" s="7">
        <f t="shared" si="15"/>
        <v>-2.0430193881050867E-2</v>
      </c>
      <c r="L338" t="str">
        <f t="shared" si="14"/>
        <v>QUALIFIED</v>
      </c>
      <c r="M338" s="3">
        <v>15161.62</v>
      </c>
      <c r="N338" s="3">
        <v>13266.42</v>
      </c>
      <c r="O338" s="3">
        <v>11371.22</v>
      </c>
      <c r="P338" s="3">
        <v>9476.01</v>
      </c>
      <c r="Q338" s="3">
        <v>7580.81</v>
      </c>
      <c r="R338" s="3">
        <v>5685.61</v>
      </c>
      <c r="S338" s="3">
        <v>3790.41</v>
      </c>
      <c r="T338" s="3">
        <v>1895.2</v>
      </c>
    </row>
    <row r="339" spans="1:20" x14ac:dyDescent="0.25">
      <c r="A339" s="8" t="s">
        <v>155</v>
      </c>
      <c r="B339" s="47">
        <v>36</v>
      </c>
      <c r="C339" s="8" t="s">
        <v>6814</v>
      </c>
      <c r="D339" s="8" t="s">
        <v>7235</v>
      </c>
      <c r="E339" s="8"/>
      <c r="F339" s="8"/>
      <c r="G339" s="8" t="s">
        <v>3117</v>
      </c>
      <c r="H339" s="11" t="s">
        <v>1054</v>
      </c>
      <c r="I339" s="4">
        <v>1007234</v>
      </c>
      <c r="J339" s="4">
        <v>1126045</v>
      </c>
      <c r="K339" s="7">
        <f t="shared" si="15"/>
        <v>0.1179576940413052</v>
      </c>
      <c r="L339" t="str">
        <f t="shared" si="14"/>
        <v>QUALIFIED</v>
      </c>
      <c r="M339" s="3">
        <v>238.03</v>
      </c>
      <c r="N339" s="3">
        <v>208.28</v>
      </c>
      <c r="O339" s="3">
        <v>178.52</v>
      </c>
      <c r="P339" s="3">
        <v>148.77000000000001</v>
      </c>
      <c r="Q339" s="3">
        <v>119.02</v>
      </c>
      <c r="R339" s="3">
        <v>89.26</v>
      </c>
      <c r="S339" s="3">
        <v>59.51</v>
      </c>
      <c r="T339" s="3">
        <v>29.75</v>
      </c>
    </row>
    <row r="340" spans="1:20" x14ac:dyDescent="0.25">
      <c r="A340" s="8" t="s">
        <v>155</v>
      </c>
      <c r="B340" s="47">
        <v>36</v>
      </c>
      <c r="C340" s="8" t="s">
        <v>6814</v>
      </c>
      <c r="D340" s="8" t="s">
        <v>7537</v>
      </c>
      <c r="E340" s="8"/>
      <c r="F340" s="8"/>
      <c r="G340" s="8" t="s">
        <v>3424</v>
      </c>
      <c r="H340" s="11" t="s">
        <v>1055</v>
      </c>
      <c r="I340" s="4">
        <v>3246945</v>
      </c>
      <c r="J340" s="4">
        <v>6896231</v>
      </c>
      <c r="K340" s="7">
        <f t="shared" si="15"/>
        <v>1.1239137096563077</v>
      </c>
      <c r="L340" t="str">
        <f t="shared" si="14"/>
        <v/>
      </c>
      <c r="M340" s="3">
        <v>5839.32</v>
      </c>
      <c r="N340" s="3">
        <v>4671.46</v>
      </c>
      <c r="O340" s="3">
        <v>3503.59</v>
      </c>
      <c r="P340" s="3">
        <v>2335.73</v>
      </c>
      <c r="Q340" s="3">
        <v>1167.8599999999999</v>
      </c>
      <c r="R340" s="3">
        <v>0</v>
      </c>
      <c r="S340" s="3">
        <v>0</v>
      </c>
      <c r="T340" s="3">
        <v>0</v>
      </c>
    </row>
    <row r="341" spans="1:20" x14ac:dyDescent="0.25">
      <c r="A341" s="8" t="s">
        <v>155</v>
      </c>
      <c r="B341" s="47">
        <v>36</v>
      </c>
      <c r="C341" s="8" t="s">
        <v>6814</v>
      </c>
      <c r="D341" s="8" t="s">
        <v>7560</v>
      </c>
      <c r="E341" s="8"/>
      <c r="F341" s="8"/>
      <c r="G341" s="8" t="s">
        <v>3447</v>
      </c>
      <c r="H341" s="11" t="s">
        <v>564</v>
      </c>
      <c r="I341" s="4">
        <v>3295378</v>
      </c>
      <c r="J341" s="4">
        <v>4312683</v>
      </c>
      <c r="K341" s="7">
        <f t="shared" si="15"/>
        <v>0.30870661878546257</v>
      </c>
      <c r="L341" t="str">
        <f t="shared" si="14"/>
        <v>QUALIFIED</v>
      </c>
      <c r="M341" s="3">
        <v>681.69</v>
      </c>
      <c r="N341" s="3">
        <v>596.48</v>
      </c>
      <c r="O341" s="3">
        <v>511.27</v>
      </c>
      <c r="P341" s="3">
        <v>426.06</v>
      </c>
      <c r="Q341" s="3">
        <v>340.85</v>
      </c>
      <c r="R341" s="3">
        <v>255.63</v>
      </c>
      <c r="S341" s="3">
        <v>170.42</v>
      </c>
      <c r="T341" s="3">
        <v>85.21</v>
      </c>
    </row>
    <row r="342" spans="1:20" x14ac:dyDescent="0.25">
      <c r="A342" s="8" t="s">
        <v>155</v>
      </c>
      <c r="B342" s="47">
        <v>36</v>
      </c>
      <c r="C342" s="8" t="s">
        <v>6814</v>
      </c>
      <c r="D342" s="8" t="s">
        <v>7613</v>
      </c>
      <c r="E342" s="8"/>
      <c r="F342" s="8"/>
      <c r="G342" s="8" t="s">
        <v>3500</v>
      </c>
      <c r="H342" s="11" t="s">
        <v>1050</v>
      </c>
      <c r="I342" s="4">
        <v>20681433</v>
      </c>
      <c r="J342" s="4">
        <v>24316802</v>
      </c>
      <c r="K342" s="7">
        <f t="shared" si="15"/>
        <v>0.17577935726213942</v>
      </c>
      <c r="L342" t="str">
        <f t="shared" si="14"/>
        <v>QUALIFIED</v>
      </c>
      <c r="M342" s="3">
        <v>5711.59</v>
      </c>
      <c r="N342" s="3">
        <v>4997.6400000000003</v>
      </c>
      <c r="O342" s="3">
        <v>4283.6899999999996</v>
      </c>
      <c r="P342" s="3">
        <v>3569.74</v>
      </c>
      <c r="Q342" s="3">
        <v>2855.8</v>
      </c>
      <c r="R342" s="3">
        <v>2141.85</v>
      </c>
      <c r="S342" s="3">
        <v>1427.9</v>
      </c>
      <c r="T342" s="3">
        <v>713.95</v>
      </c>
    </row>
    <row r="343" spans="1:20" x14ac:dyDescent="0.25">
      <c r="A343" s="8" t="s">
        <v>155</v>
      </c>
      <c r="B343" s="47">
        <v>36</v>
      </c>
      <c r="C343" s="8" t="s">
        <v>6814</v>
      </c>
      <c r="D343" s="8" t="s">
        <v>7660</v>
      </c>
      <c r="E343" s="8"/>
      <c r="F343" s="8"/>
      <c r="G343" s="8" t="s">
        <v>3550</v>
      </c>
      <c r="H343" s="11" t="s">
        <v>1056</v>
      </c>
      <c r="I343" s="4">
        <v>20144667</v>
      </c>
      <c r="J343" s="4">
        <v>25474028</v>
      </c>
      <c r="K343" s="7">
        <f t="shared" si="15"/>
        <v>0.26455443517631738</v>
      </c>
      <c r="L343" t="str">
        <f t="shared" si="14"/>
        <v>QUALIFIED</v>
      </c>
      <c r="M343" s="3">
        <v>2603.2800000000002</v>
      </c>
      <c r="N343" s="3">
        <v>2277.87</v>
      </c>
      <c r="O343" s="3">
        <v>1952.46</v>
      </c>
      <c r="P343" s="3">
        <v>1627.05</v>
      </c>
      <c r="Q343" s="3">
        <v>1301.6400000000001</v>
      </c>
      <c r="R343" s="3">
        <v>976.23</v>
      </c>
      <c r="S343" s="3">
        <v>650.82000000000005</v>
      </c>
      <c r="T343" s="3">
        <v>325.41000000000003</v>
      </c>
    </row>
    <row r="344" spans="1:20" x14ac:dyDescent="0.25">
      <c r="A344" s="8" t="s">
        <v>155</v>
      </c>
      <c r="B344" s="47">
        <v>36</v>
      </c>
      <c r="C344" s="8" t="s">
        <v>6814</v>
      </c>
      <c r="D344" s="8" t="s">
        <v>7670</v>
      </c>
      <c r="E344" s="8"/>
      <c r="F344" s="8"/>
      <c r="G344" s="8" t="s">
        <v>3560</v>
      </c>
      <c r="H344" s="11" t="s">
        <v>1057</v>
      </c>
      <c r="I344" s="4">
        <v>2854935</v>
      </c>
      <c r="J344" s="4">
        <v>3361746</v>
      </c>
      <c r="K344" s="7">
        <f t="shared" si="15"/>
        <v>0.17752102937544989</v>
      </c>
      <c r="L344" t="str">
        <f t="shared" si="14"/>
        <v>QUALIFIED</v>
      </c>
      <c r="M344" s="3">
        <v>137.58000000000001</v>
      </c>
      <c r="N344" s="3">
        <v>120.38</v>
      </c>
      <c r="O344" s="3">
        <v>103.19</v>
      </c>
      <c r="P344" s="3">
        <v>85.99</v>
      </c>
      <c r="Q344" s="3">
        <v>68.790000000000006</v>
      </c>
      <c r="R344" s="3">
        <v>51.59</v>
      </c>
      <c r="S344" s="3">
        <v>34.4</v>
      </c>
      <c r="T344" s="3">
        <v>17.2</v>
      </c>
    </row>
    <row r="345" spans="1:20" x14ac:dyDescent="0.25">
      <c r="A345" s="8" t="s">
        <v>338</v>
      </c>
      <c r="B345" s="47">
        <v>37</v>
      </c>
      <c r="C345" s="8" t="s">
        <v>6814</v>
      </c>
      <c r="D345" s="8" t="s">
        <v>6988</v>
      </c>
      <c r="E345" s="8"/>
      <c r="F345" s="8"/>
      <c r="G345" s="8" t="s">
        <v>2862</v>
      </c>
      <c r="H345" s="11" t="s">
        <v>1065</v>
      </c>
      <c r="I345" s="4">
        <v>8056696</v>
      </c>
      <c r="J345" s="4">
        <v>8867566</v>
      </c>
      <c r="K345" s="7">
        <f t="shared" si="15"/>
        <v>0.10064547551502502</v>
      </c>
      <c r="L345" t="str">
        <f t="shared" si="14"/>
        <v>QUALIFIED</v>
      </c>
      <c r="M345" s="3">
        <v>3182.28</v>
      </c>
      <c r="N345" s="3">
        <v>2784.5</v>
      </c>
      <c r="O345" s="3">
        <v>2386.71</v>
      </c>
      <c r="P345" s="3">
        <v>1988.93</v>
      </c>
      <c r="Q345" s="3">
        <v>1591.14</v>
      </c>
      <c r="R345" s="3">
        <v>1193.3599999999999</v>
      </c>
      <c r="S345" s="3">
        <v>795.57</v>
      </c>
      <c r="T345" s="3">
        <v>397.79</v>
      </c>
    </row>
    <row r="346" spans="1:20" x14ac:dyDescent="0.25">
      <c r="A346" s="8" t="s">
        <v>338</v>
      </c>
      <c r="B346" s="47">
        <v>37</v>
      </c>
      <c r="C346" s="8" t="s">
        <v>6814</v>
      </c>
      <c r="D346" s="8" t="s">
        <v>7041</v>
      </c>
      <c r="E346" s="8"/>
      <c r="F346" s="8"/>
      <c r="G346" s="8" t="s">
        <v>2917</v>
      </c>
      <c r="H346" s="11" t="s">
        <v>1066</v>
      </c>
      <c r="I346" s="4">
        <v>1240372</v>
      </c>
      <c r="J346" s="4">
        <v>1604450</v>
      </c>
      <c r="K346" s="7">
        <f t="shared" si="15"/>
        <v>0.29352323335257485</v>
      </c>
      <c r="L346" t="str">
        <f t="shared" si="14"/>
        <v>QUALIFIED</v>
      </c>
      <c r="M346" s="3">
        <v>288.24</v>
      </c>
      <c r="N346" s="3">
        <v>252.21</v>
      </c>
      <c r="O346" s="3">
        <v>216.18</v>
      </c>
      <c r="P346" s="3">
        <v>180.15</v>
      </c>
      <c r="Q346" s="3">
        <v>144.12</v>
      </c>
      <c r="R346" s="3">
        <v>108.09</v>
      </c>
      <c r="S346" s="3">
        <v>72.06</v>
      </c>
      <c r="T346" s="3">
        <v>36.03</v>
      </c>
    </row>
    <row r="347" spans="1:20" x14ac:dyDescent="0.25">
      <c r="A347" s="8" t="s">
        <v>338</v>
      </c>
      <c r="B347" s="47">
        <v>37</v>
      </c>
      <c r="C347" s="8" t="s">
        <v>6814</v>
      </c>
      <c r="D347" s="8" t="s">
        <v>7169</v>
      </c>
      <c r="E347" s="8"/>
      <c r="F347" s="8"/>
      <c r="G347" s="8" t="s">
        <v>3051</v>
      </c>
      <c r="H347" s="11" t="s">
        <v>1067</v>
      </c>
      <c r="I347" s="4">
        <v>10703496</v>
      </c>
      <c r="J347" s="4">
        <v>14561530</v>
      </c>
      <c r="K347" s="7">
        <f t="shared" si="15"/>
        <v>0.36044615703131017</v>
      </c>
      <c r="L347" t="str">
        <f t="shared" si="14"/>
        <v/>
      </c>
      <c r="M347" s="3">
        <v>2947.62</v>
      </c>
      <c r="N347" s="3">
        <v>2358.1</v>
      </c>
      <c r="O347" s="3">
        <v>1768.57</v>
      </c>
      <c r="P347" s="3">
        <v>1179.05</v>
      </c>
      <c r="Q347" s="3">
        <v>589.52</v>
      </c>
      <c r="R347" s="3">
        <v>0</v>
      </c>
      <c r="S347" s="3">
        <v>0</v>
      </c>
      <c r="T347" s="3">
        <v>0</v>
      </c>
    </row>
    <row r="348" spans="1:20" x14ac:dyDescent="0.25">
      <c r="A348" s="8" t="s">
        <v>338</v>
      </c>
      <c r="B348" s="47">
        <v>37</v>
      </c>
      <c r="C348" s="8" t="s">
        <v>6814</v>
      </c>
      <c r="D348" s="8" t="s">
        <v>7246</v>
      </c>
      <c r="E348" s="8"/>
      <c r="F348" s="8"/>
      <c r="G348" s="8" t="s">
        <v>3129</v>
      </c>
      <c r="H348" s="11" t="s">
        <v>14</v>
      </c>
      <c r="I348" s="4">
        <v>121715383</v>
      </c>
      <c r="J348" s="4">
        <v>176793602</v>
      </c>
      <c r="K348" s="7">
        <f t="shared" si="15"/>
        <v>0.45251649908541142</v>
      </c>
      <c r="L348" t="str">
        <f t="shared" si="14"/>
        <v/>
      </c>
      <c r="M348" s="3">
        <v>97875.19</v>
      </c>
      <c r="N348" s="3">
        <v>78300.149999999994</v>
      </c>
      <c r="O348" s="3">
        <v>58725.11</v>
      </c>
      <c r="P348" s="3">
        <v>39150.080000000002</v>
      </c>
      <c r="Q348" s="3">
        <v>19575.04</v>
      </c>
      <c r="R348" s="3">
        <v>0</v>
      </c>
      <c r="S348" s="3">
        <v>0</v>
      </c>
      <c r="T348" s="3">
        <v>0</v>
      </c>
    </row>
    <row r="349" spans="1:20" x14ac:dyDescent="0.25">
      <c r="A349" s="8" t="s">
        <v>338</v>
      </c>
      <c r="B349" s="47">
        <v>37</v>
      </c>
      <c r="C349" s="8" t="s">
        <v>6814</v>
      </c>
      <c r="D349" s="8" t="s">
        <v>7495</v>
      </c>
      <c r="E349" s="8"/>
      <c r="F349" s="8"/>
      <c r="G349" s="8" t="s">
        <v>3382</v>
      </c>
      <c r="H349" s="11" t="s">
        <v>1068</v>
      </c>
      <c r="I349" s="4">
        <v>5082426</v>
      </c>
      <c r="J349" s="4">
        <v>8660451</v>
      </c>
      <c r="K349" s="7">
        <f t="shared" si="15"/>
        <v>0.70399942861932474</v>
      </c>
      <c r="L349" t="str">
        <f t="shared" si="14"/>
        <v/>
      </c>
      <c r="M349" s="3">
        <v>4378</v>
      </c>
      <c r="N349" s="3">
        <v>3502.4</v>
      </c>
      <c r="O349" s="3">
        <v>2626.8</v>
      </c>
      <c r="P349" s="3">
        <v>1751.2</v>
      </c>
      <c r="Q349" s="3">
        <v>875.6</v>
      </c>
      <c r="R349" s="3">
        <v>0</v>
      </c>
      <c r="S349" s="3">
        <v>0</v>
      </c>
      <c r="T349" s="3">
        <v>0</v>
      </c>
    </row>
    <row r="350" spans="1:20" x14ac:dyDescent="0.25">
      <c r="A350" s="8" t="s">
        <v>338</v>
      </c>
      <c r="B350" s="47">
        <v>37</v>
      </c>
      <c r="C350" s="8" t="s">
        <v>6814</v>
      </c>
      <c r="D350" s="8" t="s">
        <v>7557</v>
      </c>
      <c r="E350" s="8"/>
      <c r="F350" s="8"/>
      <c r="G350" s="8" t="s">
        <v>3444</v>
      </c>
      <c r="H350" s="11" t="s">
        <v>1069</v>
      </c>
      <c r="I350" s="4">
        <v>5086641</v>
      </c>
      <c r="J350" s="4">
        <v>5421024</v>
      </c>
      <c r="K350" s="7">
        <f t="shared" si="15"/>
        <v>6.5737487666222172E-2</v>
      </c>
      <c r="L350" t="str">
        <f t="shared" si="14"/>
        <v>QUALIFIED</v>
      </c>
      <c r="M350" s="3">
        <v>2542.75</v>
      </c>
      <c r="N350" s="3">
        <v>2224.91</v>
      </c>
      <c r="O350" s="3">
        <v>1907.06</v>
      </c>
      <c r="P350" s="3">
        <v>1589.22</v>
      </c>
      <c r="Q350" s="3">
        <v>1271.3800000000001</v>
      </c>
      <c r="R350" s="3">
        <v>953.53</v>
      </c>
      <c r="S350" s="3">
        <v>635.69000000000005</v>
      </c>
      <c r="T350" s="3">
        <v>317.83999999999997</v>
      </c>
    </row>
    <row r="351" spans="1:20" x14ac:dyDescent="0.25">
      <c r="A351" s="8" t="s">
        <v>338</v>
      </c>
      <c r="B351" s="47">
        <v>37</v>
      </c>
      <c r="C351" s="8" t="s">
        <v>6814</v>
      </c>
      <c r="D351" s="8" t="s">
        <v>7596</v>
      </c>
      <c r="E351" s="8"/>
      <c r="F351" s="8"/>
      <c r="G351" s="8" t="s">
        <v>3483</v>
      </c>
      <c r="H351" s="11" t="s">
        <v>1070</v>
      </c>
      <c r="I351" s="4">
        <v>10546401</v>
      </c>
      <c r="J351" s="4">
        <v>14137540</v>
      </c>
      <c r="K351" s="7">
        <f t="shared" si="15"/>
        <v>0.34050848246714682</v>
      </c>
      <c r="L351" t="str">
        <f t="shared" si="14"/>
        <v/>
      </c>
      <c r="M351" s="3">
        <v>8949.14</v>
      </c>
      <c r="N351" s="3">
        <v>7159.31</v>
      </c>
      <c r="O351" s="3">
        <v>5369.48</v>
      </c>
      <c r="P351" s="3">
        <v>3579.66</v>
      </c>
      <c r="Q351" s="3">
        <v>1789.83</v>
      </c>
      <c r="R351" s="3">
        <v>0</v>
      </c>
      <c r="S351" s="3">
        <v>0</v>
      </c>
      <c r="T351" s="3">
        <v>0</v>
      </c>
    </row>
    <row r="352" spans="1:20" x14ac:dyDescent="0.25">
      <c r="A352" s="8" t="s">
        <v>2677</v>
      </c>
      <c r="B352" s="47">
        <v>38</v>
      </c>
      <c r="C352" s="8" t="s">
        <v>6814</v>
      </c>
      <c r="D352" s="8" t="s">
        <v>6912</v>
      </c>
      <c r="E352" s="8"/>
      <c r="F352" s="8"/>
      <c r="G352" s="8" t="s">
        <v>2780</v>
      </c>
      <c r="H352" s="11" t="s">
        <v>1089</v>
      </c>
      <c r="I352" s="4">
        <v>7279265</v>
      </c>
      <c r="J352" s="4">
        <v>7724486</v>
      </c>
      <c r="K352" s="7">
        <f t="shared" si="15"/>
        <v>6.1162905870304214E-2</v>
      </c>
      <c r="L352" t="str">
        <f t="shared" si="14"/>
        <v>QUALIFIED</v>
      </c>
      <c r="M352" s="3">
        <v>4433.3999999999996</v>
      </c>
      <c r="N352" s="3">
        <v>3879.23</v>
      </c>
      <c r="O352" s="3">
        <v>3325.05</v>
      </c>
      <c r="P352" s="3">
        <v>2770.88</v>
      </c>
      <c r="Q352" s="3">
        <v>2216.6999999999998</v>
      </c>
      <c r="R352" s="3">
        <v>1662.53</v>
      </c>
      <c r="S352" s="3">
        <v>1108.3499999999999</v>
      </c>
      <c r="T352" s="3">
        <v>554.17999999999995</v>
      </c>
    </row>
    <row r="353" spans="1:20" x14ac:dyDescent="0.25">
      <c r="A353" s="8" t="s">
        <v>2677</v>
      </c>
      <c r="B353" s="47">
        <v>38</v>
      </c>
      <c r="C353" s="8" t="s">
        <v>6814</v>
      </c>
      <c r="D353" s="8" t="s">
        <v>7016</v>
      </c>
      <c r="E353" s="8"/>
      <c r="F353" s="8"/>
      <c r="G353" s="8" t="s">
        <v>2891</v>
      </c>
      <c r="H353" s="11" t="s">
        <v>1090</v>
      </c>
      <c r="I353" s="4">
        <v>37769251</v>
      </c>
      <c r="J353" s="4">
        <v>39359360</v>
      </c>
      <c r="K353" s="7">
        <f t="shared" si="15"/>
        <v>4.2100623070338357E-2</v>
      </c>
      <c r="L353" t="str">
        <f t="shared" si="14"/>
        <v>QUALIFIED</v>
      </c>
      <c r="M353" s="3">
        <v>10553.95</v>
      </c>
      <c r="N353" s="3">
        <v>9234.7099999999991</v>
      </c>
      <c r="O353" s="3">
        <v>7915.46</v>
      </c>
      <c r="P353" s="3">
        <v>6596.22</v>
      </c>
      <c r="Q353" s="3">
        <v>5276.98</v>
      </c>
      <c r="R353" s="3">
        <v>3957.73</v>
      </c>
      <c r="S353" s="3">
        <v>2638.49</v>
      </c>
      <c r="T353" s="3">
        <v>1319.24</v>
      </c>
    </row>
    <row r="354" spans="1:20" x14ac:dyDescent="0.25">
      <c r="A354" s="8" t="s">
        <v>2677</v>
      </c>
      <c r="B354" s="47">
        <v>38</v>
      </c>
      <c r="C354" s="8" t="s">
        <v>6814</v>
      </c>
      <c r="D354" s="8" t="s">
        <v>7064</v>
      </c>
      <c r="E354" s="8"/>
      <c r="F354" s="8"/>
      <c r="G354" s="8" t="s">
        <v>2945</v>
      </c>
      <c r="H354" s="11" t="s">
        <v>1091</v>
      </c>
      <c r="I354" s="4">
        <v>49559923</v>
      </c>
      <c r="J354" s="4">
        <v>65731875</v>
      </c>
      <c r="K354" s="7">
        <f t="shared" si="15"/>
        <v>0.32631108002326797</v>
      </c>
      <c r="L354" t="str">
        <f t="shared" si="14"/>
        <v/>
      </c>
      <c r="M354" s="3">
        <v>9791.15</v>
      </c>
      <c r="N354" s="3">
        <v>7832.92</v>
      </c>
      <c r="O354" s="3">
        <v>5874.69</v>
      </c>
      <c r="P354" s="3">
        <v>3916.46</v>
      </c>
      <c r="Q354" s="3">
        <v>1958.23</v>
      </c>
      <c r="R354" s="3">
        <v>0</v>
      </c>
      <c r="S354" s="3">
        <v>0</v>
      </c>
      <c r="T354" s="3">
        <v>0</v>
      </c>
    </row>
    <row r="355" spans="1:20" x14ac:dyDescent="0.25">
      <c r="A355" s="8" t="s">
        <v>2677</v>
      </c>
      <c r="B355" s="47">
        <v>38</v>
      </c>
      <c r="C355" s="8" t="s">
        <v>6814</v>
      </c>
      <c r="D355" s="8" t="s">
        <v>7185</v>
      </c>
      <c r="E355" s="8"/>
      <c r="F355" s="8"/>
      <c r="G355" s="8" t="s">
        <v>3067</v>
      </c>
      <c r="H355" s="11" t="s">
        <v>1086</v>
      </c>
      <c r="I355" s="4">
        <v>79076490</v>
      </c>
      <c r="J355" s="4">
        <v>104151046</v>
      </c>
      <c r="K355" s="7">
        <f t="shared" si="15"/>
        <v>0.31709242532135656</v>
      </c>
      <c r="L355" t="str">
        <f t="shared" si="14"/>
        <v/>
      </c>
      <c r="M355" s="3">
        <v>39466.82</v>
      </c>
      <c r="N355" s="3">
        <v>31573.46</v>
      </c>
      <c r="O355" s="3">
        <v>23680.09</v>
      </c>
      <c r="P355" s="3">
        <v>15786.73</v>
      </c>
      <c r="Q355" s="3">
        <v>7893.36</v>
      </c>
      <c r="R355" s="3">
        <v>0</v>
      </c>
      <c r="S355" s="3">
        <v>0</v>
      </c>
      <c r="T355" s="3">
        <v>0</v>
      </c>
    </row>
    <row r="356" spans="1:20" x14ac:dyDescent="0.25">
      <c r="A356" s="8" t="s">
        <v>2677</v>
      </c>
      <c r="B356" s="47">
        <v>38</v>
      </c>
      <c r="C356" s="8" t="s">
        <v>6814</v>
      </c>
      <c r="D356" s="8" t="s">
        <v>7221</v>
      </c>
      <c r="E356" s="8"/>
      <c r="F356" s="8"/>
      <c r="G356" s="8" t="s">
        <v>3103</v>
      </c>
      <c r="H356" s="11" t="s">
        <v>1092</v>
      </c>
      <c r="I356" s="4">
        <v>4931920</v>
      </c>
      <c r="J356" s="4">
        <v>5600394</v>
      </c>
      <c r="K356" s="7">
        <f t="shared" si="15"/>
        <v>0.13554031695566837</v>
      </c>
      <c r="L356" t="str">
        <f t="shared" si="14"/>
        <v>QUALIFIED</v>
      </c>
      <c r="M356" s="3">
        <v>775.87</v>
      </c>
      <c r="N356" s="3">
        <v>678.89</v>
      </c>
      <c r="O356" s="3">
        <v>581.9</v>
      </c>
      <c r="P356" s="3">
        <v>484.92</v>
      </c>
      <c r="Q356" s="3">
        <v>387.94</v>
      </c>
      <c r="R356" s="3">
        <v>290.95</v>
      </c>
      <c r="S356" s="3">
        <v>193.97</v>
      </c>
      <c r="T356" s="3">
        <v>96.98</v>
      </c>
    </row>
    <row r="357" spans="1:20" x14ac:dyDescent="0.25">
      <c r="A357" s="8" t="s">
        <v>2677</v>
      </c>
      <c r="B357" s="47">
        <v>38</v>
      </c>
      <c r="C357" s="8" t="s">
        <v>6814</v>
      </c>
      <c r="D357" s="8" t="s">
        <v>7418</v>
      </c>
      <c r="E357" s="8"/>
      <c r="F357" s="8"/>
      <c r="G357" s="8" t="s">
        <v>3302</v>
      </c>
      <c r="H357" s="11" t="s">
        <v>1093</v>
      </c>
      <c r="I357" s="4">
        <v>1910551</v>
      </c>
      <c r="J357" s="4">
        <v>2702068</v>
      </c>
      <c r="K357" s="7">
        <f t="shared" si="15"/>
        <v>0.41428729199063519</v>
      </c>
      <c r="L357" t="str">
        <f t="shared" si="14"/>
        <v/>
      </c>
      <c r="M357" s="3">
        <v>757.06</v>
      </c>
      <c r="N357" s="3">
        <v>605.65</v>
      </c>
      <c r="O357" s="3">
        <v>454.24</v>
      </c>
      <c r="P357" s="3">
        <v>302.82</v>
      </c>
      <c r="Q357" s="3">
        <v>151.41</v>
      </c>
      <c r="R357" s="3">
        <v>0</v>
      </c>
      <c r="S357" s="3">
        <v>0</v>
      </c>
      <c r="T357" s="3">
        <v>0</v>
      </c>
    </row>
    <row r="358" spans="1:20" x14ac:dyDescent="0.25">
      <c r="A358" s="8" t="s">
        <v>2677</v>
      </c>
      <c r="B358" s="47">
        <v>38</v>
      </c>
      <c r="C358" s="8" t="s">
        <v>6814</v>
      </c>
      <c r="D358" s="8" t="s">
        <v>7545</v>
      </c>
      <c r="E358" s="8"/>
      <c r="F358" s="8"/>
      <c r="G358" s="8" t="s">
        <v>3432</v>
      </c>
      <c r="H358" s="11" t="s">
        <v>1094</v>
      </c>
      <c r="I358" s="4">
        <v>55053575</v>
      </c>
      <c r="J358" s="4">
        <v>64689496</v>
      </c>
      <c r="K358" s="7">
        <f t="shared" si="15"/>
        <v>0.17502807038416671</v>
      </c>
      <c r="L358" t="str">
        <f t="shared" si="14"/>
        <v>QUALIFIED</v>
      </c>
      <c r="M358" s="3">
        <v>17063.439999999999</v>
      </c>
      <c r="N358" s="3">
        <v>14930.51</v>
      </c>
      <c r="O358" s="3">
        <v>12797.58</v>
      </c>
      <c r="P358" s="3">
        <v>10664.65</v>
      </c>
      <c r="Q358" s="3">
        <v>8531.7199999999993</v>
      </c>
      <c r="R358" s="3">
        <v>6398.79</v>
      </c>
      <c r="S358" s="3">
        <v>4265.8599999999997</v>
      </c>
      <c r="T358" s="3">
        <v>2132.9299999999998</v>
      </c>
    </row>
    <row r="359" spans="1:20" x14ac:dyDescent="0.25">
      <c r="A359" s="8" t="s">
        <v>2677</v>
      </c>
      <c r="B359" s="47">
        <v>38</v>
      </c>
      <c r="C359" s="8" t="s">
        <v>6814</v>
      </c>
      <c r="D359" s="8" t="s">
        <v>7647</v>
      </c>
      <c r="E359" s="8"/>
      <c r="F359" s="8"/>
      <c r="G359" s="8" t="s">
        <v>3537</v>
      </c>
      <c r="H359" s="11" t="s">
        <v>1095</v>
      </c>
      <c r="I359" s="4">
        <v>3677787</v>
      </c>
      <c r="J359" s="4">
        <v>4403806</v>
      </c>
      <c r="K359" s="7">
        <f t="shared" si="15"/>
        <v>0.19740648384476861</v>
      </c>
      <c r="L359" t="str">
        <f t="shared" si="14"/>
        <v>QUALIFIED</v>
      </c>
      <c r="M359" s="3">
        <v>141.80000000000001</v>
      </c>
      <c r="N359" s="3">
        <v>124.08</v>
      </c>
      <c r="O359" s="3">
        <v>106.35</v>
      </c>
      <c r="P359" s="3">
        <v>88.63</v>
      </c>
      <c r="Q359" s="3">
        <v>70.900000000000006</v>
      </c>
      <c r="R359" s="3">
        <v>53.18</v>
      </c>
      <c r="S359" s="3">
        <v>35.450000000000003</v>
      </c>
      <c r="T359" s="3">
        <v>17.73</v>
      </c>
    </row>
    <row r="360" spans="1:20" x14ac:dyDescent="0.25">
      <c r="A360" s="8" t="s">
        <v>2677</v>
      </c>
      <c r="B360" s="47">
        <v>38</v>
      </c>
      <c r="C360" s="8" t="s">
        <v>6814</v>
      </c>
      <c r="D360" s="8" t="s">
        <v>7726</v>
      </c>
      <c r="E360" s="8"/>
      <c r="F360" s="8"/>
      <c r="G360" s="8" t="s">
        <v>3618</v>
      </c>
      <c r="H360" s="11" t="s">
        <v>1096</v>
      </c>
      <c r="I360" s="4">
        <v>17530357</v>
      </c>
      <c r="J360" s="4">
        <v>23196562</v>
      </c>
      <c r="K360" s="7">
        <f t="shared" si="15"/>
        <v>0.32322245348454681</v>
      </c>
      <c r="L360" t="str">
        <f t="shared" si="14"/>
        <v/>
      </c>
      <c r="M360" s="3">
        <v>8283.51</v>
      </c>
      <c r="N360" s="3">
        <v>6626.81</v>
      </c>
      <c r="O360" s="3">
        <v>4970.1099999999997</v>
      </c>
      <c r="P360" s="3">
        <v>3313.4</v>
      </c>
      <c r="Q360" s="3">
        <v>1656.7</v>
      </c>
      <c r="R360" s="3">
        <v>0</v>
      </c>
      <c r="S360" s="3">
        <v>0</v>
      </c>
      <c r="T360" s="3">
        <v>0</v>
      </c>
    </row>
    <row r="361" spans="1:20" x14ac:dyDescent="0.25">
      <c r="A361" s="8" t="s">
        <v>2678</v>
      </c>
      <c r="B361" s="47">
        <v>39</v>
      </c>
      <c r="C361" s="8" t="s">
        <v>6814</v>
      </c>
      <c r="D361" s="8" t="s">
        <v>6898</v>
      </c>
      <c r="E361" s="8"/>
      <c r="F361" s="8"/>
      <c r="G361" s="8" t="s">
        <v>2766</v>
      </c>
      <c r="H361" s="11" t="s">
        <v>1135</v>
      </c>
      <c r="I361" s="4">
        <v>4029923</v>
      </c>
      <c r="J361" s="4">
        <v>4439930</v>
      </c>
      <c r="K361" s="7">
        <f t="shared" si="15"/>
        <v>0.10174065360554035</v>
      </c>
      <c r="L361" t="str">
        <f t="shared" si="14"/>
        <v>QUALIFIED</v>
      </c>
      <c r="M361" s="3">
        <v>441.22</v>
      </c>
      <c r="N361" s="3">
        <v>386.07</v>
      </c>
      <c r="O361" s="3">
        <v>0</v>
      </c>
      <c r="P361" s="3">
        <v>275.76</v>
      </c>
      <c r="Q361" s="3">
        <v>220.61</v>
      </c>
      <c r="R361" s="3">
        <v>165.46</v>
      </c>
      <c r="S361" s="3">
        <v>110.31</v>
      </c>
      <c r="T361" s="3">
        <v>55.15</v>
      </c>
    </row>
    <row r="362" spans="1:20" x14ac:dyDescent="0.25">
      <c r="A362" s="8" t="s">
        <v>2678</v>
      </c>
      <c r="B362" s="47">
        <v>39</v>
      </c>
      <c r="C362" s="8" t="s">
        <v>6814</v>
      </c>
      <c r="D362" s="8" t="s">
        <v>6909</v>
      </c>
      <c r="E362" s="8"/>
      <c r="F362" s="8"/>
      <c r="G362" s="8" t="s">
        <v>2777</v>
      </c>
      <c r="H362" s="11" t="s">
        <v>1136</v>
      </c>
      <c r="I362" s="4">
        <v>11471680</v>
      </c>
      <c r="J362" s="4">
        <v>12210803</v>
      </c>
      <c r="K362" s="7">
        <f t="shared" si="15"/>
        <v>6.443023166615526E-2</v>
      </c>
      <c r="L362" t="str">
        <f t="shared" si="14"/>
        <v>QUALIFIED</v>
      </c>
      <c r="M362" s="3">
        <v>9785.2900000000009</v>
      </c>
      <c r="N362" s="3">
        <v>8562.1299999999992</v>
      </c>
      <c r="O362" s="3">
        <v>7338.97</v>
      </c>
      <c r="P362" s="3">
        <v>6115.81</v>
      </c>
      <c r="Q362" s="3">
        <v>4892.6499999999996</v>
      </c>
      <c r="R362" s="3">
        <v>3669.48</v>
      </c>
      <c r="S362" s="3">
        <v>2446.3200000000002</v>
      </c>
      <c r="T362" s="3">
        <v>1223.1600000000001</v>
      </c>
    </row>
    <row r="363" spans="1:20" x14ac:dyDescent="0.25">
      <c r="A363" s="8" t="s">
        <v>2678</v>
      </c>
      <c r="B363" s="47">
        <v>39</v>
      </c>
      <c r="C363" s="8" t="s">
        <v>6814</v>
      </c>
      <c r="D363" s="8" t="s">
        <v>6971</v>
      </c>
      <c r="E363" s="8"/>
      <c r="F363" s="8"/>
      <c r="G363" s="8" t="s">
        <v>2842</v>
      </c>
      <c r="H363" s="11" t="s">
        <v>1137</v>
      </c>
      <c r="I363" s="4">
        <v>8853389</v>
      </c>
      <c r="J363" s="4">
        <v>9173353</v>
      </c>
      <c r="K363" s="7">
        <f t="shared" si="15"/>
        <v>3.614028481070921E-2</v>
      </c>
      <c r="L363" t="str">
        <f t="shared" si="14"/>
        <v>QUALIFIED</v>
      </c>
      <c r="M363" s="3">
        <v>7660.51</v>
      </c>
      <c r="N363" s="3">
        <v>6702.95</v>
      </c>
      <c r="O363" s="3">
        <v>5745.38</v>
      </c>
      <c r="P363" s="3">
        <v>4787.82</v>
      </c>
      <c r="Q363" s="3">
        <v>3830.26</v>
      </c>
      <c r="R363" s="3">
        <v>2872.69</v>
      </c>
      <c r="S363" s="3">
        <v>1915.13</v>
      </c>
      <c r="T363" s="3">
        <v>957.56</v>
      </c>
    </row>
    <row r="364" spans="1:20" x14ac:dyDescent="0.25">
      <c r="A364" s="8" t="s">
        <v>2678</v>
      </c>
      <c r="B364" s="47">
        <v>39</v>
      </c>
      <c r="C364" s="8" t="s">
        <v>6814</v>
      </c>
      <c r="D364" s="8" t="s">
        <v>7188</v>
      </c>
      <c r="E364" s="8"/>
      <c r="F364" s="8"/>
      <c r="G364" s="8" t="s">
        <v>3070</v>
      </c>
      <c r="H364" s="11" t="s">
        <v>1131</v>
      </c>
      <c r="I364" s="4">
        <v>32809940</v>
      </c>
      <c r="J364" s="4">
        <v>46084459</v>
      </c>
      <c r="K364" s="7">
        <f t="shared" si="15"/>
        <v>0.40458833512039338</v>
      </c>
      <c r="L364" t="str">
        <f t="shared" si="14"/>
        <v/>
      </c>
      <c r="M364" s="3">
        <v>19966.509999999998</v>
      </c>
      <c r="N364" s="3">
        <v>15973.21</v>
      </c>
      <c r="O364" s="3">
        <v>11979.91</v>
      </c>
      <c r="P364" s="3">
        <v>7986.6</v>
      </c>
      <c r="Q364" s="3">
        <v>3993.3</v>
      </c>
      <c r="R364" s="3">
        <v>0</v>
      </c>
      <c r="S364" s="3">
        <v>0</v>
      </c>
      <c r="T364" s="3">
        <v>0</v>
      </c>
    </row>
    <row r="365" spans="1:20" x14ac:dyDescent="0.25">
      <c r="A365" s="8" t="s">
        <v>2678</v>
      </c>
      <c r="B365" s="47">
        <v>39</v>
      </c>
      <c r="C365" s="8" t="s">
        <v>6814</v>
      </c>
      <c r="D365" s="8" t="s">
        <v>7244</v>
      </c>
      <c r="E365" s="8"/>
      <c r="F365" s="8"/>
      <c r="G365" s="8" t="s">
        <v>3127</v>
      </c>
      <c r="H365" s="11" t="s">
        <v>1138</v>
      </c>
      <c r="I365" s="4">
        <v>2790859</v>
      </c>
      <c r="J365" s="4">
        <v>2848384</v>
      </c>
      <c r="K365" s="7">
        <f t="shared" si="15"/>
        <v>2.0611933458479989E-2</v>
      </c>
      <c r="L365" t="str">
        <f t="shared" si="14"/>
        <v>QUALIFIED</v>
      </c>
      <c r="M365" s="3">
        <v>370.99</v>
      </c>
      <c r="N365" s="3">
        <v>324.62</v>
      </c>
      <c r="O365" s="3">
        <v>278.24</v>
      </c>
      <c r="P365" s="3">
        <v>231.87</v>
      </c>
      <c r="Q365" s="3">
        <v>185.5</v>
      </c>
      <c r="R365" s="3">
        <v>139.12</v>
      </c>
      <c r="S365" s="3">
        <v>92.75</v>
      </c>
      <c r="T365" s="3">
        <v>46.37</v>
      </c>
    </row>
    <row r="366" spans="1:20" x14ac:dyDescent="0.25">
      <c r="A366" s="8" t="s">
        <v>2678</v>
      </c>
      <c r="B366" s="47">
        <v>39</v>
      </c>
      <c r="C366" s="8" t="s">
        <v>6814</v>
      </c>
      <c r="D366" s="8" t="s">
        <v>7386</v>
      </c>
      <c r="E366" s="8"/>
      <c r="F366" s="8"/>
      <c r="G366" s="8" t="s">
        <v>3270</v>
      </c>
      <c r="H366" s="11" t="s">
        <v>1139</v>
      </c>
      <c r="I366" s="4">
        <v>5709681</v>
      </c>
      <c r="J366" s="4">
        <v>7960116</v>
      </c>
      <c r="K366" s="7">
        <f t="shared" si="15"/>
        <v>0.39414373587596224</v>
      </c>
      <c r="L366" t="str">
        <f t="shared" si="14"/>
        <v/>
      </c>
      <c r="M366" s="3">
        <v>808.53</v>
      </c>
      <c r="N366" s="3">
        <v>646.82000000000005</v>
      </c>
      <c r="O366" s="3">
        <v>485.12</v>
      </c>
      <c r="P366" s="3">
        <v>323.41000000000003</v>
      </c>
      <c r="Q366" s="3">
        <v>161.71</v>
      </c>
      <c r="R366" s="3">
        <v>0</v>
      </c>
      <c r="S366" s="3">
        <v>0</v>
      </c>
      <c r="T366" s="3">
        <v>0</v>
      </c>
    </row>
    <row r="367" spans="1:20" x14ac:dyDescent="0.25">
      <c r="A367" s="8" t="s">
        <v>2678</v>
      </c>
      <c r="B367" s="47">
        <v>39</v>
      </c>
      <c r="C367" s="8" t="s">
        <v>6814</v>
      </c>
      <c r="D367" s="8" t="s">
        <v>7491</v>
      </c>
      <c r="E367" s="8"/>
      <c r="F367" s="8"/>
      <c r="G367" s="8" t="s">
        <v>3378</v>
      </c>
      <c r="H367" s="11" t="s">
        <v>1140</v>
      </c>
      <c r="I367" s="4">
        <v>36788875</v>
      </c>
      <c r="J367" s="4">
        <v>41755636</v>
      </c>
      <c r="K367" s="7">
        <f t="shared" si="15"/>
        <v>0.13500714550254664</v>
      </c>
      <c r="L367" t="str">
        <f t="shared" si="14"/>
        <v>QUALIFIED</v>
      </c>
      <c r="M367" s="3">
        <v>23021.81</v>
      </c>
      <c r="N367" s="3">
        <v>20144.080000000002</v>
      </c>
      <c r="O367" s="3">
        <v>17266.36</v>
      </c>
      <c r="P367" s="3">
        <v>14388.63</v>
      </c>
      <c r="Q367" s="3">
        <v>11510.91</v>
      </c>
      <c r="R367" s="3">
        <v>8633.18</v>
      </c>
      <c r="S367" s="3">
        <v>5755.45</v>
      </c>
      <c r="T367" s="3">
        <v>2877.73</v>
      </c>
    </row>
    <row r="368" spans="1:20" x14ac:dyDescent="0.25">
      <c r="A368" s="8" t="s">
        <v>2678</v>
      </c>
      <c r="B368" s="47">
        <v>39</v>
      </c>
      <c r="C368" s="8" t="s">
        <v>6814</v>
      </c>
      <c r="D368" s="8" t="s">
        <v>7651</v>
      </c>
      <c r="E368" s="8"/>
      <c r="F368" s="8"/>
      <c r="G368" s="8" t="s">
        <v>3541</v>
      </c>
      <c r="H368" s="11" t="s">
        <v>1141</v>
      </c>
      <c r="I368" s="4">
        <v>56802237</v>
      </c>
      <c r="J368" s="4">
        <v>74434034</v>
      </c>
      <c r="K368" s="7">
        <f t="shared" si="15"/>
        <v>0.31040673626991133</v>
      </c>
      <c r="L368" t="str">
        <f t="shared" si="14"/>
        <v>QUALIFIED</v>
      </c>
      <c r="M368" s="3">
        <v>81575.5</v>
      </c>
      <c r="N368" s="3">
        <v>71378.559999999998</v>
      </c>
      <c r="O368" s="3">
        <v>61181.63</v>
      </c>
      <c r="P368" s="3">
        <v>50984.69</v>
      </c>
      <c r="Q368" s="3">
        <v>40787.75</v>
      </c>
      <c r="R368" s="3">
        <v>30590.81</v>
      </c>
      <c r="S368" s="3">
        <v>20393.88</v>
      </c>
      <c r="T368" s="3">
        <v>10196.94</v>
      </c>
    </row>
    <row r="369" spans="1:20" x14ac:dyDescent="0.25">
      <c r="A369" s="8" t="s">
        <v>2678</v>
      </c>
      <c r="B369" s="47">
        <v>39</v>
      </c>
      <c r="C369" s="8" t="s">
        <v>6814</v>
      </c>
      <c r="D369" s="8" t="s">
        <v>7765</v>
      </c>
      <c r="E369" s="8"/>
      <c r="F369" s="8"/>
      <c r="G369" s="8" t="s">
        <v>3657</v>
      </c>
      <c r="H369" s="11" t="s">
        <v>1142</v>
      </c>
      <c r="I369" s="4">
        <v>8806530</v>
      </c>
      <c r="J369" s="4">
        <v>9012257</v>
      </c>
      <c r="K369" s="7">
        <f t="shared" si="15"/>
        <v>2.3360733455742501E-2</v>
      </c>
      <c r="L369" t="str">
        <f t="shared" si="14"/>
        <v>QUALIFIED</v>
      </c>
      <c r="M369" s="3">
        <v>3411.81</v>
      </c>
      <c r="N369" s="3">
        <v>2985.33</v>
      </c>
      <c r="O369" s="3">
        <v>2558.86</v>
      </c>
      <c r="P369" s="3">
        <v>2132.38</v>
      </c>
      <c r="Q369" s="3">
        <v>1705.91</v>
      </c>
      <c r="R369" s="3">
        <v>1279.43</v>
      </c>
      <c r="S369" s="3">
        <v>852.95</v>
      </c>
      <c r="T369" s="3">
        <v>426.48</v>
      </c>
    </row>
    <row r="370" spans="1:20" x14ac:dyDescent="0.25">
      <c r="A370" s="8" t="s">
        <v>752</v>
      </c>
      <c r="B370" s="47">
        <v>40</v>
      </c>
      <c r="C370" s="8" t="s">
        <v>6814</v>
      </c>
      <c r="D370" s="8" t="s">
        <v>6924</v>
      </c>
      <c r="E370" s="8"/>
      <c r="F370" s="8"/>
      <c r="G370" s="8" t="s">
        <v>2794</v>
      </c>
      <c r="H370" s="11" t="s">
        <v>1165</v>
      </c>
      <c r="I370" s="4">
        <v>4418947</v>
      </c>
      <c r="J370" s="4">
        <v>5079443</v>
      </c>
      <c r="K370" s="7">
        <f t="shared" si="15"/>
        <v>0.14946909297622263</v>
      </c>
      <c r="L370" t="str">
        <f t="shared" si="14"/>
        <v>QUALIFIED</v>
      </c>
      <c r="M370" s="3">
        <v>1742.87</v>
      </c>
      <c r="N370" s="3">
        <v>1525.01</v>
      </c>
      <c r="O370" s="3">
        <v>1307.1500000000001</v>
      </c>
      <c r="P370" s="3">
        <v>1089.29</v>
      </c>
      <c r="Q370" s="3">
        <v>871.44</v>
      </c>
      <c r="R370" s="3">
        <v>653.58000000000004</v>
      </c>
      <c r="S370" s="3">
        <v>435.72</v>
      </c>
      <c r="T370" s="3">
        <v>217.86</v>
      </c>
    </row>
    <row r="371" spans="1:20" x14ac:dyDescent="0.25">
      <c r="A371" s="8" t="s">
        <v>752</v>
      </c>
      <c r="B371" s="47">
        <v>40</v>
      </c>
      <c r="C371" s="8" t="s">
        <v>6814</v>
      </c>
      <c r="D371" s="8" t="s">
        <v>7104</v>
      </c>
      <c r="E371" s="8"/>
      <c r="F371" s="8"/>
      <c r="G371" s="8" t="s">
        <v>2985</v>
      </c>
      <c r="H371" s="11" t="s">
        <v>949</v>
      </c>
      <c r="I371" s="4">
        <v>14362719</v>
      </c>
      <c r="J371" s="4">
        <v>26800987</v>
      </c>
      <c r="K371" s="7">
        <f t="shared" si="15"/>
        <v>0.8660106766692296</v>
      </c>
      <c r="L371" t="str">
        <f t="shared" si="14"/>
        <v/>
      </c>
      <c r="M371" s="3">
        <v>14279.27</v>
      </c>
      <c r="N371" s="3">
        <v>11423.42</v>
      </c>
      <c r="O371" s="3">
        <v>8567.56</v>
      </c>
      <c r="P371" s="3">
        <v>5711.71</v>
      </c>
      <c r="Q371" s="3">
        <v>2855.85</v>
      </c>
      <c r="R371" s="3">
        <v>0</v>
      </c>
      <c r="S371" s="3">
        <v>0</v>
      </c>
      <c r="T371" s="3">
        <v>0</v>
      </c>
    </row>
    <row r="372" spans="1:20" x14ac:dyDescent="0.25">
      <c r="A372" s="8" t="s">
        <v>752</v>
      </c>
      <c r="B372" s="47">
        <v>40</v>
      </c>
      <c r="C372" s="8" t="s">
        <v>6814</v>
      </c>
      <c r="D372" s="8" t="s">
        <v>7248</v>
      </c>
      <c r="E372" s="8"/>
      <c r="F372" s="8"/>
      <c r="G372" s="8" t="s">
        <v>3131</v>
      </c>
      <c r="H372" s="11" t="s">
        <v>1166</v>
      </c>
      <c r="I372" s="4">
        <v>31886478</v>
      </c>
      <c r="J372" s="4">
        <v>40263465</v>
      </c>
      <c r="K372" s="7">
        <f t="shared" si="15"/>
        <v>0.26271283394798262</v>
      </c>
      <c r="L372" t="str">
        <f t="shared" si="14"/>
        <v>QUALIFIED</v>
      </c>
      <c r="M372" s="3">
        <v>6416.14</v>
      </c>
      <c r="N372" s="3">
        <v>5614.12</v>
      </c>
      <c r="O372" s="3">
        <v>4812.1099999999997</v>
      </c>
      <c r="P372" s="3">
        <v>4010.09</v>
      </c>
      <c r="Q372" s="3">
        <v>3208.07</v>
      </c>
      <c r="R372" s="3">
        <v>2406.0500000000002</v>
      </c>
      <c r="S372" s="3">
        <v>1604.04</v>
      </c>
      <c r="T372" s="3">
        <v>802.02</v>
      </c>
    </row>
    <row r="373" spans="1:20" x14ac:dyDescent="0.25">
      <c r="A373" s="8" t="s">
        <v>752</v>
      </c>
      <c r="B373" s="47">
        <v>40</v>
      </c>
      <c r="C373" s="8" t="s">
        <v>6814</v>
      </c>
      <c r="D373" s="8" t="s">
        <v>7253</v>
      </c>
      <c r="E373" s="8"/>
      <c r="F373" s="8"/>
      <c r="G373" s="8" t="s">
        <v>3136</v>
      </c>
      <c r="H373" s="11" t="s">
        <v>1167</v>
      </c>
      <c r="I373" s="4">
        <v>4099924</v>
      </c>
      <c r="J373" s="4">
        <v>5371837</v>
      </c>
      <c r="K373" s="7">
        <f t="shared" si="15"/>
        <v>0.31022843350266982</v>
      </c>
      <c r="L373" t="str">
        <f t="shared" si="14"/>
        <v>QUALIFIED</v>
      </c>
      <c r="M373" s="3">
        <v>2393.2199999999998</v>
      </c>
      <c r="N373" s="3">
        <v>2094.0700000000002</v>
      </c>
      <c r="O373" s="3">
        <v>1794.92</v>
      </c>
      <c r="P373" s="3">
        <v>1495.76</v>
      </c>
      <c r="Q373" s="3">
        <v>1196.6099999999999</v>
      </c>
      <c r="R373" s="3">
        <v>897.46</v>
      </c>
      <c r="S373" s="3">
        <v>598.30999999999995</v>
      </c>
      <c r="T373" s="3">
        <v>299.14999999999998</v>
      </c>
    </row>
    <row r="374" spans="1:20" x14ac:dyDescent="0.25">
      <c r="A374" s="8" t="s">
        <v>752</v>
      </c>
      <c r="B374" s="47">
        <v>40</v>
      </c>
      <c r="C374" s="8" t="s">
        <v>6814</v>
      </c>
      <c r="D374" s="8" t="s">
        <v>7536</v>
      </c>
      <c r="E374" s="8"/>
      <c r="F374" s="8"/>
      <c r="G374" s="8" t="s">
        <v>3423</v>
      </c>
      <c r="H374" s="11" t="s">
        <v>1168</v>
      </c>
      <c r="I374" s="4">
        <v>4833137</v>
      </c>
      <c r="J374" s="4">
        <v>6148509</v>
      </c>
      <c r="K374" s="7">
        <f t="shared" si="15"/>
        <v>0.27215698623895823</v>
      </c>
      <c r="L374" t="str">
        <f t="shared" si="14"/>
        <v>QUALIFIED</v>
      </c>
      <c r="M374" s="3">
        <v>1592.76</v>
      </c>
      <c r="N374" s="3">
        <v>1393.67</v>
      </c>
      <c r="O374" s="3">
        <v>1194.57</v>
      </c>
      <c r="P374" s="3">
        <v>995.48</v>
      </c>
      <c r="Q374" s="3">
        <v>796.38</v>
      </c>
      <c r="R374" s="3">
        <v>597.29</v>
      </c>
      <c r="S374" s="3">
        <v>398.19</v>
      </c>
      <c r="T374" s="3">
        <v>199.1</v>
      </c>
    </row>
    <row r="375" spans="1:20" x14ac:dyDescent="0.25">
      <c r="A375" s="8" t="s">
        <v>752</v>
      </c>
      <c r="B375" s="47">
        <v>40</v>
      </c>
      <c r="C375" s="8" t="s">
        <v>6814</v>
      </c>
      <c r="D375" s="8" t="s">
        <v>7637</v>
      </c>
      <c r="E375" s="8"/>
      <c r="F375" s="8"/>
      <c r="G375" s="8" t="s">
        <v>3527</v>
      </c>
      <c r="H375" s="11" t="s">
        <v>1169</v>
      </c>
      <c r="I375" s="4">
        <v>8381146</v>
      </c>
      <c r="J375" s="4">
        <v>8416937</v>
      </c>
      <c r="K375" s="7">
        <f t="shared" si="15"/>
        <v>4.2704183890842611E-3</v>
      </c>
      <c r="L375" t="str">
        <f t="shared" si="14"/>
        <v>QUALIFIED</v>
      </c>
      <c r="M375" s="3">
        <v>2189.42</v>
      </c>
      <c r="N375" s="3">
        <v>1915.74</v>
      </c>
      <c r="O375" s="3">
        <v>1642.07</v>
      </c>
      <c r="P375" s="3">
        <v>1368.39</v>
      </c>
      <c r="Q375" s="3">
        <v>1094.71</v>
      </c>
      <c r="R375" s="3">
        <v>821.03</v>
      </c>
      <c r="S375" s="3">
        <v>547.36</v>
      </c>
      <c r="T375" s="3">
        <v>273.68</v>
      </c>
    </row>
    <row r="376" spans="1:20" x14ac:dyDescent="0.25">
      <c r="A376" s="8" t="s">
        <v>752</v>
      </c>
      <c r="B376" s="47">
        <v>40</v>
      </c>
      <c r="C376" s="8" t="s">
        <v>6814</v>
      </c>
      <c r="D376" s="8" t="s">
        <v>7648</v>
      </c>
      <c r="E376" s="8"/>
      <c r="F376" s="8"/>
      <c r="G376" s="8" t="s">
        <v>3538</v>
      </c>
      <c r="H376" s="11" t="s">
        <v>1161</v>
      </c>
      <c r="I376" s="4">
        <v>15913865</v>
      </c>
      <c r="J376" s="4">
        <v>19675758</v>
      </c>
      <c r="K376" s="7">
        <f t="shared" si="15"/>
        <v>0.23639090817975394</v>
      </c>
      <c r="L376" t="str">
        <f t="shared" si="14"/>
        <v>QUALIFIED</v>
      </c>
      <c r="M376" s="3">
        <v>5487.01</v>
      </c>
      <c r="N376" s="3">
        <v>4801.13</v>
      </c>
      <c r="O376" s="3">
        <v>4115.26</v>
      </c>
      <c r="P376" s="3">
        <v>3429.38</v>
      </c>
      <c r="Q376" s="3">
        <v>2743.51</v>
      </c>
      <c r="R376" s="3">
        <v>2057.63</v>
      </c>
      <c r="S376" s="3">
        <v>1371.75</v>
      </c>
      <c r="T376" s="3">
        <v>685.88</v>
      </c>
    </row>
    <row r="377" spans="1:20" x14ac:dyDescent="0.25">
      <c r="A377" s="8" t="s">
        <v>752</v>
      </c>
      <c r="B377" s="47">
        <v>40</v>
      </c>
      <c r="C377" s="8" t="s">
        <v>6814</v>
      </c>
      <c r="D377" s="8" t="s">
        <v>6823</v>
      </c>
      <c r="E377" s="8"/>
      <c r="F377" s="8"/>
      <c r="G377" s="8" t="s">
        <v>3615</v>
      </c>
      <c r="H377" s="11" t="s">
        <v>1170</v>
      </c>
      <c r="I377" s="4">
        <v>220975359</v>
      </c>
      <c r="J377" s="4">
        <v>255686828</v>
      </c>
      <c r="K377" s="7">
        <f t="shared" si="15"/>
        <v>0.15708298498566983</v>
      </c>
      <c r="L377" t="str">
        <f t="shared" si="14"/>
        <v>QUALIFIED</v>
      </c>
      <c r="M377" s="3">
        <v>105805.62</v>
      </c>
      <c r="N377" s="3">
        <v>92579.92</v>
      </c>
      <c r="O377" s="3">
        <v>79354.22</v>
      </c>
      <c r="P377" s="3">
        <v>66128.509999999995</v>
      </c>
      <c r="Q377" s="3">
        <v>52902.81</v>
      </c>
      <c r="R377" s="3">
        <v>39677.11</v>
      </c>
      <c r="S377" s="3">
        <v>26451.41</v>
      </c>
      <c r="T377" s="3">
        <v>13225.7</v>
      </c>
    </row>
    <row r="378" spans="1:20" x14ac:dyDescent="0.25">
      <c r="A378" s="8" t="s">
        <v>752</v>
      </c>
      <c r="B378" s="47">
        <v>40</v>
      </c>
      <c r="C378" s="8" t="s">
        <v>6814</v>
      </c>
      <c r="D378" s="8" t="s">
        <v>7749</v>
      </c>
      <c r="E378" s="8"/>
      <c r="F378" s="8"/>
      <c r="G378" s="8" t="s">
        <v>3641</v>
      </c>
      <c r="H378" s="11" t="s">
        <v>374</v>
      </c>
      <c r="I378" s="4">
        <v>9591791</v>
      </c>
      <c r="J378" s="4">
        <v>11695910</v>
      </c>
      <c r="K378" s="7">
        <f t="shared" si="15"/>
        <v>0.21936664383116772</v>
      </c>
      <c r="L378" t="str">
        <f t="shared" si="14"/>
        <v>QUALIFIED</v>
      </c>
      <c r="M378" s="3">
        <v>6581.33</v>
      </c>
      <c r="N378" s="3">
        <v>5758.66</v>
      </c>
      <c r="O378" s="3">
        <v>4936</v>
      </c>
      <c r="P378" s="3">
        <v>4113.33</v>
      </c>
      <c r="Q378" s="3">
        <v>3290.67</v>
      </c>
      <c r="R378" s="3">
        <v>2468</v>
      </c>
      <c r="S378" s="3">
        <v>1645.33</v>
      </c>
      <c r="T378" s="3">
        <v>822.67</v>
      </c>
    </row>
    <row r="379" spans="1:20" x14ac:dyDescent="0.25">
      <c r="A379" s="8" t="s">
        <v>2096</v>
      </c>
      <c r="B379" s="47">
        <v>41</v>
      </c>
      <c r="C379" s="8" t="s">
        <v>6814</v>
      </c>
      <c r="D379" s="8" t="s">
        <v>6947</v>
      </c>
      <c r="E379" s="8"/>
      <c r="F379" s="8"/>
      <c r="G379" s="8" t="s">
        <v>2817</v>
      </c>
      <c r="H379" s="11" t="s">
        <v>1196</v>
      </c>
      <c r="I379" s="4">
        <v>48588319</v>
      </c>
      <c r="J379" s="4">
        <v>57380024</v>
      </c>
      <c r="K379" s="7">
        <f t="shared" si="15"/>
        <v>0.18094276939278348</v>
      </c>
      <c r="L379" t="str">
        <f t="shared" si="14"/>
        <v>QUALIFIED</v>
      </c>
      <c r="M379" s="3">
        <v>21442.44</v>
      </c>
      <c r="N379" s="3">
        <v>18762.14</v>
      </c>
      <c r="O379" s="3">
        <v>16081.83</v>
      </c>
      <c r="P379" s="3">
        <v>13401.53</v>
      </c>
      <c r="Q379" s="3">
        <v>10721.22</v>
      </c>
      <c r="R379" s="3">
        <v>8040.92</v>
      </c>
      <c r="S379" s="3">
        <v>5360.61</v>
      </c>
      <c r="T379" s="3">
        <v>2680.31</v>
      </c>
    </row>
    <row r="380" spans="1:20" x14ac:dyDescent="0.25">
      <c r="A380" s="8" t="s">
        <v>2096</v>
      </c>
      <c r="B380" s="47">
        <v>41</v>
      </c>
      <c r="C380" s="8" t="s">
        <v>6814</v>
      </c>
      <c r="D380" s="8" t="s">
        <v>7023</v>
      </c>
      <c r="E380" s="8"/>
      <c r="F380" s="8"/>
      <c r="G380" s="8" t="s">
        <v>2898</v>
      </c>
      <c r="H380" s="11" t="s">
        <v>1197</v>
      </c>
      <c r="I380" s="4">
        <v>8968082</v>
      </c>
      <c r="J380" s="4">
        <v>8981470</v>
      </c>
      <c r="K380" s="7">
        <f t="shared" si="15"/>
        <v>1.4928498646644846E-3</v>
      </c>
      <c r="L380" t="str">
        <f t="shared" si="14"/>
        <v>QUALIFIED</v>
      </c>
      <c r="M380" s="3">
        <v>7645.85</v>
      </c>
      <c r="N380" s="3">
        <v>6690.12</v>
      </c>
      <c r="O380" s="3">
        <v>5734.39</v>
      </c>
      <c r="P380" s="3">
        <v>4778.66</v>
      </c>
      <c r="Q380" s="3">
        <v>3822.93</v>
      </c>
      <c r="R380" s="3">
        <v>2867.19</v>
      </c>
      <c r="S380" s="3">
        <v>1911.46</v>
      </c>
      <c r="T380" s="3">
        <v>955.73</v>
      </c>
    </row>
    <row r="381" spans="1:20" x14ac:dyDescent="0.25">
      <c r="A381" s="8" t="s">
        <v>2096</v>
      </c>
      <c r="B381" s="47">
        <v>41</v>
      </c>
      <c r="C381" s="8" t="s">
        <v>6814</v>
      </c>
      <c r="D381" s="8" t="s">
        <v>7033</v>
      </c>
      <c r="E381" s="8"/>
      <c r="F381" s="8"/>
      <c r="G381" s="8" t="s">
        <v>2909</v>
      </c>
      <c r="H381" s="11" t="s">
        <v>1198</v>
      </c>
      <c r="I381" s="4">
        <v>3293493</v>
      </c>
      <c r="J381" s="4">
        <v>3735010</v>
      </c>
      <c r="K381" s="7">
        <f t="shared" si="15"/>
        <v>0.13405736705679958</v>
      </c>
      <c r="L381" t="str">
        <f t="shared" si="14"/>
        <v>QUALIFIED</v>
      </c>
      <c r="M381" s="3">
        <v>870</v>
      </c>
      <c r="N381" s="3">
        <v>761.25</v>
      </c>
      <c r="O381" s="3">
        <v>652.5</v>
      </c>
      <c r="P381" s="3">
        <v>543.75</v>
      </c>
      <c r="Q381" s="3">
        <v>435</v>
      </c>
      <c r="R381" s="3">
        <v>326.25</v>
      </c>
      <c r="S381" s="3">
        <v>217.5</v>
      </c>
      <c r="T381" s="3">
        <v>108.75</v>
      </c>
    </row>
    <row r="382" spans="1:20" x14ac:dyDescent="0.25">
      <c r="A382" s="8" t="s">
        <v>2096</v>
      </c>
      <c r="B382" s="47">
        <v>41</v>
      </c>
      <c r="C382" s="8" t="s">
        <v>6814</v>
      </c>
      <c r="D382" s="8" t="s">
        <v>7148</v>
      </c>
      <c r="E382" s="8"/>
      <c r="F382" s="8"/>
      <c r="G382" s="8" t="s">
        <v>3030</v>
      </c>
      <c r="H382" s="11" t="s">
        <v>1199</v>
      </c>
      <c r="I382" s="4">
        <v>106899693</v>
      </c>
      <c r="J382" s="4">
        <v>135291847</v>
      </c>
      <c r="K382" s="7">
        <f t="shared" si="15"/>
        <v>0.26559621644563564</v>
      </c>
      <c r="L382" t="str">
        <f t="shared" si="14"/>
        <v>QUALIFIED</v>
      </c>
      <c r="M382" s="3">
        <v>50561.46</v>
      </c>
      <c r="N382" s="3">
        <v>44241.279999999999</v>
      </c>
      <c r="O382" s="3">
        <v>37921.1</v>
      </c>
      <c r="P382" s="3">
        <v>31600.91</v>
      </c>
      <c r="Q382" s="3">
        <v>25280.73</v>
      </c>
      <c r="R382" s="3">
        <v>18960.55</v>
      </c>
      <c r="S382" s="3">
        <v>12640.37</v>
      </c>
      <c r="T382" s="3">
        <v>6320.18</v>
      </c>
    </row>
    <row r="383" spans="1:20" x14ac:dyDescent="0.25">
      <c r="A383" s="8" t="s">
        <v>2096</v>
      </c>
      <c r="B383" s="47">
        <v>41</v>
      </c>
      <c r="C383" s="8" t="s">
        <v>6814</v>
      </c>
      <c r="D383" s="8" t="s">
        <v>7163</v>
      </c>
      <c r="E383" s="8"/>
      <c r="F383" s="8"/>
      <c r="G383" s="8" t="s">
        <v>3045</v>
      </c>
      <c r="H383" s="11" t="s">
        <v>1200</v>
      </c>
      <c r="I383" s="4">
        <v>1687015</v>
      </c>
      <c r="J383" s="4">
        <v>2077269</v>
      </c>
      <c r="K383" s="7">
        <f t="shared" si="15"/>
        <v>0.2313281150434347</v>
      </c>
      <c r="L383" t="str">
        <f t="shared" si="14"/>
        <v>QUALIFIED</v>
      </c>
      <c r="M383" s="3">
        <v>432.61</v>
      </c>
      <c r="N383" s="3">
        <v>378.53</v>
      </c>
      <c r="O383" s="3">
        <v>324.45999999999998</v>
      </c>
      <c r="P383" s="3">
        <v>270.38</v>
      </c>
      <c r="Q383" s="3">
        <v>216.31</v>
      </c>
      <c r="R383" s="3">
        <v>162.22999999999999</v>
      </c>
      <c r="S383" s="3">
        <v>108.15</v>
      </c>
      <c r="T383" s="3">
        <v>54.08</v>
      </c>
    </row>
    <row r="384" spans="1:20" x14ac:dyDescent="0.25">
      <c r="A384" s="8" t="s">
        <v>2096</v>
      </c>
      <c r="B384" s="47">
        <v>41</v>
      </c>
      <c r="C384" s="8" t="s">
        <v>6814</v>
      </c>
      <c r="D384" s="8" t="s">
        <v>7254</v>
      </c>
      <c r="E384" s="8"/>
      <c r="F384" s="8"/>
      <c r="G384" s="8" t="s">
        <v>3137</v>
      </c>
      <c r="H384" s="11" t="s">
        <v>1201</v>
      </c>
      <c r="I384" s="4">
        <v>16058749</v>
      </c>
      <c r="J384" s="4">
        <v>19645708</v>
      </c>
      <c r="K384" s="7">
        <f t="shared" si="15"/>
        <v>0.22336478389443662</v>
      </c>
      <c r="L384" t="str">
        <f t="shared" si="14"/>
        <v>QUALIFIED</v>
      </c>
      <c r="M384" s="3">
        <v>12148.84</v>
      </c>
      <c r="N384" s="3">
        <v>10630.24</v>
      </c>
      <c r="O384" s="3">
        <v>9111.6299999999992</v>
      </c>
      <c r="P384" s="3">
        <v>7593.03</v>
      </c>
      <c r="Q384" s="3">
        <v>6074.42</v>
      </c>
      <c r="R384" s="3">
        <v>4555.82</v>
      </c>
      <c r="S384" s="3">
        <v>3037.21</v>
      </c>
      <c r="T384" s="3">
        <v>1518.61</v>
      </c>
    </row>
    <row r="385" spans="1:20" x14ac:dyDescent="0.25">
      <c r="A385" s="8" t="s">
        <v>2096</v>
      </c>
      <c r="B385" s="47">
        <v>41</v>
      </c>
      <c r="C385" s="8" t="s">
        <v>6814</v>
      </c>
      <c r="D385" s="8" t="s">
        <v>7271</v>
      </c>
      <c r="E385" s="8"/>
      <c r="F385" s="8"/>
      <c r="G385" s="8" t="s">
        <v>3154</v>
      </c>
      <c r="H385" s="11" t="s">
        <v>1202</v>
      </c>
      <c r="I385" s="4">
        <v>8191298</v>
      </c>
      <c r="J385" s="4">
        <v>8604262</v>
      </c>
      <c r="K385" s="7">
        <f t="shared" si="15"/>
        <v>5.0414964758942964E-2</v>
      </c>
      <c r="L385" t="str">
        <f t="shared" si="14"/>
        <v>QUALIFIED</v>
      </c>
      <c r="M385" s="3">
        <v>2859.95</v>
      </c>
      <c r="N385" s="3">
        <v>2502.46</v>
      </c>
      <c r="O385" s="3">
        <v>2144.96</v>
      </c>
      <c r="P385" s="3">
        <v>1787.47</v>
      </c>
      <c r="Q385" s="3">
        <v>1429.98</v>
      </c>
      <c r="R385" s="3">
        <v>1072.48</v>
      </c>
      <c r="S385" s="3">
        <v>714.99</v>
      </c>
      <c r="T385" s="3">
        <v>357.49</v>
      </c>
    </row>
    <row r="386" spans="1:20" x14ac:dyDescent="0.25">
      <c r="A386" s="8" t="s">
        <v>2096</v>
      </c>
      <c r="B386" s="47">
        <v>41</v>
      </c>
      <c r="C386" s="8" t="s">
        <v>6814</v>
      </c>
      <c r="D386" s="8" t="s">
        <v>7758</v>
      </c>
      <c r="E386" s="8"/>
      <c r="F386" s="8"/>
      <c r="G386" s="8" t="s">
        <v>3650</v>
      </c>
      <c r="H386" s="11" t="s">
        <v>1203</v>
      </c>
      <c r="I386" s="4">
        <v>6549722</v>
      </c>
      <c r="J386" s="4">
        <v>5749990</v>
      </c>
      <c r="K386" s="7">
        <f t="shared" si="15"/>
        <v>-0.12210167088007705</v>
      </c>
      <c r="L386" t="str">
        <f t="shared" si="14"/>
        <v>QUALIFIED</v>
      </c>
      <c r="M386" s="3">
        <v>3107.63</v>
      </c>
      <c r="N386" s="3">
        <v>2719.18</v>
      </c>
      <c r="O386" s="3">
        <v>2330.7199999999998</v>
      </c>
      <c r="P386" s="3">
        <v>1942.27</v>
      </c>
      <c r="Q386" s="3">
        <v>1553.82</v>
      </c>
      <c r="R386" s="3">
        <v>1165.3599999999999</v>
      </c>
      <c r="S386" s="3">
        <v>776.91</v>
      </c>
      <c r="T386" s="3">
        <v>388.45</v>
      </c>
    </row>
    <row r="387" spans="1:20" x14ac:dyDescent="0.25">
      <c r="A387" s="8" t="s">
        <v>1073</v>
      </c>
      <c r="B387" s="47">
        <v>42</v>
      </c>
      <c r="C387" s="8" t="s">
        <v>6814</v>
      </c>
      <c r="D387" s="8" t="s">
        <v>6845</v>
      </c>
      <c r="E387" s="8"/>
      <c r="F387" s="8"/>
      <c r="G387" s="8" t="s">
        <v>2713</v>
      </c>
      <c r="H387" s="11" t="s">
        <v>1228</v>
      </c>
      <c r="I387" s="4">
        <v>33860063</v>
      </c>
      <c r="J387" s="4">
        <v>41619908</v>
      </c>
      <c r="K387" s="7">
        <f t="shared" si="15"/>
        <v>0.22917396816420571</v>
      </c>
      <c r="L387" t="str">
        <f t="shared" ref="L387:L450" si="16">IF(K387&gt;0.3124,"","QUALIFIED")</f>
        <v>QUALIFIED</v>
      </c>
      <c r="M387" s="3">
        <v>19546.61</v>
      </c>
      <c r="N387" s="3">
        <v>17103.28</v>
      </c>
      <c r="O387" s="3">
        <v>14659.96</v>
      </c>
      <c r="P387" s="3">
        <v>12216.63</v>
      </c>
      <c r="Q387" s="3">
        <v>9773.31</v>
      </c>
      <c r="R387" s="3">
        <v>7329.98</v>
      </c>
      <c r="S387" s="3">
        <v>4886.6499999999996</v>
      </c>
      <c r="T387" s="3">
        <v>2443.33</v>
      </c>
    </row>
    <row r="388" spans="1:20" x14ac:dyDescent="0.25">
      <c r="A388" s="8" t="s">
        <v>1073</v>
      </c>
      <c r="B388" s="47">
        <v>42</v>
      </c>
      <c r="C388" s="8" t="s">
        <v>6814</v>
      </c>
      <c r="D388" s="8" t="s">
        <v>6857</v>
      </c>
      <c r="E388" s="8"/>
      <c r="F388" s="8"/>
      <c r="G388" s="8" t="s">
        <v>2725</v>
      </c>
      <c r="H388" s="11" t="s">
        <v>1222</v>
      </c>
      <c r="I388" s="4">
        <v>17814210</v>
      </c>
      <c r="J388" s="4">
        <v>19366437</v>
      </c>
      <c r="K388" s="7">
        <f t="shared" ref="K388:K411" si="17">(J388-I388)/I388</f>
        <v>8.7134203537513027E-2</v>
      </c>
      <c r="L388" t="str">
        <f t="shared" si="16"/>
        <v>QUALIFIED</v>
      </c>
      <c r="M388" s="3">
        <v>12356.41</v>
      </c>
      <c r="N388" s="3">
        <v>10811.86</v>
      </c>
      <c r="O388" s="3">
        <v>9267.31</v>
      </c>
      <c r="P388" s="3">
        <v>7722.76</v>
      </c>
      <c r="Q388" s="3">
        <v>6178.21</v>
      </c>
      <c r="R388" s="3">
        <v>4633.6499999999996</v>
      </c>
      <c r="S388" s="3">
        <v>3089.1</v>
      </c>
      <c r="T388" s="3">
        <v>1544.55</v>
      </c>
    </row>
    <row r="389" spans="1:20" x14ac:dyDescent="0.25">
      <c r="A389" s="8" t="s">
        <v>1073</v>
      </c>
      <c r="B389" s="47">
        <v>42</v>
      </c>
      <c r="C389" s="8" t="s">
        <v>6814</v>
      </c>
      <c r="D389" s="8" t="s">
        <v>6952</v>
      </c>
      <c r="E389" s="8"/>
      <c r="F389" s="8"/>
      <c r="G389" s="8" t="s">
        <v>2822</v>
      </c>
      <c r="H389" s="11" t="s">
        <v>1229</v>
      </c>
      <c r="I389" s="4">
        <v>4263199</v>
      </c>
      <c r="J389" s="4">
        <v>4834706</v>
      </c>
      <c r="K389" s="7">
        <f t="shared" si="17"/>
        <v>0.13405590496713854</v>
      </c>
      <c r="L389" t="str">
        <f t="shared" si="16"/>
        <v>QUALIFIED</v>
      </c>
      <c r="M389" s="3">
        <v>2118.6799999999998</v>
      </c>
      <c r="N389" s="3">
        <v>1853.85</v>
      </c>
      <c r="O389" s="3">
        <v>1589.01</v>
      </c>
      <c r="P389" s="3">
        <v>1324.18</v>
      </c>
      <c r="Q389" s="3">
        <v>1059.3399999999999</v>
      </c>
      <c r="R389" s="3">
        <v>794.51</v>
      </c>
      <c r="S389" s="3">
        <v>529.66999999999996</v>
      </c>
      <c r="T389" s="3">
        <v>264.83999999999997</v>
      </c>
    </row>
    <row r="390" spans="1:20" x14ac:dyDescent="0.25">
      <c r="A390" s="8" t="s">
        <v>1073</v>
      </c>
      <c r="B390" s="47">
        <v>42</v>
      </c>
      <c r="C390" s="8" t="s">
        <v>6814</v>
      </c>
      <c r="D390" s="8" t="s">
        <v>7094</v>
      </c>
      <c r="E390" s="8"/>
      <c r="F390" s="8"/>
      <c r="G390" s="8" t="s">
        <v>2975</v>
      </c>
      <c r="H390" s="11" t="s">
        <v>1230</v>
      </c>
      <c r="I390" s="4">
        <v>55371840</v>
      </c>
      <c r="J390" s="4">
        <v>61230910</v>
      </c>
      <c r="K390" s="7">
        <f t="shared" si="17"/>
        <v>0.1058131714604391</v>
      </c>
      <c r="L390" t="str">
        <f t="shared" si="16"/>
        <v>QUALIFIED</v>
      </c>
      <c r="M390" s="3">
        <v>31349.360000000001</v>
      </c>
      <c r="N390" s="3">
        <v>27430.69</v>
      </c>
      <c r="O390" s="3">
        <v>23512.02</v>
      </c>
      <c r="P390" s="3">
        <v>19593.349999999999</v>
      </c>
      <c r="Q390" s="3">
        <v>15674.68</v>
      </c>
      <c r="R390" s="3">
        <v>11756.01</v>
      </c>
      <c r="S390" s="3">
        <v>7837.34</v>
      </c>
      <c r="T390" s="3">
        <v>3918.67</v>
      </c>
    </row>
    <row r="391" spans="1:20" x14ac:dyDescent="0.25">
      <c r="A391" s="8" t="s">
        <v>1073</v>
      </c>
      <c r="B391" s="47">
        <v>42</v>
      </c>
      <c r="C391" s="8" t="s">
        <v>6814</v>
      </c>
      <c r="D391" s="8" t="s">
        <v>7228</v>
      </c>
      <c r="E391" s="8"/>
      <c r="F391" s="8"/>
      <c r="G391" s="8" t="s">
        <v>3110</v>
      </c>
      <c r="H391" s="11" t="s">
        <v>1231</v>
      </c>
      <c r="I391" s="4">
        <v>18244702</v>
      </c>
      <c r="J391" s="4">
        <v>21874818</v>
      </c>
      <c r="K391" s="7">
        <f t="shared" si="17"/>
        <v>0.19896822650213744</v>
      </c>
      <c r="L391" t="str">
        <f t="shared" si="16"/>
        <v>QUALIFIED</v>
      </c>
      <c r="M391" s="3">
        <v>6421.88</v>
      </c>
      <c r="N391" s="3">
        <v>5619.15</v>
      </c>
      <c r="O391" s="3">
        <v>4816.41</v>
      </c>
      <c r="P391" s="3">
        <v>4013.68</v>
      </c>
      <c r="Q391" s="3">
        <v>3210.94</v>
      </c>
      <c r="R391" s="3">
        <v>2408.21</v>
      </c>
      <c r="S391" s="3">
        <v>1605.47</v>
      </c>
      <c r="T391" s="3">
        <v>802.74</v>
      </c>
    </row>
    <row r="392" spans="1:20" x14ac:dyDescent="0.25">
      <c r="A392" s="8" t="s">
        <v>1073</v>
      </c>
      <c r="B392" s="47">
        <v>42</v>
      </c>
      <c r="C392" s="8" t="s">
        <v>6814</v>
      </c>
      <c r="D392" s="8" t="s">
        <v>7240</v>
      </c>
      <c r="E392" s="8"/>
      <c r="F392" s="8"/>
      <c r="G392" s="8" t="s">
        <v>3123</v>
      </c>
      <c r="H392" s="11" t="s">
        <v>1225</v>
      </c>
      <c r="I392" s="4">
        <v>166939454</v>
      </c>
      <c r="J392" s="4">
        <v>216160968</v>
      </c>
      <c r="K392" s="7">
        <f t="shared" si="17"/>
        <v>0.29484650165442616</v>
      </c>
      <c r="L392" t="str">
        <f t="shared" si="16"/>
        <v>QUALIFIED</v>
      </c>
      <c r="M392" s="3">
        <v>119985.31</v>
      </c>
      <c r="N392" s="3">
        <v>104987.15</v>
      </c>
      <c r="O392" s="3">
        <v>89988.98</v>
      </c>
      <c r="P392" s="3">
        <v>74990.820000000007</v>
      </c>
      <c r="Q392" s="3">
        <v>59992.66</v>
      </c>
      <c r="R392" s="3">
        <v>44994.49</v>
      </c>
      <c r="S392" s="3">
        <v>29996.33</v>
      </c>
      <c r="T392" s="3">
        <v>14998.16</v>
      </c>
    </row>
    <row r="393" spans="1:20" x14ac:dyDescent="0.25">
      <c r="A393" s="8" t="s">
        <v>1073</v>
      </c>
      <c r="B393" s="47">
        <v>42</v>
      </c>
      <c r="C393" s="8" t="s">
        <v>6814</v>
      </c>
      <c r="D393" s="8" t="s">
        <v>7439</v>
      </c>
      <c r="E393" s="8"/>
      <c r="F393" s="8"/>
      <c r="G393" s="8" t="s">
        <v>3324</v>
      </c>
      <c r="H393" s="11" t="s">
        <v>1232</v>
      </c>
      <c r="I393" s="4">
        <v>3327771</v>
      </c>
      <c r="J393" s="4">
        <v>3554440</v>
      </c>
      <c r="K393" s="7">
        <f t="shared" si="17"/>
        <v>6.811436243659795E-2</v>
      </c>
      <c r="L393" t="str">
        <f t="shared" si="16"/>
        <v>QUALIFIED</v>
      </c>
      <c r="M393" s="3">
        <v>336.26</v>
      </c>
      <c r="N393" s="3">
        <v>294.23</v>
      </c>
      <c r="O393" s="3">
        <v>252.2</v>
      </c>
      <c r="P393" s="3">
        <v>210.16</v>
      </c>
      <c r="Q393" s="3">
        <v>168.13</v>
      </c>
      <c r="R393" s="3">
        <v>126.1</v>
      </c>
      <c r="S393" s="3">
        <v>84.07</v>
      </c>
      <c r="T393" s="3">
        <v>42.03</v>
      </c>
    </row>
    <row r="394" spans="1:20" x14ac:dyDescent="0.25">
      <c r="A394" s="8" t="s">
        <v>1073</v>
      </c>
      <c r="B394" s="47">
        <v>42</v>
      </c>
      <c r="C394" s="8" t="s">
        <v>6814</v>
      </c>
      <c r="D394" s="8" t="s">
        <v>7482</v>
      </c>
      <c r="E394" s="8"/>
      <c r="F394" s="8"/>
      <c r="G394" s="8" t="s">
        <v>3369</v>
      </c>
      <c r="H394" s="11" t="s">
        <v>1233</v>
      </c>
      <c r="I394" s="4">
        <v>1190709</v>
      </c>
      <c r="J394" s="4">
        <v>1371214</v>
      </c>
      <c r="K394" s="7">
        <f t="shared" si="17"/>
        <v>0.15159455416898671</v>
      </c>
      <c r="L394" t="str">
        <f t="shared" si="16"/>
        <v>QUALIFIED</v>
      </c>
      <c r="M394" s="3">
        <v>495.98</v>
      </c>
      <c r="N394" s="3">
        <v>433.98</v>
      </c>
      <c r="O394" s="3">
        <v>371.99</v>
      </c>
      <c r="P394" s="3">
        <v>309.99</v>
      </c>
      <c r="Q394" s="3">
        <v>247.99</v>
      </c>
      <c r="R394" s="3">
        <v>185.99</v>
      </c>
      <c r="S394" s="3">
        <v>124</v>
      </c>
      <c r="T394" s="3">
        <v>62</v>
      </c>
    </row>
    <row r="395" spans="1:20" x14ac:dyDescent="0.25">
      <c r="A395" s="8" t="s">
        <v>1073</v>
      </c>
      <c r="B395" s="47">
        <v>42</v>
      </c>
      <c r="C395" s="8" t="s">
        <v>6814</v>
      </c>
      <c r="D395" s="8" t="s">
        <v>7532</v>
      </c>
      <c r="E395" s="8"/>
      <c r="F395" s="8"/>
      <c r="G395" s="8" t="s">
        <v>3419</v>
      </c>
      <c r="H395" s="11" t="s">
        <v>1234</v>
      </c>
      <c r="I395" s="4">
        <v>13192956</v>
      </c>
      <c r="J395" s="4">
        <v>16308660</v>
      </c>
      <c r="K395" s="7">
        <f t="shared" si="17"/>
        <v>0.23616420762716103</v>
      </c>
      <c r="L395" t="str">
        <f t="shared" si="16"/>
        <v>QUALIFIED</v>
      </c>
      <c r="M395" s="3">
        <v>4806.79</v>
      </c>
      <c r="N395" s="3">
        <v>4205.9399999999996</v>
      </c>
      <c r="O395" s="3">
        <v>3605.09</v>
      </c>
      <c r="P395" s="3">
        <v>3004.24</v>
      </c>
      <c r="Q395" s="3">
        <v>2403.4</v>
      </c>
      <c r="R395" s="3">
        <v>1802.55</v>
      </c>
      <c r="S395" s="3">
        <v>1201.7</v>
      </c>
      <c r="T395" s="3">
        <v>600.85</v>
      </c>
    </row>
    <row r="396" spans="1:20" x14ac:dyDescent="0.25">
      <c r="A396" s="8" t="s">
        <v>1073</v>
      </c>
      <c r="B396" s="47">
        <v>42</v>
      </c>
      <c r="C396" s="8" t="s">
        <v>6814</v>
      </c>
      <c r="D396" s="8" t="s">
        <v>7642</v>
      </c>
      <c r="E396" s="8"/>
      <c r="F396" s="8"/>
      <c r="G396" s="8" t="s">
        <v>3532</v>
      </c>
      <c r="H396" s="11" t="s">
        <v>1235</v>
      </c>
      <c r="I396" s="4">
        <v>4862657</v>
      </c>
      <c r="J396" s="4">
        <v>5382241</v>
      </c>
      <c r="K396" s="7">
        <f t="shared" si="17"/>
        <v>0.10685187131232986</v>
      </c>
      <c r="L396" t="str">
        <f t="shared" si="16"/>
        <v>QUALIFIED</v>
      </c>
      <c r="M396" s="3">
        <v>846.45</v>
      </c>
      <c r="N396" s="3">
        <v>740.64</v>
      </c>
      <c r="O396" s="3">
        <v>634.84</v>
      </c>
      <c r="P396" s="3">
        <v>529.03</v>
      </c>
      <c r="Q396" s="3">
        <v>423.23</v>
      </c>
      <c r="R396" s="3">
        <v>317.42</v>
      </c>
      <c r="S396" s="3">
        <v>211.61</v>
      </c>
      <c r="T396" s="3">
        <v>105.81</v>
      </c>
    </row>
    <row r="397" spans="1:20" x14ac:dyDescent="0.25">
      <c r="A397" s="8" t="s">
        <v>1073</v>
      </c>
      <c r="B397" s="47">
        <v>42</v>
      </c>
      <c r="C397" s="8" t="s">
        <v>6814</v>
      </c>
      <c r="D397" s="8" t="s">
        <v>7685</v>
      </c>
      <c r="E397" s="8"/>
      <c r="F397" s="8"/>
      <c r="G397" s="8" t="s">
        <v>3575</v>
      </c>
      <c r="H397" s="11" t="s">
        <v>24</v>
      </c>
      <c r="I397" s="4">
        <v>8663898</v>
      </c>
      <c r="J397" s="4">
        <v>10302026</v>
      </c>
      <c r="K397" s="7">
        <f t="shared" si="17"/>
        <v>0.18907517147593381</v>
      </c>
      <c r="L397" t="str">
        <f t="shared" si="16"/>
        <v>QUALIFIED</v>
      </c>
      <c r="M397" s="3">
        <v>3479.21</v>
      </c>
      <c r="N397" s="3">
        <v>3044.31</v>
      </c>
      <c r="O397" s="3">
        <v>2609.41</v>
      </c>
      <c r="P397" s="3">
        <v>2174.5100000000002</v>
      </c>
      <c r="Q397" s="3">
        <v>1739.61</v>
      </c>
      <c r="R397" s="3">
        <v>1304.7</v>
      </c>
      <c r="S397" s="3">
        <v>869.8</v>
      </c>
      <c r="T397" s="3">
        <v>434.9</v>
      </c>
    </row>
    <row r="398" spans="1:20" x14ac:dyDescent="0.25">
      <c r="A398" s="8" t="s">
        <v>1073</v>
      </c>
      <c r="B398" s="47">
        <v>42</v>
      </c>
      <c r="C398" s="8" t="s">
        <v>6814</v>
      </c>
      <c r="D398" s="8" t="s">
        <v>7747</v>
      </c>
      <c r="E398" s="8"/>
      <c r="F398" s="8"/>
      <c r="G398" s="8" t="s">
        <v>3639</v>
      </c>
      <c r="H398" s="11" t="s">
        <v>1236</v>
      </c>
      <c r="I398" s="4">
        <v>1613450</v>
      </c>
      <c r="J398" s="4">
        <v>1745286</v>
      </c>
      <c r="K398" s="7">
        <f t="shared" si="17"/>
        <v>8.1710620099786177E-2</v>
      </c>
      <c r="L398" t="str">
        <f t="shared" si="16"/>
        <v>QUALIFIED</v>
      </c>
      <c r="M398" s="3">
        <v>190.66</v>
      </c>
      <c r="N398" s="3">
        <v>166.83</v>
      </c>
      <c r="O398" s="3">
        <v>143</v>
      </c>
      <c r="P398" s="3">
        <v>119.16</v>
      </c>
      <c r="Q398" s="3">
        <v>95.33</v>
      </c>
      <c r="R398" s="3">
        <v>71.5</v>
      </c>
      <c r="S398" s="3">
        <v>47.67</v>
      </c>
      <c r="T398" s="3">
        <v>23.83</v>
      </c>
    </row>
    <row r="399" spans="1:20" x14ac:dyDescent="0.25">
      <c r="A399" s="8" t="s">
        <v>222</v>
      </c>
      <c r="B399" s="47">
        <v>43</v>
      </c>
      <c r="C399" s="8" t="s">
        <v>6814</v>
      </c>
      <c r="D399" s="8" t="s">
        <v>7079</v>
      </c>
      <c r="E399" s="8"/>
      <c r="F399" s="8"/>
      <c r="G399" s="8" t="s">
        <v>2960</v>
      </c>
      <c r="H399" s="11" t="s">
        <v>1252</v>
      </c>
      <c r="I399" s="4">
        <v>26900109</v>
      </c>
      <c r="J399" s="4">
        <v>42316059</v>
      </c>
      <c r="K399" s="7">
        <f t="shared" si="17"/>
        <v>0.57308132097159903</v>
      </c>
      <c r="L399" t="str">
        <f t="shared" si="16"/>
        <v/>
      </c>
      <c r="M399" s="3">
        <v>24864.82</v>
      </c>
      <c r="N399" s="3">
        <v>19891.86</v>
      </c>
      <c r="O399" s="3">
        <v>14918.89</v>
      </c>
      <c r="P399" s="3">
        <v>9945.93</v>
      </c>
      <c r="Q399" s="3">
        <v>4972.96</v>
      </c>
      <c r="R399" s="3">
        <v>0</v>
      </c>
      <c r="S399" s="3">
        <v>0</v>
      </c>
      <c r="T399" s="3">
        <v>0</v>
      </c>
    </row>
    <row r="400" spans="1:20" x14ac:dyDescent="0.25">
      <c r="A400" s="8" t="s">
        <v>222</v>
      </c>
      <c r="B400" s="47">
        <v>43</v>
      </c>
      <c r="C400" s="8" t="s">
        <v>6814</v>
      </c>
      <c r="D400" s="8" t="s">
        <v>7318</v>
      </c>
      <c r="E400" s="8"/>
      <c r="F400" s="8"/>
      <c r="G400" s="8" t="s">
        <v>3202</v>
      </c>
      <c r="H400" s="11" t="s">
        <v>1253</v>
      </c>
      <c r="I400" s="4">
        <v>2017957</v>
      </c>
      <c r="J400" s="4">
        <v>1972381</v>
      </c>
      <c r="K400" s="7">
        <f t="shared" si="17"/>
        <v>-2.2585218614668202E-2</v>
      </c>
      <c r="L400" t="str">
        <f t="shared" si="16"/>
        <v>QUALIFIED</v>
      </c>
      <c r="M400" s="3">
        <v>13.99</v>
      </c>
      <c r="N400" s="3">
        <v>12.24</v>
      </c>
      <c r="O400" s="3">
        <v>10.49</v>
      </c>
      <c r="P400" s="3">
        <v>8.74</v>
      </c>
      <c r="Q400" s="3">
        <v>7</v>
      </c>
      <c r="R400" s="3">
        <v>5.25</v>
      </c>
      <c r="S400" s="3">
        <v>3.5</v>
      </c>
      <c r="T400" s="3">
        <v>1.75</v>
      </c>
    </row>
    <row r="401" spans="1:20" x14ac:dyDescent="0.25">
      <c r="A401" s="8" t="s">
        <v>222</v>
      </c>
      <c r="B401" s="47">
        <v>43</v>
      </c>
      <c r="C401" s="8" t="s">
        <v>6814</v>
      </c>
      <c r="D401" s="8" t="s">
        <v>7321</v>
      </c>
      <c r="E401" s="8"/>
      <c r="F401" s="8"/>
      <c r="G401" s="8" t="s">
        <v>3205</v>
      </c>
      <c r="H401" s="11" t="s">
        <v>370</v>
      </c>
      <c r="I401" s="4">
        <v>36824091</v>
      </c>
      <c r="J401" s="4">
        <v>42614571</v>
      </c>
      <c r="K401" s="7">
        <f t="shared" si="17"/>
        <v>0.15724705872576733</v>
      </c>
      <c r="L401" t="str">
        <f t="shared" si="16"/>
        <v>QUALIFIED</v>
      </c>
      <c r="M401" s="3">
        <v>9539.7999999999993</v>
      </c>
      <c r="N401" s="3">
        <v>8347.33</v>
      </c>
      <c r="O401" s="3">
        <v>7154.85</v>
      </c>
      <c r="P401" s="3">
        <v>5962.38</v>
      </c>
      <c r="Q401" s="3">
        <v>4769.8999999999996</v>
      </c>
      <c r="R401" s="3">
        <v>3577.43</v>
      </c>
      <c r="S401" s="3">
        <v>2384.9499999999998</v>
      </c>
      <c r="T401" s="3">
        <v>1192.48</v>
      </c>
    </row>
    <row r="402" spans="1:20" x14ac:dyDescent="0.25">
      <c r="A402" s="8" t="s">
        <v>222</v>
      </c>
      <c r="B402" s="47">
        <v>43</v>
      </c>
      <c r="C402" s="8" t="s">
        <v>6814</v>
      </c>
      <c r="D402" s="8" t="s">
        <v>7342</v>
      </c>
      <c r="E402" s="8"/>
      <c r="F402" s="8"/>
      <c r="G402" s="8" t="s">
        <v>3226</v>
      </c>
      <c r="H402" s="11" t="s">
        <v>1254</v>
      </c>
      <c r="I402" s="4">
        <v>2892993</v>
      </c>
      <c r="J402" s="4">
        <v>3701115</v>
      </c>
      <c r="K402" s="7">
        <f t="shared" si="17"/>
        <v>0.27933769628892985</v>
      </c>
      <c r="L402" t="str">
        <f t="shared" si="16"/>
        <v>QUALIFIED</v>
      </c>
      <c r="M402" s="3">
        <v>133.84</v>
      </c>
      <c r="N402" s="3">
        <v>117.11</v>
      </c>
      <c r="O402" s="3">
        <v>100.38</v>
      </c>
      <c r="P402" s="3">
        <v>83.65</v>
      </c>
      <c r="Q402" s="3">
        <v>66.92</v>
      </c>
      <c r="R402" s="3">
        <v>50.19</v>
      </c>
      <c r="S402" s="3">
        <v>33.46</v>
      </c>
      <c r="T402" s="3">
        <v>16.73</v>
      </c>
    </row>
    <row r="403" spans="1:20" x14ac:dyDescent="0.25">
      <c r="A403" s="8" t="s">
        <v>222</v>
      </c>
      <c r="B403" s="47">
        <v>43</v>
      </c>
      <c r="C403" s="8" t="s">
        <v>6814</v>
      </c>
      <c r="D403" s="8" t="s">
        <v>7401</v>
      </c>
      <c r="E403" s="8"/>
      <c r="F403" s="8"/>
      <c r="G403" s="8" t="s">
        <v>3285</v>
      </c>
      <c r="H403" s="11" t="s">
        <v>1247</v>
      </c>
      <c r="I403" s="4">
        <v>77766750</v>
      </c>
      <c r="J403" s="4">
        <v>89914661</v>
      </c>
      <c r="K403" s="7">
        <f t="shared" si="17"/>
        <v>0.15620957542908762</v>
      </c>
      <c r="L403" t="str">
        <f t="shared" si="16"/>
        <v>QUALIFIED</v>
      </c>
      <c r="M403" s="3">
        <v>51963.51</v>
      </c>
      <c r="N403" s="3">
        <v>45468.07</v>
      </c>
      <c r="O403" s="3">
        <v>38972.629999999997</v>
      </c>
      <c r="P403" s="3">
        <v>32477.19</v>
      </c>
      <c r="Q403" s="3">
        <v>25981.759999999998</v>
      </c>
      <c r="R403" s="3">
        <v>19486.32</v>
      </c>
      <c r="S403" s="3">
        <v>12990.88</v>
      </c>
      <c r="T403" s="3">
        <v>6495.44</v>
      </c>
    </row>
    <row r="404" spans="1:20" x14ac:dyDescent="0.25">
      <c r="A404" s="8" t="s">
        <v>222</v>
      </c>
      <c r="B404" s="47">
        <v>43</v>
      </c>
      <c r="C404" s="8" t="s">
        <v>6814</v>
      </c>
      <c r="D404" s="8" t="s">
        <v>7404</v>
      </c>
      <c r="E404" s="8"/>
      <c r="F404" s="8"/>
      <c r="G404" s="8" t="s">
        <v>3288</v>
      </c>
      <c r="H404" s="11" t="s">
        <v>1255</v>
      </c>
      <c r="I404" s="4">
        <v>7579077</v>
      </c>
      <c r="J404" s="4">
        <v>7863090</v>
      </c>
      <c r="K404" s="7">
        <f t="shared" si="17"/>
        <v>3.7473296550490254E-2</v>
      </c>
      <c r="L404" t="str">
        <f t="shared" si="16"/>
        <v>QUALIFIED</v>
      </c>
      <c r="M404" s="3">
        <v>1206.52</v>
      </c>
      <c r="N404" s="3">
        <v>1055.71</v>
      </c>
      <c r="O404" s="3">
        <v>904.89</v>
      </c>
      <c r="P404" s="3">
        <v>754.08</v>
      </c>
      <c r="Q404" s="3">
        <v>603.26</v>
      </c>
      <c r="R404" s="3">
        <v>452.45</v>
      </c>
      <c r="S404" s="3">
        <v>301.63</v>
      </c>
      <c r="T404" s="3">
        <v>150.82</v>
      </c>
    </row>
    <row r="405" spans="1:20" x14ac:dyDescent="0.25">
      <c r="A405" s="8" t="s">
        <v>222</v>
      </c>
      <c r="B405" s="47">
        <v>43</v>
      </c>
      <c r="C405" s="8" t="s">
        <v>6814</v>
      </c>
      <c r="D405" s="8" t="s">
        <v>7405</v>
      </c>
      <c r="E405" s="8"/>
      <c r="F405" s="8"/>
      <c r="G405" s="8" t="s">
        <v>3289</v>
      </c>
      <c r="H405" s="11" t="s">
        <v>1256</v>
      </c>
      <c r="I405" s="4">
        <v>8725694</v>
      </c>
      <c r="J405" s="4">
        <v>12594901</v>
      </c>
      <c r="K405" s="7">
        <f t="shared" si="17"/>
        <v>0.44342684948612682</v>
      </c>
      <c r="L405" t="str">
        <f t="shared" si="16"/>
        <v/>
      </c>
      <c r="M405" s="3">
        <v>5020.5200000000004</v>
      </c>
      <c r="N405" s="3">
        <v>4016.42</v>
      </c>
      <c r="O405" s="3">
        <v>3012.31</v>
      </c>
      <c r="P405" s="3">
        <v>2008.21</v>
      </c>
      <c r="Q405" s="3">
        <v>1004.1</v>
      </c>
      <c r="R405" s="3">
        <v>0</v>
      </c>
      <c r="S405" s="3">
        <v>0</v>
      </c>
      <c r="T405" s="3">
        <v>0</v>
      </c>
    </row>
    <row r="406" spans="1:20" x14ac:dyDescent="0.25">
      <c r="A406" s="8" t="s">
        <v>222</v>
      </c>
      <c r="B406" s="47">
        <v>43</v>
      </c>
      <c r="C406" s="8" t="s">
        <v>6814</v>
      </c>
      <c r="D406" s="8" t="s">
        <v>7501</v>
      </c>
      <c r="E406" s="8"/>
      <c r="F406" s="8"/>
      <c r="G406" s="8" t="s">
        <v>3388</v>
      </c>
      <c r="H406" s="11" t="s">
        <v>1257</v>
      </c>
      <c r="I406" s="4">
        <v>5715907</v>
      </c>
      <c r="J406" s="4">
        <v>6769386</v>
      </c>
      <c r="K406" s="7">
        <f t="shared" si="17"/>
        <v>0.18430653262902982</v>
      </c>
      <c r="L406" t="str">
        <f t="shared" si="16"/>
        <v>QUALIFIED</v>
      </c>
      <c r="M406" s="3">
        <v>753.65</v>
      </c>
      <c r="N406" s="3">
        <v>659.44</v>
      </c>
      <c r="O406" s="3">
        <v>565.24</v>
      </c>
      <c r="P406" s="3">
        <v>471.03</v>
      </c>
      <c r="Q406" s="3">
        <v>376.83</v>
      </c>
      <c r="R406" s="3">
        <v>282.62</v>
      </c>
      <c r="S406" s="3">
        <v>188.41</v>
      </c>
      <c r="T406" s="3">
        <v>94.21</v>
      </c>
    </row>
    <row r="407" spans="1:20" x14ac:dyDescent="0.25">
      <c r="A407" s="8" t="s">
        <v>222</v>
      </c>
      <c r="B407" s="47">
        <v>43</v>
      </c>
      <c r="C407" s="8" t="s">
        <v>6814</v>
      </c>
      <c r="D407" s="8" t="s">
        <v>7506</v>
      </c>
      <c r="E407" s="8"/>
      <c r="F407" s="8"/>
      <c r="G407" s="8" t="s">
        <v>3393</v>
      </c>
      <c r="H407" s="11" t="s">
        <v>1258</v>
      </c>
      <c r="I407" s="4">
        <v>4419418</v>
      </c>
      <c r="J407" s="4">
        <v>4783983</v>
      </c>
      <c r="K407" s="7">
        <f t="shared" si="17"/>
        <v>8.2491631250992778E-2</v>
      </c>
      <c r="L407" t="str">
        <f t="shared" si="16"/>
        <v>QUALIFIED</v>
      </c>
      <c r="M407" s="3">
        <v>791.65</v>
      </c>
      <c r="N407" s="3">
        <v>692.69</v>
      </c>
      <c r="O407" s="3">
        <v>593.74</v>
      </c>
      <c r="P407" s="3">
        <v>494.78</v>
      </c>
      <c r="Q407" s="3">
        <v>395.83</v>
      </c>
      <c r="R407" s="3">
        <v>296.87</v>
      </c>
      <c r="S407" s="3">
        <v>197.91</v>
      </c>
      <c r="T407" s="3">
        <v>98.96</v>
      </c>
    </row>
    <row r="408" spans="1:20" x14ac:dyDescent="0.25">
      <c r="A408" s="8" t="s">
        <v>222</v>
      </c>
      <c r="B408" s="47">
        <v>43</v>
      </c>
      <c r="C408" s="8" t="s">
        <v>6814</v>
      </c>
      <c r="D408" s="8" t="s">
        <v>7759</v>
      </c>
      <c r="E408" s="8"/>
      <c r="F408" s="8"/>
      <c r="G408" s="8" t="s">
        <v>3651</v>
      </c>
      <c r="H408" s="11" t="s">
        <v>1249</v>
      </c>
      <c r="I408" s="4">
        <v>43848089</v>
      </c>
      <c r="J408" s="4">
        <v>52403642</v>
      </c>
      <c r="K408" s="7">
        <f t="shared" si="17"/>
        <v>0.19511803581679465</v>
      </c>
      <c r="L408" t="str">
        <f t="shared" si="16"/>
        <v>QUALIFIED</v>
      </c>
      <c r="M408" s="3">
        <v>20256.16</v>
      </c>
      <c r="N408" s="3">
        <v>17724.14</v>
      </c>
      <c r="O408" s="3">
        <v>15192.12</v>
      </c>
      <c r="P408" s="3">
        <v>12660.1</v>
      </c>
      <c r="Q408" s="3">
        <v>10128.08</v>
      </c>
      <c r="R408" s="3">
        <v>7596.06</v>
      </c>
      <c r="S408" s="3">
        <v>5064.04</v>
      </c>
      <c r="T408" s="3">
        <v>2532.02</v>
      </c>
    </row>
    <row r="409" spans="1:20" x14ac:dyDescent="0.25">
      <c r="A409" s="8" t="s">
        <v>2446</v>
      </c>
      <c r="B409" s="47">
        <v>44</v>
      </c>
      <c r="C409" s="8" t="s">
        <v>6814</v>
      </c>
      <c r="D409" s="8" t="s">
        <v>7019</v>
      </c>
      <c r="E409" s="8"/>
      <c r="F409" s="8"/>
      <c r="G409" s="8" t="s">
        <v>2894</v>
      </c>
      <c r="H409" s="11" t="s">
        <v>1271</v>
      </c>
      <c r="I409" s="4">
        <v>375868</v>
      </c>
      <c r="J409" s="4">
        <v>575918</v>
      </c>
      <c r="K409" s="7">
        <f t="shared" si="17"/>
        <v>0.53223472069982014</v>
      </c>
      <c r="L409" t="str">
        <f t="shared" si="16"/>
        <v/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</row>
    <row r="410" spans="1:20" x14ac:dyDescent="0.25">
      <c r="A410" s="8" t="s">
        <v>2446</v>
      </c>
      <c r="B410" s="47">
        <v>44</v>
      </c>
      <c r="C410" s="8" t="s">
        <v>6814</v>
      </c>
      <c r="D410" s="8" t="s">
        <v>7219</v>
      </c>
      <c r="E410" s="8"/>
      <c r="F410" s="8"/>
      <c r="G410" s="8" t="s">
        <v>3101</v>
      </c>
      <c r="H410" s="11" t="s">
        <v>1272</v>
      </c>
      <c r="I410" s="4">
        <v>3690988</v>
      </c>
      <c r="J410" s="4">
        <v>3805483</v>
      </c>
      <c r="K410" s="7">
        <f t="shared" si="17"/>
        <v>3.1020149618476139E-2</v>
      </c>
      <c r="L410" t="str">
        <f t="shared" si="16"/>
        <v>QUALIFIED</v>
      </c>
      <c r="M410" s="3">
        <v>1884.69</v>
      </c>
      <c r="N410" s="3">
        <v>1649.1</v>
      </c>
      <c r="O410" s="3">
        <v>1413.52</v>
      </c>
      <c r="P410" s="3">
        <v>1177.93</v>
      </c>
      <c r="Q410" s="3">
        <v>942.35</v>
      </c>
      <c r="R410" s="3">
        <v>706.76</v>
      </c>
      <c r="S410" s="3">
        <v>471.17</v>
      </c>
      <c r="T410" s="3">
        <v>235.59</v>
      </c>
    </row>
    <row r="411" spans="1:20" x14ac:dyDescent="0.25">
      <c r="A411" s="8" t="s">
        <v>2446</v>
      </c>
      <c r="B411" s="47">
        <v>44</v>
      </c>
      <c r="C411" s="8" t="s">
        <v>6814</v>
      </c>
      <c r="D411" s="8" t="s">
        <v>7422</v>
      </c>
      <c r="E411" s="8"/>
      <c r="F411" s="8"/>
      <c r="G411" s="8" t="s">
        <v>3306</v>
      </c>
      <c r="H411" s="11" t="s">
        <v>1265</v>
      </c>
      <c r="I411" s="4">
        <v>289042023</v>
      </c>
      <c r="J411" s="4">
        <v>339456815</v>
      </c>
      <c r="K411" s="7">
        <f t="shared" si="17"/>
        <v>0.17442028490092598</v>
      </c>
      <c r="L411" t="str">
        <f t="shared" si="16"/>
        <v>QUALIFIED</v>
      </c>
      <c r="M411" s="3">
        <v>148125.70000000001</v>
      </c>
      <c r="N411" s="3">
        <v>129609.99</v>
      </c>
      <c r="O411" s="3">
        <v>111094.28</v>
      </c>
      <c r="P411" s="3">
        <v>92578.559999999998</v>
      </c>
      <c r="Q411" s="3">
        <v>74062.850000000006</v>
      </c>
      <c r="R411" s="3">
        <v>55547.14</v>
      </c>
      <c r="S411" s="3">
        <v>37031.43</v>
      </c>
      <c r="T411" s="3">
        <v>18515.71</v>
      </c>
    </row>
    <row r="412" spans="1:20" x14ac:dyDescent="0.25">
      <c r="A412" s="8" t="s">
        <v>2446</v>
      </c>
      <c r="B412" s="47">
        <v>44</v>
      </c>
      <c r="C412" s="8" t="s">
        <v>6814</v>
      </c>
      <c r="D412" s="8" t="s">
        <v>7423</v>
      </c>
      <c r="E412" s="8"/>
      <c r="F412" s="8"/>
      <c r="G412" s="8" t="s">
        <v>3307</v>
      </c>
      <c r="H412" s="11" t="s">
        <v>3308</v>
      </c>
      <c r="I412" s="4" t="s">
        <v>6503</v>
      </c>
      <c r="J412" s="4" t="s">
        <v>6503</v>
      </c>
      <c r="K412" s="4" t="s">
        <v>6503</v>
      </c>
      <c r="L412" t="str">
        <f t="shared" si="16"/>
        <v/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</row>
    <row r="413" spans="1:20" x14ac:dyDescent="0.25">
      <c r="A413" s="8" t="s">
        <v>2446</v>
      </c>
      <c r="B413" s="47">
        <v>44</v>
      </c>
      <c r="C413" s="8" t="s">
        <v>6814</v>
      </c>
      <c r="D413" s="8" t="s">
        <v>7437</v>
      </c>
      <c r="E413" s="8"/>
      <c r="F413" s="8"/>
      <c r="G413" s="8" t="s">
        <v>3322</v>
      </c>
      <c r="H413" s="11" t="s">
        <v>1266</v>
      </c>
      <c r="I413" s="4">
        <v>37257722</v>
      </c>
      <c r="J413" s="4">
        <v>45636926</v>
      </c>
      <c r="K413" s="7">
        <f t="shared" ref="K413:K430" si="18">(J413-I413)/I413</f>
        <v>0.22489845192360391</v>
      </c>
      <c r="L413" t="str">
        <f t="shared" si="16"/>
        <v>QUALIFIED</v>
      </c>
      <c r="M413" s="3">
        <v>6674.73</v>
      </c>
      <c r="N413" s="3">
        <v>5840.39</v>
      </c>
      <c r="O413" s="3">
        <v>5006.05</v>
      </c>
      <c r="P413" s="3">
        <v>4171.71</v>
      </c>
      <c r="Q413" s="3">
        <v>3337.37</v>
      </c>
      <c r="R413" s="3">
        <v>2503.02</v>
      </c>
      <c r="S413" s="3">
        <v>1668.68</v>
      </c>
      <c r="T413" s="3">
        <v>834.34</v>
      </c>
    </row>
    <row r="414" spans="1:20" x14ac:dyDescent="0.25">
      <c r="A414" s="8" t="s">
        <v>2446</v>
      </c>
      <c r="B414" s="47">
        <v>44</v>
      </c>
      <c r="C414" s="8" t="s">
        <v>6814</v>
      </c>
      <c r="D414" s="8" t="s">
        <v>7465</v>
      </c>
      <c r="E414" s="8"/>
      <c r="F414" s="8"/>
      <c r="G414" s="8" t="s">
        <v>3351</v>
      </c>
      <c r="H414" s="11" t="s">
        <v>1273</v>
      </c>
      <c r="I414" s="4">
        <v>5161220</v>
      </c>
      <c r="J414" s="4">
        <v>6060150</v>
      </c>
      <c r="K414" s="7">
        <f t="shared" si="18"/>
        <v>0.17417006056707524</v>
      </c>
      <c r="L414" t="str">
        <f t="shared" si="16"/>
        <v>QUALIFIED</v>
      </c>
      <c r="M414" s="3">
        <v>1148.54</v>
      </c>
      <c r="N414" s="3">
        <v>1004.97</v>
      </c>
      <c r="O414" s="3">
        <v>861.41</v>
      </c>
      <c r="P414" s="3">
        <v>717.84</v>
      </c>
      <c r="Q414" s="3">
        <v>574.27</v>
      </c>
      <c r="R414" s="3">
        <v>430.7</v>
      </c>
      <c r="S414" s="3">
        <v>287.14</v>
      </c>
      <c r="T414" s="3">
        <v>143.57</v>
      </c>
    </row>
    <row r="415" spans="1:20" x14ac:dyDescent="0.25">
      <c r="A415" s="8" t="s">
        <v>2446</v>
      </c>
      <c r="B415" s="47">
        <v>44</v>
      </c>
      <c r="C415" s="8" t="s">
        <v>6814</v>
      </c>
      <c r="D415" s="8" t="s">
        <v>7572</v>
      </c>
      <c r="E415" s="8"/>
      <c r="F415" s="8"/>
      <c r="G415" s="8" t="s">
        <v>3459</v>
      </c>
      <c r="H415" s="11" t="s">
        <v>1274</v>
      </c>
      <c r="I415" s="4">
        <v>1056251</v>
      </c>
      <c r="J415" s="4">
        <v>1291799</v>
      </c>
      <c r="K415" s="7">
        <f t="shared" si="18"/>
        <v>0.2230038125407692</v>
      </c>
      <c r="L415" t="str">
        <f t="shared" si="16"/>
        <v>QUALIFIED</v>
      </c>
      <c r="M415" s="3">
        <v>110.34</v>
      </c>
      <c r="N415" s="3">
        <v>96.55</v>
      </c>
      <c r="O415" s="3">
        <v>82.76</v>
      </c>
      <c r="P415" s="3">
        <v>68.959999999999994</v>
      </c>
      <c r="Q415" s="3">
        <v>55.17</v>
      </c>
      <c r="R415" s="3">
        <v>41.38</v>
      </c>
      <c r="S415" s="3">
        <v>27.59</v>
      </c>
      <c r="T415" s="3">
        <v>13.79</v>
      </c>
    </row>
    <row r="416" spans="1:20" x14ac:dyDescent="0.25">
      <c r="A416" s="8" t="s">
        <v>2446</v>
      </c>
      <c r="B416" s="47">
        <v>44</v>
      </c>
      <c r="C416" s="8" t="s">
        <v>6814</v>
      </c>
      <c r="D416" s="8" t="s">
        <v>7589</v>
      </c>
      <c r="E416" s="8"/>
      <c r="F416" s="8"/>
      <c r="G416" s="8" t="s">
        <v>3476</v>
      </c>
      <c r="H416" s="11" t="s">
        <v>1275</v>
      </c>
      <c r="I416" s="4">
        <v>4644199</v>
      </c>
      <c r="J416" s="4">
        <v>5449188</v>
      </c>
      <c r="K416" s="7">
        <f t="shared" si="18"/>
        <v>0.17333215049570441</v>
      </c>
      <c r="L416" t="str">
        <f t="shared" si="16"/>
        <v>QUALIFIED</v>
      </c>
      <c r="M416" s="3">
        <v>671.28</v>
      </c>
      <c r="N416" s="3">
        <v>587.37</v>
      </c>
      <c r="O416" s="3">
        <v>503.46</v>
      </c>
      <c r="P416" s="3">
        <v>419.55</v>
      </c>
      <c r="Q416" s="3">
        <v>335.64</v>
      </c>
      <c r="R416" s="3">
        <v>251.73</v>
      </c>
      <c r="S416" s="3">
        <v>167.82</v>
      </c>
      <c r="T416" s="3">
        <v>83.91</v>
      </c>
    </row>
    <row r="417" spans="1:20" x14ac:dyDescent="0.25">
      <c r="A417" s="8" t="s">
        <v>2446</v>
      </c>
      <c r="B417" s="47">
        <v>44</v>
      </c>
      <c r="C417" s="8" t="s">
        <v>6814</v>
      </c>
      <c r="D417" s="8" t="s">
        <v>7721</v>
      </c>
      <c r="E417" s="8"/>
      <c r="F417" s="8"/>
      <c r="G417" s="8" t="s">
        <v>3612</v>
      </c>
      <c r="H417" s="11" t="s">
        <v>1276</v>
      </c>
      <c r="I417" s="4">
        <v>21840352</v>
      </c>
      <c r="J417" s="4">
        <v>30997982</v>
      </c>
      <c r="K417" s="7">
        <f t="shared" si="18"/>
        <v>0.41929864500352376</v>
      </c>
      <c r="L417" t="str">
        <f t="shared" si="16"/>
        <v/>
      </c>
      <c r="M417" s="3">
        <v>6105.72</v>
      </c>
      <c r="N417" s="3">
        <v>4884.58</v>
      </c>
      <c r="O417" s="3">
        <v>3663.43</v>
      </c>
      <c r="P417" s="3">
        <v>2442.29</v>
      </c>
      <c r="Q417" s="3">
        <v>1221.1400000000001</v>
      </c>
      <c r="R417" s="3">
        <v>0</v>
      </c>
      <c r="S417" s="3">
        <v>0</v>
      </c>
      <c r="T417" s="3">
        <v>0</v>
      </c>
    </row>
    <row r="418" spans="1:20" x14ac:dyDescent="0.25">
      <c r="A418" s="8" t="s">
        <v>2446</v>
      </c>
      <c r="B418" s="47">
        <v>44</v>
      </c>
      <c r="C418" s="8" t="s">
        <v>6814</v>
      </c>
      <c r="D418" s="8" t="s">
        <v>7754</v>
      </c>
      <c r="E418" s="8"/>
      <c r="F418" s="8"/>
      <c r="G418" s="8" t="s">
        <v>3646</v>
      </c>
      <c r="H418" s="11" t="s">
        <v>1277</v>
      </c>
      <c r="I418" s="4">
        <v>21312308</v>
      </c>
      <c r="J418" s="4">
        <v>24363046</v>
      </c>
      <c r="K418" s="7">
        <f t="shared" si="18"/>
        <v>0.14314442152393819</v>
      </c>
      <c r="L418" t="str">
        <f t="shared" si="16"/>
        <v>QUALIFIED</v>
      </c>
      <c r="M418" s="3">
        <v>5291.44</v>
      </c>
      <c r="N418" s="3">
        <v>4630.01</v>
      </c>
      <c r="O418" s="3">
        <v>3968.58</v>
      </c>
      <c r="P418" s="3">
        <v>3307.15</v>
      </c>
      <c r="Q418" s="3">
        <v>2645.72</v>
      </c>
      <c r="R418" s="3">
        <v>1984.29</v>
      </c>
      <c r="S418" s="3">
        <v>1322.86</v>
      </c>
      <c r="T418" s="3">
        <v>661.43</v>
      </c>
    </row>
    <row r="419" spans="1:20" x14ac:dyDescent="0.25">
      <c r="A419" s="8" t="s">
        <v>1301</v>
      </c>
      <c r="B419" s="47">
        <v>45</v>
      </c>
      <c r="C419" s="8" t="s">
        <v>6814</v>
      </c>
      <c r="D419" s="8" t="s">
        <v>6986</v>
      </c>
      <c r="E419" s="8"/>
      <c r="F419" s="8"/>
      <c r="G419" s="8" t="s">
        <v>2860</v>
      </c>
      <c r="H419" s="11" t="s">
        <v>1295</v>
      </c>
      <c r="I419" s="4">
        <v>3560776</v>
      </c>
      <c r="J419" s="4">
        <v>3547911</v>
      </c>
      <c r="K419" s="7">
        <f t="shared" si="18"/>
        <v>-3.612976497257901E-3</v>
      </c>
      <c r="L419" t="str">
        <f t="shared" si="16"/>
        <v>QUALIFIED</v>
      </c>
      <c r="M419" s="3">
        <v>1099.6500000000001</v>
      </c>
      <c r="N419" s="3">
        <v>962.19</v>
      </c>
      <c r="O419" s="3">
        <v>824.74</v>
      </c>
      <c r="P419" s="3">
        <v>687.28</v>
      </c>
      <c r="Q419" s="3">
        <v>549.83000000000004</v>
      </c>
      <c r="R419" s="3">
        <v>412.37</v>
      </c>
      <c r="S419" s="3">
        <v>274.91000000000003</v>
      </c>
      <c r="T419" s="3">
        <v>137.46</v>
      </c>
    </row>
    <row r="420" spans="1:20" x14ac:dyDescent="0.25">
      <c r="A420" s="8" t="s">
        <v>1301</v>
      </c>
      <c r="B420" s="47">
        <v>45</v>
      </c>
      <c r="C420" s="8" t="s">
        <v>6814</v>
      </c>
      <c r="D420" s="8" t="s">
        <v>7030</v>
      </c>
      <c r="E420" s="8"/>
      <c r="F420" s="8"/>
      <c r="G420" s="8" t="s">
        <v>2906</v>
      </c>
      <c r="H420" s="11" t="s">
        <v>1296</v>
      </c>
      <c r="I420" s="4">
        <v>105993434</v>
      </c>
      <c r="J420" s="4">
        <v>129184472</v>
      </c>
      <c r="K420" s="7">
        <f t="shared" si="18"/>
        <v>0.21879693038344242</v>
      </c>
      <c r="L420" t="str">
        <f t="shared" si="16"/>
        <v>QUALIFIED</v>
      </c>
      <c r="M420" s="3">
        <v>59162.65</v>
      </c>
      <c r="N420" s="3">
        <v>51767.32</v>
      </c>
      <c r="O420" s="3">
        <v>44371.99</v>
      </c>
      <c r="P420" s="3">
        <v>36976.660000000003</v>
      </c>
      <c r="Q420" s="3">
        <v>29581.33</v>
      </c>
      <c r="R420" s="3">
        <v>22185.99</v>
      </c>
      <c r="S420" s="3">
        <v>14790.66</v>
      </c>
      <c r="T420" s="3">
        <v>7395.33</v>
      </c>
    </row>
    <row r="421" spans="1:20" x14ac:dyDescent="0.25">
      <c r="A421" s="8" t="s">
        <v>1301</v>
      </c>
      <c r="B421" s="47">
        <v>45</v>
      </c>
      <c r="C421" s="8" t="s">
        <v>6814</v>
      </c>
      <c r="D421" s="8" t="s">
        <v>7105</v>
      </c>
      <c r="E421" s="8"/>
      <c r="F421" s="8"/>
      <c r="G421" s="8" t="s">
        <v>2986</v>
      </c>
      <c r="H421" s="11" t="s">
        <v>1297</v>
      </c>
      <c r="I421" s="4">
        <v>10893373</v>
      </c>
      <c r="J421" s="4">
        <v>12081717</v>
      </c>
      <c r="K421" s="7">
        <f t="shared" si="18"/>
        <v>0.10908870925470009</v>
      </c>
      <c r="L421" t="str">
        <f t="shared" si="16"/>
        <v>QUALIFIED</v>
      </c>
      <c r="M421" s="3">
        <v>6363.52</v>
      </c>
      <c r="N421" s="3">
        <v>5568.08</v>
      </c>
      <c r="O421" s="3">
        <v>4772.6400000000003</v>
      </c>
      <c r="P421" s="3">
        <v>3977.2</v>
      </c>
      <c r="Q421" s="3">
        <v>3181.76</v>
      </c>
      <c r="R421" s="3">
        <v>2386.3200000000002</v>
      </c>
      <c r="S421" s="3">
        <v>1590.88</v>
      </c>
      <c r="T421" s="3">
        <v>795.44</v>
      </c>
    </row>
    <row r="422" spans="1:20" x14ac:dyDescent="0.25">
      <c r="A422" s="8" t="s">
        <v>1301</v>
      </c>
      <c r="B422" s="47">
        <v>45</v>
      </c>
      <c r="C422" s="8" t="s">
        <v>6814</v>
      </c>
      <c r="D422" s="8" t="s">
        <v>7310</v>
      </c>
      <c r="E422" s="8"/>
      <c r="F422" s="8"/>
      <c r="G422" s="8" t="s">
        <v>3194</v>
      </c>
      <c r="H422" s="11" t="s">
        <v>1298</v>
      </c>
      <c r="I422" s="4">
        <v>11095736</v>
      </c>
      <c r="J422" s="4">
        <v>15249380</v>
      </c>
      <c r="K422" s="7">
        <f t="shared" si="18"/>
        <v>0.37434596497249034</v>
      </c>
      <c r="L422" t="str">
        <f t="shared" si="16"/>
        <v/>
      </c>
      <c r="M422" s="3">
        <v>5744.42</v>
      </c>
      <c r="N422" s="3">
        <v>4595.54</v>
      </c>
      <c r="O422" s="3">
        <v>3446.65</v>
      </c>
      <c r="P422" s="3">
        <v>2297.77</v>
      </c>
      <c r="Q422" s="3">
        <v>1148.8800000000001</v>
      </c>
      <c r="R422" s="3">
        <v>0</v>
      </c>
      <c r="S422" s="3">
        <v>0</v>
      </c>
      <c r="T422" s="3">
        <v>0</v>
      </c>
    </row>
    <row r="423" spans="1:20" x14ac:dyDescent="0.25">
      <c r="A423" s="8" t="s">
        <v>1301</v>
      </c>
      <c r="B423" s="47">
        <v>45</v>
      </c>
      <c r="C423" s="8" t="s">
        <v>6814</v>
      </c>
      <c r="D423" s="8" t="s">
        <v>7528</v>
      </c>
      <c r="E423" s="8"/>
      <c r="F423" s="8"/>
      <c r="G423" s="8" t="s">
        <v>3415</v>
      </c>
      <c r="H423" s="11" t="s">
        <v>1299</v>
      </c>
      <c r="I423" s="4">
        <v>7587866</v>
      </c>
      <c r="J423" s="4">
        <v>9447353</v>
      </c>
      <c r="K423" s="7">
        <f t="shared" si="18"/>
        <v>0.24506060070117211</v>
      </c>
      <c r="L423" t="str">
        <f t="shared" si="16"/>
        <v>QUALIFIED</v>
      </c>
      <c r="M423" s="3">
        <v>4024.15</v>
      </c>
      <c r="N423" s="3">
        <v>3521.13</v>
      </c>
      <c r="O423" s="3">
        <v>3018.11</v>
      </c>
      <c r="P423" s="3">
        <v>2515.09</v>
      </c>
      <c r="Q423" s="3">
        <v>2012.08</v>
      </c>
      <c r="R423" s="3">
        <v>1509.06</v>
      </c>
      <c r="S423" s="3">
        <v>1006.04</v>
      </c>
      <c r="T423" s="3">
        <v>503.02</v>
      </c>
    </row>
    <row r="424" spans="1:20" x14ac:dyDescent="0.25">
      <c r="A424" s="8" t="s">
        <v>1311</v>
      </c>
      <c r="B424" s="47">
        <v>46</v>
      </c>
      <c r="C424" s="8" t="s">
        <v>6814</v>
      </c>
      <c r="D424" s="8" t="s">
        <v>6932</v>
      </c>
      <c r="E424" s="8"/>
      <c r="F424" s="8"/>
      <c r="G424" s="8" t="s">
        <v>2802</v>
      </c>
      <c r="H424" s="11" t="s">
        <v>1315</v>
      </c>
      <c r="I424" s="4">
        <v>8665295</v>
      </c>
      <c r="J424" s="4">
        <v>10879198</v>
      </c>
      <c r="K424" s="7">
        <f t="shared" si="18"/>
        <v>0.25549078248345847</v>
      </c>
      <c r="L424" t="str">
        <f t="shared" si="16"/>
        <v>QUALIFIED</v>
      </c>
      <c r="M424" s="3">
        <v>6320.68</v>
      </c>
      <c r="N424" s="3">
        <v>5530.6</v>
      </c>
      <c r="O424" s="3">
        <v>4740.51</v>
      </c>
      <c r="P424" s="3">
        <v>3950.43</v>
      </c>
      <c r="Q424" s="3">
        <v>3160.34</v>
      </c>
      <c r="R424" s="3">
        <v>2370.2600000000002</v>
      </c>
      <c r="S424" s="3">
        <v>1580.17</v>
      </c>
      <c r="T424" s="3">
        <v>790.09</v>
      </c>
    </row>
    <row r="425" spans="1:20" x14ac:dyDescent="0.25">
      <c r="A425" s="8" t="s">
        <v>1311</v>
      </c>
      <c r="B425" s="47">
        <v>46</v>
      </c>
      <c r="C425" s="8" t="s">
        <v>6814</v>
      </c>
      <c r="D425" s="8" t="s">
        <v>6940</v>
      </c>
      <c r="E425" s="8"/>
      <c r="F425" s="8"/>
      <c r="G425" s="8" t="s">
        <v>2810</v>
      </c>
      <c r="H425" s="11" t="s">
        <v>1316</v>
      </c>
      <c r="I425" s="4">
        <v>3736681</v>
      </c>
      <c r="J425" s="4">
        <v>3778516</v>
      </c>
      <c r="K425" s="7">
        <f t="shared" si="18"/>
        <v>1.119576436950331E-2</v>
      </c>
      <c r="L425" t="str">
        <f t="shared" si="16"/>
        <v>QUALIFIED</v>
      </c>
      <c r="M425" s="3">
        <v>2052.06</v>
      </c>
      <c r="N425" s="3">
        <v>1795.55</v>
      </c>
      <c r="O425" s="3">
        <v>1539.05</v>
      </c>
      <c r="P425" s="3">
        <v>1282.54</v>
      </c>
      <c r="Q425" s="3">
        <v>1026.03</v>
      </c>
      <c r="R425" s="3">
        <v>769.52</v>
      </c>
      <c r="S425" s="3">
        <v>513.02</v>
      </c>
      <c r="T425" s="3">
        <v>256.51</v>
      </c>
    </row>
    <row r="426" spans="1:20" x14ac:dyDescent="0.25">
      <c r="A426" s="8" t="s">
        <v>1311</v>
      </c>
      <c r="B426" s="47">
        <v>46</v>
      </c>
      <c r="C426" s="8" t="s">
        <v>6814</v>
      </c>
      <c r="D426" s="8" t="s">
        <v>7039</v>
      </c>
      <c r="E426" s="8"/>
      <c r="F426" s="8"/>
      <c r="G426" s="8" t="s">
        <v>2915</v>
      </c>
      <c r="H426" s="11" t="s">
        <v>1317</v>
      </c>
      <c r="I426" s="4">
        <v>17098845</v>
      </c>
      <c r="J426" s="4">
        <v>24558312</v>
      </c>
      <c r="K426" s="7">
        <f t="shared" si="18"/>
        <v>0.43625560673834984</v>
      </c>
      <c r="L426" t="str">
        <f t="shared" si="16"/>
        <v/>
      </c>
      <c r="M426" s="3">
        <v>3727.88</v>
      </c>
      <c r="N426" s="3">
        <v>2982.3</v>
      </c>
      <c r="O426" s="3">
        <v>2236.73</v>
      </c>
      <c r="P426" s="3">
        <v>1491.15</v>
      </c>
      <c r="Q426" s="3">
        <v>745.58</v>
      </c>
      <c r="R426" s="3">
        <v>0</v>
      </c>
      <c r="S426" s="3">
        <v>0</v>
      </c>
      <c r="T426" s="3">
        <v>0</v>
      </c>
    </row>
    <row r="427" spans="1:20" x14ac:dyDescent="0.25">
      <c r="A427" s="8" t="s">
        <v>1311</v>
      </c>
      <c r="B427" s="47">
        <v>46</v>
      </c>
      <c r="C427" s="8" t="s">
        <v>6814</v>
      </c>
      <c r="D427" s="8" t="s">
        <v>7198</v>
      </c>
      <c r="E427" s="8"/>
      <c r="F427" s="8"/>
      <c r="G427" s="8" t="s">
        <v>3080</v>
      </c>
      <c r="H427" s="11" t="s">
        <v>1318</v>
      </c>
      <c r="I427" s="4">
        <v>4295908</v>
      </c>
      <c r="J427" s="4">
        <v>6034450</v>
      </c>
      <c r="K427" s="7">
        <f t="shared" si="18"/>
        <v>0.40469721418615112</v>
      </c>
      <c r="L427" t="str">
        <f t="shared" si="16"/>
        <v/>
      </c>
      <c r="M427" s="3">
        <v>4045.47</v>
      </c>
      <c r="N427" s="3">
        <v>3236.38</v>
      </c>
      <c r="O427" s="3">
        <v>2427.2800000000002</v>
      </c>
      <c r="P427" s="3">
        <v>1618.19</v>
      </c>
      <c r="Q427" s="3">
        <v>809.09</v>
      </c>
      <c r="R427" s="3">
        <v>0</v>
      </c>
      <c r="S427" s="3">
        <v>0</v>
      </c>
      <c r="T427" s="3">
        <v>0</v>
      </c>
    </row>
    <row r="428" spans="1:20" x14ac:dyDescent="0.25">
      <c r="A428" s="8" t="s">
        <v>1311</v>
      </c>
      <c r="B428" s="47">
        <v>46</v>
      </c>
      <c r="C428" s="8" t="s">
        <v>6814</v>
      </c>
      <c r="D428" s="8" t="s">
        <v>7231</v>
      </c>
      <c r="E428" s="8"/>
      <c r="F428" s="8"/>
      <c r="G428" s="8" t="s">
        <v>3113</v>
      </c>
      <c r="H428" s="11" t="s">
        <v>1311</v>
      </c>
      <c r="I428" s="4">
        <v>159544506</v>
      </c>
      <c r="J428" s="4">
        <v>209513447</v>
      </c>
      <c r="K428" s="7">
        <f t="shared" si="18"/>
        <v>0.31319750364829235</v>
      </c>
      <c r="L428" t="str">
        <f t="shared" si="16"/>
        <v/>
      </c>
      <c r="M428" s="3">
        <v>97443.78</v>
      </c>
      <c r="N428" s="3">
        <v>77955.02</v>
      </c>
      <c r="O428" s="3">
        <v>58466.27</v>
      </c>
      <c r="P428" s="3">
        <v>38977.51</v>
      </c>
      <c r="Q428" s="3">
        <v>19488.759999999998</v>
      </c>
      <c r="R428" s="3">
        <v>0</v>
      </c>
      <c r="S428" s="3">
        <v>0</v>
      </c>
      <c r="T428" s="3">
        <v>0</v>
      </c>
    </row>
    <row r="429" spans="1:20" x14ac:dyDescent="0.25">
      <c r="A429" s="8" t="s">
        <v>1311</v>
      </c>
      <c r="B429" s="47">
        <v>46</v>
      </c>
      <c r="C429" s="8" t="s">
        <v>6814</v>
      </c>
      <c r="D429" s="8" t="s">
        <v>7319</v>
      </c>
      <c r="E429" s="8"/>
      <c r="F429" s="8"/>
      <c r="G429" s="8" t="s">
        <v>3203</v>
      </c>
      <c r="H429" s="11" t="s">
        <v>1319</v>
      </c>
      <c r="I429" s="4">
        <v>7929703</v>
      </c>
      <c r="J429" s="4">
        <v>10234122</v>
      </c>
      <c r="K429" s="7">
        <f t="shared" si="18"/>
        <v>0.29060596594853555</v>
      </c>
      <c r="L429" t="str">
        <f t="shared" si="16"/>
        <v>QUALIFIED</v>
      </c>
      <c r="M429" s="3">
        <v>3901.66</v>
      </c>
      <c r="N429" s="3">
        <v>3413.95</v>
      </c>
      <c r="O429" s="3">
        <v>2926.25</v>
      </c>
      <c r="P429" s="3">
        <v>2438.54</v>
      </c>
      <c r="Q429" s="3">
        <v>1950.83</v>
      </c>
      <c r="R429" s="3">
        <v>1463.12</v>
      </c>
      <c r="S429" s="3">
        <v>975.42</v>
      </c>
      <c r="T429" s="3">
        <v>487.71</v>
      </c>
    </row>
    <row r="430" spans="1:20" x14ac:dyDescent="0.25">
      <c r="A430" s="8" t="s">
        <v>1311</v>
      </c>
      <c r="B430" s="47">
        <v>46</v>
      </c>
      <c r="C430" s="8" t="s">
        <v>6814</v>
      </c>
      <c r="D430" s="8" t="s">
        <v>7481</v>
      </c>
      <c r="E430" s="8"/>
      <c r="F430" s="8"/>
      <c r="G430" s="8" t="s">
        <v>3367</v>
      </c>
      <c r="H430" s="11" t="s">
        <v>1320</v>
      </c>
      <c r="I430" s="4">
        <v>2796074</v>
      </c>
      <c r="J430" s="4">
        <v>2921513</v>
      </c>
      <c r="K430" s="7">
        <f t="shared" si="18"/>
        <v>4.486254655635008E-2</v>
      </c>
      <c r="L430" t="str">
        <f t="shared" si="16"/>
        <v>QUALIFIED</v>
      </c>
      <c r="M430" s="3">
        <v>1721.24</v>
      </c>
      <c r="N430" s="3">
        <v>1506.09</v>
      </c>
      <c r="O430" s="3">
        <v>1290.93</v>
      </c>
      <c r="P430" s="3">
        <v>1075.78</v>
      </c>
      <c r="Q430" s="3">
        <v>860.62</v>
      </c>
      <c r="R430" s="3">
        <v>645.47</v>
      </c>
      <c r="S430" s="3">
        <v>430.31</v>
      </c>
      <c r="T430" s="3">
        <v>215.16</v>
      </c>
    </row>
    <row r="431" spans="1:20" x14ac:dyDescent="0.25">
      <c r="A431" s="8" t="s">
        <v>1311</v>
      </c>
      <c r="B431" s="47">
        <v>46</v>
      </c>
      <c r="C431" s="8" t="s">
        <v>6814</v>
      </c>
      <c r="D431" s="8" t="s">
        <v>7505</v>
      </c>
      <c r="E431" s="8"/>
      <c r="F431" s="8"/>
      <c r="G431" s="8" t="s">
        <v>3392</v>
      </c>
      <c r="H431" s="11" t="s">
        <v>438</v>
      </c>
      <c r="I431" s="4" t="s">
        <v>6503</v>
      </c>
      <c r="J431" s="4" t="s">
        <v>6503</v>
      </c>
      <c r="K431" s="4" t="s">
        <v>6503</v>
      </c>
      <c r="L431" t="str">
        <f t="shared" si="16"/>
        <v/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</row>
    <row r="432" spans="1:20" x14ac:dyDescent="0.25">
      <c r="A432" s="8" t="s">
        <v>1311</v>
      </c>
      <c r="B432" s="47">
        <v>46</v>
      </c>
      <c r="C432" s="8" t="s">
        <v>6814</v>
      </c>
      <c r="D432" s="8" t="s">
        <v>7548</v>
      </c>
      <c r="E432" s="8"/>
      <c r="F432" s="8"/>
      <c r="G432" s="8" t="s">
        <v>3435</v>
      </c>
      <c r="H432" s="11" t="s">
        <v>1321</v>
      </c>
      <c r="I432" s="4">
        <v>15662878</v>
      </c>
      <c r="J432" s="4">
        <v>18884053</v>
      </c>
      <c r="K432" s="7">
        <f t="shared" ref="K432:K463" si="19">(J432-I432)/I432</f>
        <v>0.20565664879723891</v>
      </c>
      <c r="L432" t="str">
        <f t="shared" si="16"/>
        <v>QUALIFIED</v>
      </c>
      <c r="M432" s="3">
        <v>14029.35</v>
      </c>
      <c r="N432" s="3">
        <v>12275.68</v>
      </c>
      <c r="O432" s="3">
        <v>10522.01</v>
      </c>
      <c r="P432" s="3">
        <v>8768.34</v>
      </c>
      <c r="Q432" s="3">
        <v>7014.68</v>
      </c>
      <c r="R432" s="3">
        <v>5261.01</v>
      </c>
      <c r="S432" s="3">
        <v>3507.34</v>
      </c>
      <c r="T432" s="3">
        <v>1753.67</v>
      </c>
    </row>
    <row r="433" spans="1:20" x14ac:dyDescent="0.25">
      <c r="A433" s="8" t="s">
        <v>1311</v>
      </c>
      <c r="B433" s="47">
        <v>46</v>
      </c>
      <c r="C433" s="8" t="s">
        <v>6814</v>
      </c>
      <c r="D433" s="8" t="s">
        <v>7582</v>
      </c>
      <c r="E433" s="8"/>
      <c r="F433" s="8"/>
      <c r="G433" s="8" t="s">
        <v>3469</v>
      </c>
      <c r="H433" s="11" t="s">
        <v>1322</v>
      </c>
      <c r="I433" s="4">
        <v>2857304</v>
      </c>
      <c r="J433" s="4">
        <v>4340202</v>
      </c>
      <c r="K433" s="7">
        <f t="shared" si="19"/>
        <v>0.51898502924435064</v>
      </c>
      <c r="L433" t="str">
        <f t="shared" si="16"/>
        <v/>
      </c>
      <c r="M433" s="3">
        <v>2086.59</v>
      </c>
      <c r="N433" s="3">
        <v>1669.27</v>
      </c>
      <c r="O433" s="3">
        <v>1251.95</v>
      </c>
      <c r="P433" s="3">
        <v>834.64</v>
      </c>
      <c r="Q433" s="3">
        <v>417.32</v>
      </c>
      <c r="R433" s="3">
        <v>0</v>
      </c>
      <c r="S433" s="3">
        <v>0</v>
      </c>
      <c r="T433" s="3">
        <v>0</v>
      </c>
    </row>
    <row r="434" spans="1:20" x14ac:dyDescent="0.25">
      <c r="A434" s="8" t="s">
        <v>1311</v>
      </c>
      <c r="B434" s="47">
        <v>46</v>
      </c>
      <c r="C434" s="8" t="s">
        <v>6814</v>
      </c>
      <c r="D434" s="8" t="s">
        <v>7667</v>
      </c>
      <c r="E434" s="8"/>
      <c r="F434" s="8"/>
      <c r="G434" s="8" t="s">
        <v>3557</v>
      </c>
      <c r="H434" s="11" t="s">
        <v>1323</v>
      </c>
      <c r="I434" s="4">
        <v>6687245</v>
      </c>
      <c r="J434" s="4">
        <v>6840399</v>
      </c>
      <c r="K434" s="7">
        <f t="shared" si="19"/>
        <v>2.2902405998284796E-2</v>
      </c>
      <c r="L434" t="str">
        <f t="shared" si="16"/>
        <v>QUALIFIED</v>
      </c>
      <c r="M434" s="3">
        <v>3376.51</v>
      </c>
      <c r="N434" s="3">
        <v>2954.45</v>
      </c>
      <c r="O434" s="3">
        <v>2532.38</v>
      </c>
      <c r="P434" s="3">
        <v>2110.3200000000002</v>
      </c>
      <c r="Q434" s="3">
        <v>1688.26</v>
      </c>
      <c r="R434" s="3">
        <v>1266.19</v>
      </c>
      <c r="S434" s="3">
        <v>844.13</v>
      </c>
      <c r="T434" s="3">
        <v>422.06</v>
      </c>
    </row>
    <row r="435" spans="1:20" x14ac:dyDescent="0.25">
      <c r="A435" s="8" t="s">
        <v>2679</v>
      </c>
      <c r="B435" s="47">
        <v>47</v>
      </c>
      <c r="C435" s="8" t="s">
        <v>6814</v>
      </c>
      <c r="D435" s="8" t="s">
        <v>6884</v>
      </c>
      <c r="E435" s="8"/>
      <c r="F435" s="8"/>
      <c r="G435" s="8" t="s">
        <v>2752</v>
      </c>
      <c r="H435" s="11" t="s">
        <v>1332</v>
      </c>
      <c r="I435" s="4">
        <v>3595270</v>
      </c>
      <c r="J435" s="4">
        <v>3527927</v>
      </c>
      <c r="K435" s="7">
        <f t="shared" si="19"/>
        <v>-1.8730999340800553E-2</v>
      </c>
      <c r="L435" t="str">
        <f t="shared" si="16"/>
        <v>QUALIFIED</v>
      </c>
      <c r="M435" s="3">
        <v>1511.72</v>
      </c>
      <c r="N435" s="3">
        <v>1322.76</v>
      </c>
      <c r="O435" s="3">
        <v>1133.79</v>
      </c>
      <c r="P435" s="3">
        <v>944.83</v>
      </c>
      <c r="Q435" s="3">
        <v>755.86</v>
      </c>
      <c r="R435" s="3">
        <v>566.9</v>
      </c>
      <c r="S435" s="3">
        <v>377.93</v>
      </c>
      <c r="T435" s="3">
        <v>188.97</v>
      </c>
    </row>
    <row r="436" spans="1:20" x14ac:dyDescent="0.25">
      <c r="A436" s="8" t="s">
        <v>2679</v>
      </c>
      <c r="B436" s="47">
        <v>47</v>
      </c>
      <c r="C436" s="8" t="s">
        <v>6814</v>
      </c>
      <c r="D436" s="8" t="s">
        <v>6907</v>
      </c>
      <c r="E436" s="8"/>
      <c r="F436" s="8"/>
      <c r="G436" s="8" t="s">
        <v>2775</v>
      </c>
      <c r="H436" s="11" t="s">
        <v>1333</v>
      </c>
      <c r="I436" s="4">
        <v>10709281</v>
      </c>
      <c r="J436" s="4">
        <v>11918817</v>
      </c>
      <c r="K436" s="7">
        <f t="shared" si="19"/>
        <v>0.11294278299355484</v>
      </c>
      <c r="L436" t="str">
        <f t="shared" si="16"/>
        <v>QUALIFIED</v>
      </c>
      <c r="M436" s="3">
        <v>4445.1400000000003</v>
      </c>
      <c r="N436" s="3">
        <v>3889.5</v>
      </c>
      <c r="O436" s="3">
        <v>3333.86</v>
      </c>
      <c r="P436" s="3">
        <v>2778.21</v>
      </c>
      <c r="Q436" s="3">
        <v>2222.5700000000002</v>
      </c>
      <c r="R436" s="3">
        <v>1666.93</v>
      </c>
      <c r="S436" s="3">
        <v>1111.29</v>
      </c>
      <c r="T436" s="3">
        <v>555.64</v>
      </c>
    </row>
    <row r="437" spans="1:20" x14ac:dyDescent="0.25">
      <c r="A437" s="8" t="s">
        <v>2679</v>
      </c>
      <c r="B437" s="47">
        <v>47</v>
      </c>
      <c r="C437" s="8" t="s">
        <v>6814</v>
      </c>
      <c r="D437" s="8" t="s">
        <v>7144</v>
      </c>
      <c r="E437" s="8"/>
      <c r="F437" s="8"/>
      <c r="G437" s="8" t="s">
        <v>3026</v>
      </c>
      <c r="H437" s="11" t="s">
        <v>1334</v>
      </c>
      <c r="I437" s="4">
        <v>6921079</v>
      </c>
      <c r="J437" s="4">
        <v>9231408</v>
      </c>
      <c r="K437" s="7">
        <f t="shared" si="19"/>
        <v>0.33381052289679108</v>
      </c>
      <c r="L437" t="str">
        <f t="shared" si="16"/>
        <v/>
      </c>
      <c r="M437" s="3">
        <v>4011.2</v>
      </c>
      <c r="N437" s="3">
        <v>3208.96</v>
      </c>
      <c r="O437" s="3">
        <v>2406.7199999999998</v>
      </c>
      <c r="P437" s="3">
        <v>1604.48</v>
      </c>
      <c r="Q437" s="3">
        <v>802.24</v>
      </c>
      <c r="R437" s="3">
        <v>0</v>
      </c>
      <c r="S437" s="3">
        <v>0</v>
      </c>
      <c r="T437" s="3">
        <v>0</v>
      </c>
    </row>
    <row r="438" spans="1:20" x14ac:dyDescent="0.25">
      <c r="A438" s="8" t="s">
        <v>2679</v>
      </c>
      <c r="B438" s="47">
        <v>47</v>
      </c>
      <c r="C438" s="8" t="s">
        <v>6814</v>
      </c>
      <c r="D438" s="8" t="s">
        <v>7222</v>
      </c>
      <c r="E438" s="8"/>
      <c r="F438" s="8"/>
      <c r="G438" s="8" t="s">
        <v>3104</v>
      </c>
      <c r="H438" s="11" t="s">
        <v>1335</v>
      </c>
      <c r="I438" s="4">
        <v>40621380</v>
      </c>
      <c r="J438" s="4">
        <v>56161693</v>
      </c>
      <c r="K438" s="7">
        <f t="shared" si="19"/>
        <v>0.38256487101127534</v>
      </c>
      <c r="L438" t="str">
        <f t="shared" si="16"/>
        <v/>
      </c>
      <c r="M438" s="3">
        <v>36244.26</v>
      </c>
      <c r="N438" s="3">
        <v>28995.41</v>
      </c>
      <c r="O438" s="3">
        <v>21746.560000000001</v>
      </c>
      <c r="P438" s="3">
        <v>14497.7</v>
      </c>
      <c r="Q438" s="3">
        <v>7248.85</v>
      </c>
      <c r="R438" s="3">
        <v>0</v>
      </c>
      <c r="S438" s="3">
        <v>0</v>
      </c>
      <c r="T438" s="3">
        <v>0</v>
      </c>
    </row>
    <row r="439" spans="1:20" x14ac:dyDescent="0.25">
      <c r="A439" s="8" t="s">
        <v>2679</v>
      </c>
      <c r="B439" s="47">
        <v>47</v>
      </c>
      <c r="C439" s="8" t="s">
        <v>6814</v>
      </c>
      <c r="D439" s="8" t="s">
        <v>7234</v>
      </c>
      <c r="E439" s="8"/>
      <c r="F439" s="8"/>
      <c r="G439" s="8" t="s">
        <v>3116</v>
      </c>
      <c r="H439" s="11" t="s">
        <v>1336</v>
      </c>
      <c r="I439" s="4">
        <v>70002964</v>
      </c>
      <c r="J439" s="4">
        <v>74866702</v>
      </c>
      <c r="K439" s="7">
        <f t="shared" si="19"/>
        <v>6.9479029487951399E-2</v>
      </c>
      <c r="L439" t="str">
        <f t="shared" si="16"/>
        <v>QUALIFIED</v>
      </c>
      <c r="M439" s="3">
        <v>41665.15</v>
      </c>
      <c r="N439" s="3">
        <v>36457.01</v>
      </c>
      <c r="O439" s="3">
        <v>31248.86</v>
      </c>
      <c r="P439" s="3">
        <v>26040.720000000001</v>
      </c>
      <c r="Q439" s="3">
        <v>20832.580000000002</v>
      </c>
      <c r="R439" s="3">
        <v>15624.43</v>
      </c>
      <c r="S439" s="3">
        <v>10416.290000000001</v>
      </c>
      <c r="T439" s="3">
        <v>5208.1400000000003</v>
      </c>
    </row>
    <row r="440" spans="1:20" x14ac:dyDescent="0.25">
      <c r="A440" s="8" t="s">
        <v>63</v>
      </c>
      <c r="B440" s="47">
        <v>48</v>
      </c>
      <c r="C440" s="8" t="s">
        <v>6814</v>
      </c>
      <c r="D440" s="8" t="s">
        <v>7276</v>
      </c>
      <c r="E440" s="8"/>
      <c r="F440" s="8"/>
      <c r="G440" s="8" t="s">
        <v>3160</v>
      </c>
      <c r="H440" s="11" t="s">
        <v>1351</v>
      </c>
      <c r="I440" s="4">
        <v>3818355</v>
      </c>
      <c r="J440" s="4">
        <v>4150905</v>
      </c>
      <c r="K440" s="7">
        <f t="shared" si="19"/>
        <v>8.7092478305448293E-2</v>
      </c>
      <c r="L440" t="str">
        <f t="shared" si="16"/>
        <v>QUALIFIED</v>
      </c>
      <c r="M440" s="3">
        <v>367.58</v>
      </c>
      <c r="N440" s="3">
        <v>321.63</v>
      </c>
      <c r="O440" s="3">
        <v>275.69</v>
      </c>
      <c r="P440" s="3">
        <v>229.74</v>
      </c>
      <c r="Q440" s="3">
        <v>183.79</v>
      </c>
      <c r="R440" s="3">
        <v>137.84</v>
      </c>
      <c r="S440" s="3">
        <v>91.9</v>
      </c>
      <c r="T440" s="3">
        <v>45.95</v>
      </c>
    </row>
    <row r="441" spans="1:20" x14ac:dyDescent="0.25">
      <c r="A441" s="8" t="s">
        <v>63</v>
      </c>
      <c r="B441" s="47">
        <v>48</v>
      </c>
      <c r="C441" s="8" t="s">
        <v>6814</v>
      </c>
      <c r="D441" s="8" t="s">
        <v>7358</v>
      </c>
      <c r="E441" s="8"/>
      <c r="F441" s="8"/>
      <c r="G441" s="8" t="s">
        <v>3242</v>
      </c>
      <c r="H441" s="11" t="s">
        <v>1352</v>
      </c>
      <c r="I441" s="4">
        <v>58296402</v>
      </c>
      <c r="J441" s="4">
        <v>70727242</v>
      </c>
      <c r="K441" s="7">
        <f t="shared" si="19"/>
        <v>0.21323511526491806</v>
      </c>
      <c r="L441" t="str">
        <f t="shared" si="16"/>
        <v>QUALIFIED</v>
      </c>
      <c r="M441" s="3">
        <v>26262.87</v>
      </c>
      <c r="N441" s="3">
        <v>22980.01</v>
      </c>
      <c r="O441" s="3">
        <v>19697.150000000001</v>
      </c>
      <c r="P441" s="3">
        <v>16414.29</v>
      </c>
      <c r="Q441" s="3">
        <v>13131.44</v>
      </c>
      <c r="R441" s="3">
        <v>9848.58</v>
      </c>
      <c r="S441" s="3">
        <v>6565.72</v>
      </c>
      <c r="T441" s="3">
        <v>3282.86</v>
      </c>
    </row>
    <row r="442" spans="1:20" x14ac:dyDescent="0.25">
      <c r="A442" s="8" t="s">
        <v>63</v>
      </c>
      <c r="B442" s="47">
        <v>48</v>
      </c>
      <c r="C442" s="8" t="s">
        <v>6814</v>
      </c>
      <c r="D442" s="8" t="s">
        <v>7393</v>
      </c>
      <c r="E442" s="8"/>
      <c r="F442" s="8"/>
      <c r="G442" s="8" t="s">
        <v>3277</v>
      </c>
      <c r="H442" s="11" t="s">
        <v>1353</v>
      </c>
      <c r="I442" s="4">
        <v>2048724</v>
      </c>
      <c r="J442" s="4">
        <v>2131032</v>
      </c>
      <c r="K442" s="7">
        <f t="shared" si="19"/>
        <v>4.0175250546193628E-2</v>
      </c>
      <c r="L442" t="str">
        <f t="shared" si="16"/>
        <v>QUALIFIED</v>
      </c>
      <c r="M442" s="3">
        <v>106.73</v>
      </c>
      <c r="N442" s="3">
        <v>93.39</v>
      </c>
      <c r="O442" s="3">
        <v>80.05</v>
      </c>
      <c r="P442" s="3">
        <v>66.709999999999994</v>
      </c>
      <c r="Q442" s="3">
        <v>53.37</v>
      </c>
      <c r="R442" s="3">
        <v>40.020000000000003</v>
      </c>
      <c r="S442" s="3">
        <v>26.68</v>
      </c>
      <c r="T442" s="3">
        <v>13.34</v>
      </c>
    </row>
    <row r="443" spans="1:20" x14ac:dyDescent="0.25">
      <c r="A443" s="8" t="s">
        <v>63</v>
      </c>
      <c r="B443" s="47">
        <v>48</v>
      </c>
      <c r="C443" s="8" t="s">
        <v>6814</v>
      </c>
      <c r="D443" s="8" t="s">
        <v>7449</v>
      </c>
      <c r="E443" s="8"/>
      <c r="F443" s="8"/>
      <c r="G443" s="8" t="s">
        <v>3335</v>
      </c>
      <c r="H443" s="11" t="s">
        <v>1354</v>
      </c>
      <c r="I443" s="4">
        <v>21315576</v>
      </c>
      <c r="J443" s="4">
        <v>24007641</v>
      </c>
      <c r="K443" s="7">
        <f t="shared" si="19"/>
        <v>0.12629567223517676</v>
      </c>
      <c r="L443" t="str">
        <f t="shared" si="16"/>
        <v>QUALIFIED</v>
      </c>
      <c r="M443" s="3">
        <v>2271.87</v>
      </c>
      <c r="N443" s="3">
        <v>1987.89</v>
      </c>
      <c r="O443" s="3">
        <v>1703.9</v>
      </c>
      <c r="P443" s="3">
        <v>1419.92</v>
      </c>
      <c r="Q443" s="3">
        <v>1135.94</v>
      </c>
      <c r="R443" s="3">
        <v>851.95</v>
      </c>
      <c r="S443" s="3">
        <v>567.97</v>
      </c>
      <c r="T443" s="3">
        <v>283.98</v>
      </c>
    </row>
    <row r="444" spans="1:20" x14ac:dyDescent="0.25">
      <c r="A444" s="8" t="s">
        <v>63</v>
      </c>
      <c r="B444" s="47">
        <v>48</v>
      </c>
      <c r="C444" s="8" t="s">
        <v>6814</v>
      </c>
      <c r="D444" s="8" t="s">
        <v>7494</v>
      </c>
      <c r="E444" s="8"/>
      <c r="F444" s="8"/>
      <c r="G444" s="8" t="s">
        <v>3381</v>
      </c>
      <c r="H444" s="11" t="s">
        <v>1355</v>
      </c>
      <c r="I444" s="4">
        <v>3724969</v>
      </c>
      <c r="J444" s="4">
        <v>5597793</v>
      </c>
      <c r="K444" s="7">
        <f t="shared" si="19"/>
        <v>0.50277572779800317</v>
      </c>
      <c r="L444" t="str">
        <f t="shared" si="16"/>
        <v/>
      </c>
      <c r="M444" s="3">
        <v>1434.07</v>
      </c>
      <c r="N444" s="3">
        <v>1147.26</v>
      </c>
      <c r="O444" s="3">
        <v>860.44</v>
      </c>
      <c r="P444" s="3">
        <v>573.63</v>
      </c>
      <c r="Q444" s="3">
        <v>286.81</v>
      </c>
      <c r="R444" s="3">
        <v>0</v>
      </c>
      <c r="S444" s="3">
        <v>0</v>
      </c>
      <c r="T444" s="3">
        <v>0</v>
      </c>
    </row>
    <row r="445" spans="1:20" x14ac:dyDescent="0.25">
      <c r="A445" s="8" t="s">
        <v>63</v>
      </c>
      <c r="B445" s="47">
        <v>48</v>
      </c>
      <c r="C445" s="8" t="s">
        <v>6814</v>
      </c>
      <c r="D445" s="8" t="s">
        <v>7699</v>
      </c>
      <c r="E445" s="8"/>
      <c r="F445" s="8"/>
      <c r="G445" s="8" t="s">
        <v>3589</v>
      </c>
      <c r="H445" s="11" t="s">
        <v>1356</v>
      </c>
      <c r="I445" s="4">
        <v>23771934</v>
      </c>
      <c r="J445" s="4">
        <v>25392320</v>
      </c>
      <c r="K445" s="7">
        <f t="shared" si="19"/>
        <v>6.8163827141704159E-2</v>
      </c>
      <c r="L445" t="str">
        <f t="shared" si="16"/>
        <v>QUALIFIED</v>
      </c>
      <c r="M445" s="3">
        <v>5423.32</v>
      </c>
      <c r="N445" s="3">
        <v>4745.41</v>
      </c>
      <c r="O445" s="3">
        <v>4067.49</v>
      </c>
      <c r="P445" s="3">
        <v>3389.58</v>
      </c>
      <c r="Q445" s="3">
        <v>2711.66</v>
      </c>
      <c r="R445" s="3">
        <v>2033.75</v>
      </c>
      <c r="S445" s="3">
        <v>1355.83</v>
      </c>
      <c r="T445" s="3">
        <v>677.92</v>
      </c>
    </row>
    <row r="446" spans="1:20" x14ac:dyDescent="0.25">
      <c r="A446" s="8" t="s">
        <v>63</v>
      </c>
      <c r="B446" s="47">
        <v>48</v>
      </c>
      <c r="C446" s="8" t="s">
        <v>6814</v>
      </c>
      <c r="D446" s="8" t="s">
        <v>7750</v>
      </c>
      <c r="E446" s="8"/>
      <c r="F446" s="8"/>
      <c r="G446" s="8" t="s">
        <v>3642</v>
      </c>
      <c r="H446" s="11" t="s">
        <v>1348</v>
      </c>
      <c r="I446" s="4">
        <v>137860839</v>
      </c>
      <c r="J446" s="4">
        <v>158045517</v>
      </c>
      <c r="K446" s="7">
        <f t="shared" si="19"/>
        <v>0.14641342781904873</v>
      </c>
      <c r="L446" t="str">
        <f t="shared" si="16"/>
        <v>QUALIFIED</v>
      </c>
      <c r="M446" s="3">
        <v>50026.21</v>
      </c>
      <c r="N446" s="3">
        <v>43772.93</v>
      </c>
      <c r="O446" s="3">
        <v>37519.660000000003</v>
      </c>
      <c r="P446" s="3">
        <v>31266.38</v>
      </c>
      <c r="Q446" s="3">
        <v>25013.11</v>
      </c>
      <c r="R446" s="3">
        <v>18759.830000000002</v>
      </c>
      <c r="S446" s="3">
        <v>12506.55</v>
      </c>
      <c r="T446" s="3">
        <v>6253.28</v>
      </c>
    </row>
    <row r="447" spans="1:20" x14ac:dyDescent="0.25">
      <c r="A447" s="8" t="s">
        <v>13</v>
      </c>
      <c r="B447" s="47">
        <v>49</v>
      </c>
      <c r="C447" s="8" t="s">
        <v>6814</v>
      </c>
      <c r="D447" s="8" t="s">
        <v>6871</v>
      </c>
      <c r="E447" s="8"/>
      <c r="F447" s="8"/>
      <c r="G447" s="8" t="s">
        <v>2739</v>
      </c>
      <c r="H447" s="11" t="s">
        <v>1398</v>
      </c>
      <c r="I447" s="4">
        <v>6718427</v>
      </c>
      <c r="J447" s="4">
        <v>7778889</v>
      </c>
      <c r="K447" s="7">
        <f t="shared" si="19"/>
        <v>0.1578437928997368</v>
      </c>
      <c r="L447" t="str">
        <f t="shared" si="16"/>
        <v>QUALIFIED</v>
      </c>
      <c r="M447" s="3">
        <v>868.44</v>
      </c>
      <c r="N447" s="3">
        <v>759.89</v>
      </c>
      <c r="O447" s="3">
        <v>651.33000000000004</v>
      </c>
      <c r="P447" s="3">
        <v>542.78</v>
      </c>
      <c r="Q447" s="3">
        <v>434.22</v>
      </c>
      <c r="R447" s="3">
        <v>325.67</v>
      </c>
      <c r="S447" s="3">
        <v>217.11</v>
      </c>
      <c r="T447" s="3">
        <v>108.56</v>
      </c>
    </row>
    <row r="448" spans="1:20" x14ac:dyDescent="0.25">
      <c r="A448" s="8" t="s">
        <v>13</v>
      </c>
      <c r="B448" s="47">
        <v>49</v>
      </c>
      <c r="C448" s="8" t="s">
        <v>6814</v>
      </c>
      <c r="D448" s="8" t="s">
        <v>6899</v>
      </c>
      <c r="E448" s="8"/>
      <c r="F448" s="8"/>
      <c r="G448" s="8" t="s">
        <v>2767</v>
      </c>
      <c r="H448" s="11" t="s">
        <v>1404</v>
      </c>
      <c r="I448" s="4">
        <v>2421214</v>
      </c>
      <c r="J448" s="4">
        <v>2553720</v>
      </c>
      <c r="K448" s="7">
        <f t="shared" si="19"/>
        <v>5.4727091450817646E-2</v>
      </c>
      <c r="L448" t="str">
        <f t="shared" si="16"/>
        <v>QUALIFIED</v>
      </c>
      <c r="M448" s="3">
        <v>960.08</v>
      </c>
      <c r="N448" s="3">
        <v>840.07</v>
      </c>
      <c r="O448" s="3">
        <v>720.06</v>
      </c>
      <c r="P448" s="3">
        <v>600.04999999999995</v>
      </c>
      <c r="Q448" s="3">
        <v>480.04</v>
      </c>
      <c r="R448" s="3">
        <v>360.03</v>
      </c>
      <c r="S448" s="3">
        <v>240.02</v>
      </c>
      <c r="T448" s="3">
        <v>120.01</v>
      </c>
    </row>
    <row r="449" spans="1:20" x14ac:dyDescent="0.25">
      <c r="A449" s="8" t="s">
        <v>13</v>
      </c>
      <c r="B449" s="47">
        <v>49</v>
      </c>
      <c r="C449" s="8" t="s">
        <v>6814</v>
      </c>
      <c r="D449" s="8" t="s">
        <v>6916</v>
      </c>
      <c r="E449" s="8"/>
      <c r="F449" s="8"/>
      <c r="G449" s="8" t="s">
        <v>2784</v>
      </c>
      <c r="H449" s="11" t="s">
        <v>1399</v>
      </c>
      <c r="I449" s="4">
        <v>86527674</v>
      </c>
      <c r="J449" s="4">
        <v>110027447</v>
      </c>
      <c r="K449" s="7">
        <f t="shared" si="19"/>
        <v>0.27158678736701047</v>
      </c>
      <c r="L449" t="str">
        <f t="shared" si="16"/>
        <v>QUALIFIED</v>
      </c>
      <c r="M449" s="3">
        <v>24547.82</v>
      </c>
      <c r="N449" s="3">
        <v>21479.34</v>
      </c>
      <c r="O449" s="3">
        <v>18410.87</v>
      </c>
      <c r="P449" s="3">
        <v>15342.39</v>
      </c>
      <c r="Q449" s="3">
        <v>12273.91</v>
      </c>
      <c r="R449" s="3">
        <v>9205.43</v>
      </c>
      <c r="S449" s="3">
        <v>6136.96</v>
      </c>
      <c r="T449" s="3">
        <v>3068.48</v>
      </c>
    </row>
    <row r="450" spans="1:20" x14ac:dyDescent="0.25">
      <c r="A450" s="8" t="s">
        <v>13</v>
      </c>
      <c r="B450" s="47">
        <v>49</v>
      </c>
      <c r="C450" s="8" t="s">
        <v>6814</v>
      </c>
      <c r="D450" s="8" t="s">
        <v>7273</v>
      </c>
      <c r="E450" s="8"/>
      <c r="F450" s="8"/>
      <c r="G450" s="8" t="s">
        <v>3157</v>
      </c>
      <c r="H450" s="11" t="s">
        <v>1405</v>
      </c>
      <c r="I450" s="4">
        <v>7225892</v>
      </c>
      <c r="J450" s="4">
        <v>8231815</v>
      </c>
      <c r="K450" s="7">
        <f t="shared" si="19"/>
        <v>0.13921090987797768</v>
      </c>
      <c r="L450" t="str">
        <f t="shared" si="16"/>
        <v>QUALIFIED</v>
      </c>
      <c r="M450" s="3">
        <v>1416.99</v>
      </c>
      <c r="N450" s="3">
        <v>1239.8699999999999</v>
      </c>
      <c r="O450" s="3">
        <v>1062.74</v>
      </c>
      <c r="P450" s="3">
        <v>885.62</v>
      </c>
      <c r="Q450" s="3">
        <v>708.5</v>
      </c>
      <c r="R450" s="3">
        <v>531.37</v>
      </c>
      <c r="S450" s="3">
        <v>354.25</v>
      </c>
      <c r="T450" s="3">
        <v>177.12</v>
      </c>
    </row>
    <row r="451" spans="1:20" x14ac:dyDescent="0.25">
      <c r="A451" s="8" t="s">
        <v>13</v>
      </c>
      <c r="B451" s="47">
        <v>49</v>
      </c>
      <c r="C451" s="8" t="s">
        <v>6814</v>
      </c>
      <c r="D451" s="8" t="s">
        <v>7354</v>
      </c>
      <c r="E451" s="8"/>
      <c r="F451" s="8"/>
      <c r="G451" s="8" t="s">
        <v>3238</v>
      </c>
      <c r="H451" s="11" t="s">
        <v>1401</v>
      </c>
      <c r="I451" s="4">
        <v>213507861</v>
      </c>
      <c r="J451" s="4">
        <v>216230029</v>
      </c>
      <c r="K451" s="7">
        <f t="shared" si="19"/>
        <v>1.2749731964201544E-2</v>
      </c>
      <c r="L451" t="str">
        <f t="shared" ref="L451:L514" si="20">IF(K451&gt;0.3124,"","QUALIFIED")</f>
        <v>QUALIFIED</v>
      </c>
      <c r="M451" s="3">
        <v>109087.75</v>
      </c>
      <c r="N451" s="3">
        <v>95451.78</v>
      </c>
      <c r="O451" s="3">
        <v>81815.81</v>
      </c>
      <c r="P451" s="3">
        <v>68179.839999999997</v>
      </c>
      <c r="Q451" s="3">
        <v>54543.88</v>
      </c>
      <c r="R451" s="3">
        <v>40907.910000000003</v>
      </c>
      <c r="S451" s="3">
        <v>27271.94</v>
      </c>
      <c r="T451" s="3">
        <v>13635.97</v>
      </c>
    </row>
    <row r="452" spans="1:20" x14ac:dyDescent="0.25">
      <c r="A452" s="8" t="s">
        <v>13</v>
      </c>
      <c r="B452" s="47">
        <v>49</v>
      </c>
      <c r="C452" s="8" t="s">
        <v>6814</v>
      </c>
      <c r="D452" s="8" t="s">
        <v>7391</v>
      </c>
      <c r="E452" s="8"/>
      <c r="F452" s="8"/>
      <c r="G452" s="8" t="s">
        <v>3275</v>
      </c>
      <c r="H452" s="11" t="s">
        <v>1406</v>
      </c>
      <c r="I452" s="4">
        <v>10805583</v>
      </c>
      <c r="J452" s="4">
        <v>10450814</v>
      </c>
      <c r="K452" s="7">
        <f t="shared" si="19"/>
        <v>-3.283200915674795E-2</v>
      </c>
      <c r="L452" t="str">
        <f t="shared" si="20"/>
        <v>QUALIFIED</v>
      </c>
      <c r="M452" s="3">
        <v>1251.1199999999999</v>
      </c>
      <c r="N452" s="3">
        <v>1094.73</v>
      </c>
      <c r="O452" s="3">
        <v>938.34</v>
      </c>
      <c r="P452" s="3">
        <v>781.95</v>
      </c>
      <c r="Q452" s="3">
        <v>625.55999999999995</v>
      </c>
      <c r="R452" s="3">
        <v>469.17</v>
      </c>
      <c r="S452" s="3">
        <v>312.77999999999997</v>
      </c>
      <c r="T452" s="3">
        <v>156.38999999999999</v>
      </c>
    </row>
    <row r="453" spans="1:20" x14ac:dyDescent="0.25">
      <c r="A453" s="8" t="s">
        <v>13</v>
      </c>
      <c r="B453" s="47">
        <v>49</v>
      </c>
      <c r="C453" s="8" t="s">
        <v>6814</v>
      </c>
      <c r="D453" s="8" t="s">
        <v>7406</v>
      </c>
      <c r="E453" s="8"/>
      <c r="F453" s="8"/>
      <c r="G453" s="8" t="s">
        <v>3290</v>
      </c>
      <c r="H453" s="11" t="s">
        <v>1407</v>
      </c>
      <c r="I453" s="4">
        <v>1865212</v>
      </c>
      <c r="J453" s="4">
        <v>2251553</v>
      </c>
      <c r="K453" s="7">
        <f t="shared" si="19"/>
        <v>0.20712980615608306</v>
      </c>
      <c r="L453" t="str">
        <f t="shared" si="20"/>
        <v>QUALIFIED</v>
      </c>
      <c r="M453" s="3">
        <v>372.77</v>
      </c>
      <c r="N453" s="3">
        <v>326.17</v>
      </c>
      <c r="O453" s="3">
        <v>279.58</v>
      </c>
      <c r="P453" s="3">
        <v>232.98</v>
      </c>
      <c r="Q453" s="3">
        <v>186.39</v>
      </c>
      <c r="R453" s="3">
        <v>139.79</v>
      </c>
      <c r="S453" s="3">
        <v>93.19</v>
      </c>
      <c r="T453" s="3">
        <v>46.6</v>
      </c>
    </row>
    <row r="454" spans="1:20" x14ac:dyDescent="0.25">
      <c r="A454" s="8" t="s">
        <v>13</v>
      </c>
      <c r="B454" s="47">
        <v>49</v>
      </c>
      <c r="C454" s="8" t="s">
        <v>6814</v>
      </c>
      <c r="D454" s="8" t="s">
        <v>7524</v>
      </c>
      <c r="E454" s="8"/>
      <c r="F454" s="8"/>
      <c r="G454" s="8" t="s">
        <v>3411</v>
      </c>
      <c r="H454" s="11" t="s">
        <v>1408</v>
      </c>
      <c r="I454" s="4">
        <v>30374962</v>
      </c>
      <c r="J454" s="4">
        <v>36525110</v>
      </c>
      <c r="K454" s="7">
        <f t="shared" si="19"/>
        <v>0.20247426153158643</v>
      </c>
      <c r="L454" t="str">
        <f t="shared" si="20"/>
        <v>QUALIFIED</v>
      </c>
      <c r="M454" s="3">
        <v>11918.41</v>
      </c>
      <c r="N454" s="3">
        <v>10428.61</v>
      </c>
      <c r="O454" s="3">
        <v>8938.81</v>
      </c>
      <c r="P454" s="3">
        <v>7449.01</v>
      </c>
      <c r="Q454" s="3">
        <v>5959.21</v>
      </c>
      <c r="R454" s="3">
        <v>4469.3999999999996</v>
      </c>
      <c r="S454" s="3">
        <v>2979.6</v>
      </c>
      <c r="T454" s="3">
        <v>1489.8</v>
      </c>
    </row>
    <row r="455" spans="1:20" x14ac:dyDescent="0.25">
      <c r="A455" s="8" t="s">
        <v>13</v>
      </c>
      <c r="B455" s="47">
        <v>49</v>
      </c>
      <c r="C455" s="8" t="s">
        <v>6814</v>
      </c>
      <c r="D455" s="8" t="s">
        <v>7584</v>
      </c>
      <c r="E455" s="8"/>
      <c r="F455" s="8"/>
      <c r="G455" s="8" t="s">
        <v>3471</v>
      </c>
      <c r="H455" s="11" t="s">
        <v>1409</v>
      </c>
      <c r="I455" s="4">
        <v>16263319</v>
      </c>
      <c r="J455" s="4">
        <v>17288425</v>
      </c>
      <c r="K455" s="7">
        <f t="shared" si="19"/>
        <v>6.303178336476091E-2</v>
      </c>
      <c r="L455" t="str">
        <f t="shared" si="20"/>
        <v>QUALIFIED</v>
      </c>
      <c r="M455" s="3">
        <v>2402.7399999999998</v>
      </c>
      <c r="N455" s="3">
        <v>2102.4</v>
      </c>
      <c r="O455" s="3">
        <v>1802.06</v>
      </c>
      <c r="P455" s="3">
        <v>1501.71</v>
      </c>
      <c r="Q455" s="3">
        <v>1201.3699999999999</v>
      </c>
      <c r="R455" s="3">
        <v>901.03</v>
      </c>
      <c r="S455" s="3">
        <v>600.69000000000005</v>
      </c>
      <c r="T455" s="3">
        <v>300.33999999999997</v>
      </c>
    </row>
    <row r="456" spans="1:20" x14ac:dyDescent="0.25">
      <c r="A456" s="8" t="s">
        <v>13</v>
      </c>
      <c r="B456" s="47">
        <v>49</v>
      </c>
      <c r="C456" s="8" t="s">
        <v>6814</v>
      </c>
      <c r="D456" s="8" t="s">
        <v>7631</v>
      </c>
      <c r="E456" s="8"/>
      <c r="F456" s="8"/>
      <c r="G456" s="8" t="s">
        <v>3521</v>
      </c>
      <c r="H456" s="11" t="s">
        <v>1410</v>
      </c>
      <c r="I456" s="4">
        <v>4334513</v>
      </c>
      <c r="J456" s="4">
        <v>4590927</v>
      </c>
      <c r="K456" s="7">
        <f t="shared" si="19"/>
        <v>5.9156357357793135E-2</v>
      </c>
      <c r="L456" t="str">
        <f t="shared" si="20"/>
        <v>QUALIFIED</v>
      </c>
      <c r="M456" s="3">
        <v>522.48</v>
      </c>
      <c r="N456" s="3">
        <v>457.17</v>
      </c>
      <c r="O456" s="3">
        <v>391.86</v>
      </c>
      <c r="P456" s="3">
        <v>326.55</v>
      </c>
      <c r="Q456" s="3">
        <v>261.24</v>
      </c>
      <c r="R456" s="3">
        <v>195.93</v>
      </c>
      <c r="S456" s="3">
        <v>130.62</v>
      </c>
      <c r="T456" s="3">
        <v>65.31</v>
      </c>
    </row>
    <row r="457" spans="1:20" x14ac:dyDescent="0.25">
      <c r="A457" s="8" t="s">
        <v>13</v>
      </c>
      <c r="B457" s="47">
        <v>49</v>
      </c>
      <c r="C457" s="8" t="s">
        <v>6814</v>
      </c>
      <c r="D457" s="8" t="s">
        <v>7626</v>
      </c>
      <c r="E457" s="8"/>
      <c r="F457" s="8"/>
      <c r="G457" s="8" t="s">
        <v>3516</v>
      </c>
      <c r="H457" s="11" t="s">
        <v>1411</v>
      </c>
      <c r="I457" s="4">
        <v>1831419</v>
      </c>
      <c r="J457" s="4">
        <v>2632412</v>
      </c>
      <c r="K457" s="7">
        <f t="shared" si="19"/>
        <v>0.43736195813191847</v>
      </c>
      <c r="L457" t="str">
        <f t="shared" si="20"/>
        <v/>
      </c>
      <c r="M457" s="3">
        <v>420.31</v>
      </c>
      <c r="N457" s="3">
        <v>336.25</v>
      </c>
      <c r="O457" s="3">
        <v>252.19</v>
      </c>
      <c r="P457" s="3">
        <v>168.12</v>
      </c>
      <c r="Q457" s="3">
        <v>84.06</v>
      </c>
      <c r="R457" s="3">
        <v>0</v>
      </c>
      <c r="S457" s="3">
        <v>0</v>
      </c>
      <c r="T457" s="3">
        <v>0</v>
      </c>
    </row>
    <row r="458" spans="1:20" x14ac:dyDescent="0.25">
      <c r="A458" s="8" t="s">
        <v>13</v>
      </c>
      <c r="B458" s="47">
        <v>49</v>
      </c>
      <c r="C458" s="8" t="s">
        <v>6814</v>
      </c>
      <c r="D458" s="8" t="s">
        <v>7628</v>
      </c>
      <c r="E458" s="8"/>
      <c r="F458" s="8"/>
      <c r="G458" s="8" t="s">
        <v>3518</v>
      </c>
      <c r="H458" s="11" t="s">
        <v>1412</v>
      </c>
      <c r="I458" s="4">
        <v>3807579</v>
      </c>
      <c r="J458" s="4">
        <v>3869093</v>
      </c>
      <c r="K458" s="7">
        <f t="shared" si="19"/>
        <v>1.6155672672845397E-2</v>
      </c>
      <c r="L458" t="str">
        <f t="shared" si="20"/>
        <v>QUALIFIED</v>
      </c>
      <c r="M458" s="3">
        <v>360.78</v>
      </c>
      <c r="N458" s="3">
        <v>315.68</v>
      </c>
      <c r="O458" s="3">
        <v>270.58999999999997</v>
      </c>
      <c r="P458" s="3">
        <v>225.49</v>
      </c>
      <c r="Q458" s="3">
        <v>180.39</v>
      </c>
      <c r="R458" s="3">
        <v>135.29</v>
      </c>
      <c r="S458" s="3">
        <v>90.2</v>
      </c>
      <c r="T458" s="3">
        <v>45.1</v>
      </c>
    </row>
    <row r="459" spans="1:20" x14ac:dyDescent="0.25">
      <c r="A459" s="8" t="s">
        <v>40</v>
      </c>
      <c r="B459" s="47">
        <v>50</v>
      </c>
      <c r="C459" s="8" t="s">
        <v>6814</v>
      </c>
      <c r="D459" s="8" t="s">
        <v>6908</v>
      </c>
      <c r="E459" s="8"/>
      <c r="F459" s="8"/>
      <c r="G459" s="8" t="s">
        <v>2776</v>
      </c>
      <c r="H459" s="11" t="s">
        <v>1427</v>
      </c>
      <c r="I459" s="4">
        <v>24479954</v>
      </c>
      <c r="J459" s="4">
        <v>30228704</v>
      </c>
      <c r="K459" s="7">
        <f t="shared" si="19"/>
        <v>0.2348350000984479</v>
      </c>
      <c r="L459" t="str">
        <f t="shared" si="20"/>
        <v>QUALIFIED</v>
      </c>
      <c r="M459" s="3">
        <v>4743.78</v>
      </c>
      <c r="N459" s="3">
        <v>4150.8100000000004</v>
      </c>
      <c r="O459" s="3">
        <v>3557.84</v>
      </c>
      <c r="P459" s="3">
        <v>2964.86</v>
      </c>
      <c r="Q459" s="3">
        <v>2371.89</v>
      </c>
      <c r="R459" s="3">
        <v>1778.92</v>
      </c>
      <c r="S459" s="3">
        <v>1185.95</v>
      </c>
      <c r="T459" s="3">
        <v>592.97</v>
      </c>
    </row>
    <row r="460" spans="1:20" x14ac:dyDescent="0.25">
      <c r="A460" s="8" t="s">
        <v>40</v>
      </c>
      <c r="B460" s="47">
        <v>50</v>
      </c>
      <c r="C460" s="8" t="s">
        <v>6814</v>
      </c>
      <c r="D460" s="8" t="s">
        <v>7008</v>
      </c>
      <c r="E460" s="8"/>
      <c r="F460" s="8"/>
      <c r="G460" s="8" t="s">
        <v>2883</v>
      </c>
      <c r="H460" s="11" t="s">
        <v>216</v>
      </c>
      <c r="I460" s="4">
        <v>47054556</v>
      </c>
      <c r="J460" s="4">
        <v>55641812</v>
      </c>
      <c r="K460" s="7">
        <f t="shared" si="19"/>
        <v>0.18249573962614798</v>
      </c>
      <c r="L460" t="str">
        <f t="shared" si="20"/>
        <v>QUALIFIED</v>
      </c>
      <c r="M460" s="3">
        <v>18266.23</v>
      </c>
      <c r="N460" s="3">
        <v>15982.95</v>
      </c>
      <c r="O460" s="3">
        <v>13699.67</v>
      </c>
      <c r="P460" s="3">
        <v>11416.39</v>
      </c>
      <c r="Q460" s="3">
        <v>9133.1200000000008</v>
      </c>
      <c r="R460" s="3">
        <v>6849.84</v>
      </c>
      <c r="S460" s="3">
        <v>4566.5600000000004</v>
      </c>
      <c r="T460" s="3">
        <v>2283.2800000000002</v>
      </c>
    </row>
    <row r="461" spans="1:20" x14ac:dyDescent="0.25">
      <c r="A461" s="8" t="s">
        <v>40</v>
      </c>
      <c r="B461" s="47">
        <v>50</v>
      </c>
      <c r="C461" s="8" t="s">
        <v>6814</v>
      </c>
      <c r="D461" s="8" t="s">
        <v>7257</v>
      </c>
      <c r="E461" s="8"/>
      <c r="F461" s="8"/>
      <c r="G461" s="8" t="s">
        <v>3140</v>
      </c>
      <c r="H461" s="11" t="s">
        <v>1433</v>
      </c>
      <c r="I461" s="4">
        <v>12966022</v>
      </c>
      <c r="J461" s="4">
        <v>14111571</v>
      </c>
      <c r="K461" s="7">
        <f t="shared" si="19"/>
        <v>8.8350073754309533E-2</v>
      </c>
      <c r="L461" t="str">
        <f t="shared" si="20"/>
        <v>QUALIFIED</v>
      </c>
      <c r="M461" s="3">
        <v>2830.4</v>
      </c>
      <c r="N461" s="3">
        <v>2476.6</v>
      </c>
      <c r="O461" s="3">
        <v>0</v>
      </c>
      <c r="P461" s="3">
        <v>1769</v>
      </c>
      <c r="Q461" s="3">
        <v>1415.2</v>
      </c>
      <c r="R461" s="3">
        <v>1061.4000000000001</v>
      </c>
      <c r="S461" s="3">
        <v>707.6</v>
      </c>
      <c r="T461" s="3">
        <v>353.8</v>
      </c>
    </row>
    <row r="462" spans="1:20" x14ac:dyDescent="0.25">
      <c r="A462" s="8" t="s">
        <v>40</v>
      </c>
      <c r="B462" s="47">
        <v>50</v>
      </c>
      <c r="C462" s="8" t="s">
        <v>6814</v>
      </c>
      <c r="D462" s="8" t="s">
        <v>7283</v>
      </c>
      <c r="E462" s="8"/>
      <c r="F462" s="8"/>
      <c r="G462" s="8" t="s">
        <v>3167</v>
      </c>
      <c r="H462" s="11" t="s">
        <v>1434</v>
      </c>
      <c r="I462" s="4">
        <v>5736193</v>
      </c>
      <c r="J462" s="4">
        <v>6356228</v>
      </c>
      <c r="K462" s="7">
        <f t="shared" si="19"/>
        <v>0.10809172564451719</v>
      </c>
      <c r="L462" t="str">
        <f t="shared" si="20"/>
        <v>QUALIFIED</v>
      </c>
      <c r="M462" s="3">
        <v>28.28</v>
      </c>
      <c r="N462" s="3">
        <v>24.75</v>
      </c>
      <c r="O462" s="3">
        <v>21.21</v>
      </c>
      <c r="P462" s="3">
        <v>17.68</v>
      </c>
      <c r="Q462" s="3">
        <v>14.14</v>
      </c>
      <c r="R462" s="3">
        <v>10.61</v>
      </c>
      <c r="S462" s="3">
        <v>7.07</v>
      </c>
      <c r="T462" s="3">
        <v>3.54</v>
      </c>
    </row>
    <row r="463" spans="1:20" x14ac:dyDescent="0.25">
      <c r="A463" s="8" t="s">
        <v>40</v>
      </c>
      <c r="B463" s="47">
        <v>50</v>
      </c>
      <c r="C463" s="8" t="s">
        <v>6814</v>
      </c>
      <c r="D463" s="8" t="s">
        <v>7337</v>
      </c>
      <c r="E463" s="8"/>
      <c r="F463" s="8"/>
      <c r="G463" s="8" t="s">
        <v>3221</v>
      </c>
      <c r="H463" s="11" t="s">
        <v>1435</v>
      </c>
      <c r="I463" s="4">
        <v>10546190</v>
      </c>
      <c r="J463" s="4">
        <v>12392078</v>
      </c>
      <c r="K463" s="7">
        <f t="shared" si="19"/>
        <v>0.17502889669160143</v>
      </c>
      <c r="L463" t="str">
        <f t="shared" si="20"/>
        <v>QUALIFIED</v>
      </c>
      <c r="M463" s="3">
        <v>2058.98</v>
      </c>
      <c r="N463" s="3">
        <v>1801.61</v>
      </c>
      <c r="O463" s="3">
        <v>1544.24</v>
      </c>
      <c r="P463" s="3">
        <v>1286.8599999999999</v>
      </c>
      <c r="Q463" s="3">
        <v>1029.49</v>
      </c>
      <c r="R463" s="3">
        <v>772.12</v>
      </c>
      <c r="S463" s="3">
        <v>514.75</v>
      </c>
      <c r="T463" s="3">
        <v>257.37</v>
      </c>
    </row>
    <row r="464" spans="1:20" x14ac:dyDescent="0.25">
      <c r="A464" s="8" t="s">
        <v>40</v>
      </c>
      <c r="B464" s="47">
        <v>50</v>
      </c>
      <c r="C464" s="8" t="s">
        <v>6814</v>
      </c>
      <c r="D464" s="8" t="s">
        <v>7400</v>
      </c>
      <c r="E464" s="8"/>
      <c r="F464" s="8"/>
      <c r="G464" s="8" t="s">
        <v>3284</v>
      </c>
      <c r="H464" s="11" t="s">
        <v>1436</v>
      </c>
      <c r="I464" s="4">
        <v>7147297</v>
      </c>
      <c r="J464" s="4">
        <v>8339760</v>
      </c>
      <c r="K464" s="7">
        <f t="shared" ref="K464:K489" si="21">(J464-I464)/I464</f>
        <v>0.16684111489980058</v>
      </c>
      <c r="L464" t="str">
        <f t="shared" si="20"/>
        <v>QUALIFIED</v>
      </c>
      <c r="M464" s="3">
        <v>1940.14</v>
      </c>
      <c r="N464" s="3">
        <v>1697.62</v>
      </c>
      <c r="O464" s="3">
        <v>1455.11</v>
      </c>
      <c r="P464" s="3">
        <v>1212.5899999999999</v>
      </c>
      <c r="Q464" s="3">
        <v>970.07</v>
      </c>
      <c r="R464" s="3">
        <v>727.55</v>
      </c>
      <c r="S464" s="3">
        <v>485.04</v>
      </c>
      <c r="T464" s="3">
        <v>242.52</v>
      </c>
    </row>
    <row r="465" spans="1:20" x14ac:dyDescent="0.25">
      <c r="A465" s="8" t="s">
        <v>40</v>
      </c>
      <c r="B465" s="47">
        <v>50</v>
      </c>
      <c r="C465" s="8" t="s">
        <v>6814</v>
      </c>
      <c r="D465" s="8" t="s">
        <v>7408</v>
      </c>
      <c r="E465" s="8"/>
      <c r="F465" s="8"/>
      <c r="G465" s="8" t="s">
        <v>3292</v>
      </c>
      <c r="H465" s="11" t="s">
        <v>347</v>
      </c>
      <c r="I465" s="4">
        <v>49522643</v>
      </c>
      <c r="J465" s="4">
        <v>60320680</v>
      </c>
      <c r="K465" s="7">
        <f t="shared" si="21"/>
        <v>0.21804242152423084</v>
      </c>
      <c r="L465" t="str">
        <f t="shared" si="20"/>
        <v>QUALIFIED</v>
      </c>
      <c r="M465" s="3">
        <v>12696.62</v>
      </c>
      <c r="N465" s="3">
        <v>11109.54</v>
      </c>
      <c r="O465" s="3">
        <v>9522.4699999999993</v>
      </c>
      <c r="P465" s="3">
        <v>7935.39</v>
      </c>
      <c r="Q465" s="3">
        <v>6348.31</v>
      </c>
      <c r="R465" s="3">
        <v>4761.2299999999996</v>
      </c>
      <c r="S465" s="3">
        <v>3174.16</v>
      </c>
      <c r="T465" s="3">
        <v>1587.08</v>
      </c>
    </row>
    <row r="466" spans="1:20" x14ac:dyDescent="0.25">
      <c r="A466" s="8" t="s">
        <v>40</v>
      </c>
      <c r="B466" s="47">
        <v>50</v>
      </c>
      <c r="C466" s="8" t="s">
        <v>6814</v>
      </c>
      <c r="D466" s="8" t="s">
        <v>6824</v>
      </c>
      <c r="E466" s="8"/>
      <c r="F466" s="8"/>
      <c r="G466" s="8" t="s">
        <v>3330</v>
      </c>
      <c r="H466" s="11" t="s">
        <v>289</v>
      </c>
      <c r="I466" s="4">
        <v>534348471</v>
      </c>
      <c r="J466" s="4">
        <v>537247713</v>
      </c>
      <c r="K466" s="7">
        <f t="shared" si="21"/>
        <v>5.4257514662187549E-3</v>
      </c>
      <c r="L466" t="str">
        <f t="shared" si="20"/>
        <v>QUALIFIED</v>
      </c>
      <c r="M466" s="3">
        <v>273560.67</v>
      </c>
      <c r="N466" s="3">
        <v>239365.59</v>
      </c>
      <c r="O466" s="3">
        <v>205170.5</v>
      </c>
      <c r="P466" s="3">
        <v>170975.42</v>
      </c>
      <c r="Q466" s="3">
        <v>136780.34</v>
      </c>
      <c r="R466" s="3">
        <v>102585.25</v>
      </c>
      <c r="S466" s="3">
        <v>68390.17</v>
      </c>
      <c r="T466" s="3">
        <v>34195.08</v>
      </c>
    </row>
    <row r="467" spans="1:20" x14ac:dyDescent="0.25">
      <c r="A467" s="8" t="s">
        <v>40</v>
      </c>
      <c r="B467" s="47">
        <v>50</v>
      </c>
      <c r="C467" s="8" t="s">
        <v>6814</v>
      </c>
      <c r="D467" s="8" t="s">
        <v>7458</v>
      </c>
      <c r="E467" s="8"/>
      <c r="F467" s="8"/>
      <c r="G467" s="8" t="s">
        <v>3344</v>
      </c>
      <c r="H467" s="11" t="s">
        <v>1438</v>
      </c>
      <c r="I467" s="4">
        <v>6200796</v>
      </c>
      <c r="J467" s="4">
        <v>8000380</v>
      </c>
      <c r="K467" s="7">
        <f t="shared" si="21"/>
        <v>0.29021822359580929</v>
      </c>
      <c r="L467" t="str">
        <f t="shared" si="20"/>
        <v>QUALIFIED</v>
      </c>
      <c r="M467" s="3">
        <v>504.09</v>
      </c>
      <c r="N467" s="3">
        <v>441.08</v>
      </c>
      <c r="O467" s="3">
        <v>378.07</v>
      </c>
      <c r="P467" s="3">
        <v>315.06</v>
      </c>
      <c r="Q467" s="3">
        <v>252.05</v>
      </c>
      <c r="R467" s="3">
        <v>189.03</v>
      </c>
      <c r="S467" s="3">
        <v>126.02</v>
      </c>
      <c r="T467" s="3">
        <v>63.01</v>
      </c>
    </row>
    <row r="468" spans="1:20" x14ac:dyDescent="0.25">
      <c r="A468" s="8" t="s">
        <v>40</v>
      </c>
      <c r="B468" s="47">
        <v>50</v>
      </c>
      <c r="C468" s="8" t="s">
        <v>6814</v>
      </c>
      <c r="D468" s="8" t="s">
        <v>7521</v>
      </c>
      <c r="E468" s="8"/>
      <c r="F468" s="8"/>
      <c r="G468" s="8" t="s">
        <v>3408</v>
      </c>
      <c r="H468" s="11" t="s">
        <v>1439</v>
      </c>
      <c r="I468" s="4">
        <v>45394574</v>
      </c>
      <c r="J468" s="4">
        <v>52704284</v>
      </c>
      <c r="K468" s="7">
        <f t="shared" si="21"/>
        <v>0.1610260732923719</v>
      </c>
      <c r="L468" t="str">
        <f t="shared" si="20"/>
        <v>QUALIFIED</v>
      </c>
      <c r="M468" s="3">
        <v>8020.51</v>
      </c>
      <c r="N468" s="3">
        <v>7017.95</v>
      </c>
      <c r="O468" s="3">
        <v>6015.38</v>
      </c>
      <c r="P468" s="3">
        <v>5012.82</v>
      </c>
      <c r="Q468" s="3">
        <v>4010.26</v>
      </c>
      <c r="R468" s="3">
        <v>3007.69</v>
      </c>
      <c r="S468" s="3">
        <v>2005.13</v>
      </c>
      <c r="T468" s="3">
        <v>1002.56</v>
      </c>
    </row>
    <row r="469" spans="1:20" x14ac:dyDescent="0.25">
      <c r="A469" s="8" t="s">
        <v>40</v>
      </c>
      <c r="B469" s="47">
        <v>50</v>
      </c>
      <c r="C469" s="8" t="s">
        <v>6814</v>
      </c>
      <c r="D469" s="8" t="s">
        <v>7541</v>
      </c>
      <c r="E469" s="8"/>
      <c r="F469" s="8"/>
      <c r="G469" s="8" t="s">
        <v>3428</v>
      </c>
      <c r="H469" s="11" t="s">
        <v>1440</v>
      </c>
      <c r="I469" s="4">
        <v>3198110</v>
      </c>
      <c r="J469" s="4">
        <v>3498688</v>
      </c>
      <c r="K469" s="7">
        <f t="shared" si="21"/>
        <v>9.3986135561315909E-2</v>
      </c>
      <c r="L469" t="str">
        <f t="shared" si="20"/>
        <v>QUALIFIED</v>
      </c>
      <c r="M469" s="3">
        <v>352.24</v>
      </c>
      <c r="N469" s="3">
        <v>308.20999999999998</v>
      </c>
      <c r="O469" s="3">
        <v>264.18</v>
      </c>
      <c r="P469" s="3">
        <v>220.15</v>
      </c>
      <c r="Q469" s="3">
        <v>176.12</v>
      </c>
      <c r="R469" s="3">
        <v>132.09</v>
      </c>
      <c r="S469" s="3">
        <v>88.06</v>
      </c>
      <c r="T469" s="3">
        <v>44.03</v>
      </c>
    </row>
    <row r="470" spans="1:20" x14ac:dyDescent="0.25">
      <c r="A470" s="8" t="s">
        <v>40</v>
      </c>
      <c r="B470" s="47">
        <v>50</v>
      </c>
      <c r="C470" s="8" t="s">
        <v>6814</v>
      </c>
      <c r="D470" s="8" t="s">
        <v>7652</v>
      </c>
      <c r="E470" s="8"/>
      <c r="F470" s="8"/>
      <c r="G470" s="8" t="s">
        <v>3542</v>
      </c>
      <c r="H470" s="11" t="s">
        <v>1441</v>
      </c>
      <c r="I470" s="4">
        <v>26674126</v>
      </c>
      <c r="J470" s="4">
        <v>32113361</v>
      </c>
      <c r="K470" s="7">
        <f t="shared" si="21"/>
        <v>0.20391427258010253</v>
      </c>
      <c r="L470" t="str">
        <f t="shared" si="20"/>
        <v>QUALIFIED</v>
      </c>
      <c r="M470" s="3">
        <v>8491.0499999999993</v>
      </c>
      <c r="N470" s="3">
        <v>7429.67</v>
      </c>
      <c r="O470" s="3">
        <v>6368.29</v>
      </c>
      <c r="P470" s="3">
        <v>5306.91</v>
      </c>
      <c r="Q470" s="3">
        <v>4245.53</v>
      </c>
      <c r="R470" s="3">
        <v>3184.14</v>
      </c>
      <c r="S470" s="3">
        <v>2122.7600000000002</v>
      </c>
      <c r="T470" s="3">
        <v>1061.3800000000001</v>
      </c>
    </row>
    <row r="471" spans="1:20" x14ac:dyDescent="0.25">
      <c r="A471" s="8" t="s">
        <v>40</v>
      </c>
      <c r="B471" s="47">
        <v>50</v>
      </c>
      <c r="C471" s="8" t="s">
        <v>6814</v>
      </c>
      <c r="D471" s="8" t="s">
        <v>7693</v>
      </c>
      <c r="E471" s="8"/>
      <c r="F471" s="8"/>
      <c r="G471" s="8" t="s">
        <v>3583</v>
      </c>
      <c r="H471" s="11" t="s">
        <v>1442</v>
      </c>
      <c r="I471" s="4">
        <v>623635</v>
      </c>
      <c r="J471" s="4">
        <v>722779</v>
      </c>
      <c r="K471" s="7">
        <f t="shared" si="21"/>
        <v>0.15897760709389305</v>
      </c>
      <c r="L471" t="str">
        <f t="shared" si="20"/>
        <v>QUALIFIED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</row>
    <row r="472" spans="1:20" x14ac:dyDescent="0.25">
      <c r="A472" s="8" t="s">
        <v>14</v>
      </c>
      <c r="B472" s="47">
        <v>51</v>
      </c>
      <c r="C472" s="8" t="s">
        <v>6814</v>
      </c>
      <c r="D472" s="8" t="s">
        <v>6906</v>
      </c>
      <c r="E472" s="8"/>
      <c r="F472" s="8"/>
      <c r="G472" s="8" t="s">
        <v>2774</v>
      </c>
      <c r="H472" s="11" t="s">
        <v>1494</v>
      </c>
      <c r="I472" s="4">
        <v>6929663</v>
      </c>
      <c r="J472" s="4">
        <v>9078220</v>
      </c>
      <c r="K472" s="7">
        <f t="shared" si="21"/>
        <v>0.31005216270978836</v>
      </c>
      <c r="L472" t="str">
        <f t="shared" si="20"/>
        <v>QUALIFIED</v>
      </c>
      <c r="M472" s="3">
        <v>707.09</v>
      </c>
      <c r="N472" s="3">
        <v>618.70000000000005</v>
      </c>
      <c r="O472" s="3">
        <v>530.32000000000005</v>
      </c>
      <c r="P472" s="3">
        <v>441.93</v>
      </c>
      <c r="Q472" s="3">
        <v>353.55</v>
      </c>
      <c r="R472" s="3">
        <v>265.16000000000003</v>
      </c>
      <c r="S472" s="3">
        <v>176.77</v>
      </c>
      <c r="T472" s="3">
        <v>88.39</v>
      </c>
    </row>
    <row r="473" spans="1:20" x14ac:dyDescent="0.25">
      <c r="A473" s="8" t="s">
        <v>14</v>
      </c>
      <c r="B473" s="47">
        <v>51</v>
      </c>
      <c r="C473" s="8" t="s">
        <v>6814</v>
      </c>
      <c r="D473" s="8" t="s">
        <v>7118</v>
      </c>
      <c r="E473" s="8"/>
      <c r="F473" s="8"/>
      <c r="G473" s="8" t="s">
        <v>2999</v>
      </c>
      <c r="H473" s="11" t="s">
        <v>313</v>
      </c>
      <c r="I473" s="4">
        <v>281195506</v>
      </c>
      <c r="J473" s="4">
        <v>352154612</v>
      </c>
      <c r="K473" s="7">
        <f t="shared" si="21"/>
        <v>0.25234793759470681</v>
      </c>
      <c r="L473" t="str">
        <f t="shared" si="20"/>
        <v>QUALIFIED</v>
      </c>
      <c r="M473" s="3">
        <v>140753.38</v>
      </c>
      <c r="N473" s="3">
        <v>123159.21</v>
      </c>
      <c r="O473" s="3">
        <v>105565.04</v>
      </c>
      <c r="P473" s="3">
        <v>87970.86</v>
      </c>
      <c r="Q473" s="3">
        <v>70376.69</v>
      </c>
      <c r="R473" s="3">
        <v>52782.52</v>
      </c>
      <c r="S473" s="3">
        <v>35188.35</v>
      </c>
      <c r="T473" s="3">
        <v>17594.169999999998</v>
      </c>
    </row>
    <row r="474" spans="1:20" x14ac:dyDescent="0.25">
      <c r="A474" s="8" t="s">
        <v>14</v>
      </c>
      <c r="B474" s="47">
        <v>51</v>
      </c>
      <c r="C474" s="8" t="s">
        <v>6814</v>
      </c>
      <c r="D474" s="8" t="s">
        <v>7308</v>
      </c>
      <c r="E474" s="8"/>
      <c r="F474" s="8"/>
      <c r="G474" s="8" t="s">
        <v>3192</v>
      </c>
      <c r="H474" s="11" t="s">
        <v>1495</v>
      </c>
      <c r="I474" s="4">
        <v>6394417</v>
      </c>
      <c r="J474" s="4">
        <v>7709732</v>
      </c>
      <c r="K474" s="7">
        <f t="shared" si="21"/>
        <v>0.20569740759790925</v>
      </c>
      <c r="L474" t="str">
        <f t="shared" si="20"/>
        <v>QUALIFIED</v>
      </c>
      <c r="M474" s="3">
        <v>898.37</v>
      </c>
      <c r="N474" s="3">
        <v>786.07</v>
      </c>
      <c r="O474" s="3">
        <v>673.78</v>
      </c>
      <c r="P474" s="3">
        <v>561.48</v>
      </c>
      <c r="Q474" s="3">
        <v>449.19</v>
      </c>
      <c r="R474" s="3">
        <v>336.89</v>
      </c>
      <c r="S474" s="3">
        <v>224.59</v>
      </c>
      <c r="T474" s="3">
        <v>112.3</v>
      </c>
    </row>
    <row r="475" spans="1:20" x14ac:dyDescent="0.25">
      <c r="A475" s="8" t="s">
        <v>14</v>
      </c>
      <c r="B475" s="47">
        <v>51</v>
      </c>
      <c r="C475" s="8" t="s">
        <v>6814</v>
      </c>
      <c r="D475" s="8" t="s">
        <v>7320</v>
      </c>
      <c r="E475" s="8"/>
      <c r="F475" s="8"/>
      <c r="G475" s="8" t="s">
        <v>3204</v>
      </c>
      <c r="H475" s="11" t="s">
        <v>1496</v>
      </c>
      <c r="I475" s="4">
        <v>4706769</v>
      </c>
      <c r="J475" s="4">
        <v>5592317</v>
      </c>
      <c r="K475" s="7">
        <f t="shared" si="21"/>
        <v>0.1881435014125401</v>
      </c>
      <c r="L475" t="str">
        <f t="shared" si="20"/>
        <v>QUALIFIED</v>
      </c>
      <c r="M475" s="3">
        <v>488.99</v>
      </c>
      <c r="N475" s="3">
        <v>427.87</v>
      </c>
      <c r="O475" s="3">
        <v>366.74</v>
      </c>
      <c r="P475" s="3">
        <v>305.62</v>
      </c>
      <c r="Q475" s="3">
        <v>244.5</v>
      </c>
      <c r="R475" s="3">
        <v>183.37</v>
      </c>
      <c r="S475" s="3">
        <v>122.25</v>
      </c>
      <c r="T475" s="3">
        <v>61.12</v>
      </c>
    </row>
    <row r="476" spans="1:20" x14ac:dyDescent="0.25">
      <c r="A476" s="8" t="s">
        <v>14</v>
      </c>
      <c r="B476" s="47">
        <v>51</v>
      </c>
      <c r="C476" s="8" t="s">
        <v>6814</v>
      </c>
      <c r="D476" s="8" t="s">
        <v>7487</v>
      </c>
      <c r="E476" s="8"/>
      <c r="F476" s="8"/>
      <c r="G476" s="8" t="s">
        <v>3374</v>
      </c>
      <c r="H476" s="11" t="s">
        <v>1497</v>
      </c>
      <c r="I476" s="4">
        <v>4054718</v>
      </c>
      <c r="J476" s="4">
        <v>4318726</v>
      </c>
      <c r="K476" s="7">
        <f t="shared" si="21"/>
        <v>6.5111309837083617E-2</v>
      </c>
      <c r="L476" t="str">
        <f t="shared" si="20"/>
        <v>QUALIFIED</v>
      </c>
      <c r="M476" s="3">
        <v>374.41</v>
      </c>
      <c r="N476" s="3">
        <v>327.61</v>
      </c>
      <c r="O476" s="3">
        <v>280.81</v>
      </c>
      <c r="P476" s="3">
        <v>234.01</v>
      </c>
      <c r="Q476" s="3">
        <v>187.21</v>
      </c>
      <c r="R476" s="3">
        <v>140.4</v>
      </c>
      <c r="S476" s="3">
        <v>93.6</v>
      </c>
      <c r="T476" s="3">
        <v>46.8</v>
      </c>
    </row>
    <row r="477" spans="1:20" x14ac:dyDescent="0.25">
      <c r="A477" s="8" t="s">
        <v>14</v>
      </c>
      <c r="B477" s="47">
        <v>51</v>
      </c>
      <c r="C477" s="8" t="s">
        <v>6814</v>
      </c>
      <c r="D477" s="8" t="s">
        <v>7510</v>
      </c>
      <c r="E477" s="8"/>
      <c r="F477" s="8"/>
      <c r="G477" s="8" t="s">
        <v>3397</v>
      </c>
      <c r="H477" s="11" t="s">
        <v>1498</v>
      </c>
      <c r="I477" s="4">
        <v>1713812</v>
      </c>
      <c r="J477" s="4">
        <v>2124535</v>
      </c>
      <c r="K477" s="7">
        <f t="shared" si="21"/>
        <v>0.23965464123252725</v>
      </c>
      <c r="L477" t="str">
        <f t="shared" si="20"/>
        <v>QUALIFIED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</row>
    <row r="478" spans="1:20" x14ac:dyDescent="0.25">
      <c r="A478" s="8" t="s">
        <v>2101</v>
      </c>
      <c r="B478" s="47">
        <v>52</v>
      </c>
      <c r="C478" s="8" t="s">
        <v>6814</v>
      </c>
      <c r="D478" s="8" t="s">
        <v>7020</v>
      </c>
      <c r="E478" s="8"/>
      <c r="F478" s="8"/>
      <c r="G478" s="8" t="s">
        <v>2895</v>
      </c>
      <c r="H478" s="11" t="s">
        <v>1509</v>
      </c>
      <c r="I478" s="4">
        <v>1424583054</v>
      </c>
      <c r="J478" s="4">
        <v>1860625673</v>
      </c>
      <c r="K478" s="7">
        <f t="shared" si="21"/>
        <v>0.30608437870692234</v>
      </c>
      <c r="L478" t="str">
        <f t="shared" si="20"/>
        <v>QUALIFIED</v>
      </c>
      <c r="M478" s="3">
        <v>1482555.84</v>
      </c>
      <c r="N478" s="3">
        <v>1297236.3600000001</v>
      </c>
      <c r="O478" s="3">
        <v>1111916.8799999999</v>
      </c>
      <c r="P478" s="3">
        <v>926597.4</v>
      </c>
      <c r="Q478" s="3">
        <v>741277.92</v>
      </c>
      <c r="R478" s="3">
        <v>555958.43999999994</v>
      </c>
      <c r="S478" s="3">
        <v>370638.96</v>
      </c>
      <c r="T478" s="3">
        <v>185319.48</v>
      </c>
    </row>
    <row r="479" spans="1:20" x14ac:dyDescent="0.25">
      <c r="A479" s="8" t="s">
        <v>2101</v>
      </c>
      <c r="B479" s="47">
        <v>52</v>
      </c>
      <c r="C479" s="8" t="s">
        <v>6814</v>
      </c>
      <c r="D479" s="8" t="s">
        <v>7218</v>
      </c>
      <c r="E479" s="8"/>
      <c r="F479" s="8"/>
      <c r="G479" s="8" t="s">
        <v>3100</v>
      </c>
      <c r="H479" s="11" t="s">
        <v>1510</v>
      </c>
      <c r="I479" s="4">
        <v>37271424</v>
      </c>
      <c r="J479" s="4">
        <v>52405687</v>
      </c>
      <c r="K479" s="7">
        <f t="shared" si="21"/>
        <v>0.40605540051273598</v>
      </c>
      <c r="L479" t="str">
        <f t="shared" si="20"/>
        <v/>
      </c>
      <c r="M479" s="3">
        <v>11858.58</v>
      </c>
      <c r="N479" s="3">
        <v>9486.86</v>
      </c>
      <c r="O479" s="3">
        <v>7115.15</v>
      </c>
      <c r="P479" s="3">
        <v>4743.43</v>
      </c>
      <c r="Q479" s="3">
        <v>2371.7199999999998</v>
      </c>
      <c r="R479" s="3">
        <v>0</v>
      </c>
      <c r="S479" s="3">
        <v>0</v>
      </c>
      <c r="T479" s="3">
        <v>0</v>
      </c>
    </row>
    <row r="480" spans="1:20" x14ac:dyDescent="0.25">
      <c r="A480" s="8" t="s">
        <v>2101</v>
      </c>
      <c r="B480" s="47">
        <v>52</v>
      </c>
      <c r="C480" s="8" t="s">
        <v>6814</v>
      </c>
      <c r="D480" s="8" t="s">
        <v>6825</v>
      </c>
      <c r="E480" s="8"/>
      <c r="F480" s="8"/>
      <c r="G480" s="8" t="s">
        <v>3122</v>
      </c>
      <c r="H480" s="11" t="s">
        <v>1504</v>
      </c>
      <c r="I480" s="4">
        <v>2989199154</v>
      </c>
      <c r="J480" s="4">
        <v>4218021909</v>
      </c>
      <c r="K480" s="7">
        <f t="shared" si="21"/>
        <v>0.4110876163455518</v>
      </c>
      <c r="L480" t="str">
        <f t="shared" si="20"/>
        <v/>
      </c>
      <c r="M480" s="3">
        <v>1516885.51</v>
      </c>
      <c r="N480" s="3">
        <v>1213508.4099999999</v>
      </c>
      <c r="O480" s="3">
        <v>910131.31</v>
      </c>
      <c r="P480" s="3">
        <v>606754.19999999995</v>
      </c>
      <c r="Q480" s="3">
        <v>303377.09999999998</v>
      </c>
      <c r="R480" s="3">
        <v>0</v>
      </c>
      <c r="S480" s="3">
        <v>0</v>
      </c>
      <c r="T480" s="3">
        <v>0</v>
      </c>
    </row>
    <row r="481" spans="1:20" x14ac:dyDescent="0.25">
      <c r="A481" s="8" t="s">
        <v>2101</v>
      </c>
      <c r="B481" s="47">
        <v>52</v>
      </c>
      <c r="C481" s="8" t="s">
        <v>6814</v>
      </c>
      <c r="D481" s="8" t="s">
        <v>7324</v>
      </c>
      <c r="E481" s="8"/>
      <c r="F481" s="8"/>
      <c r="G481" s="8" t="s">
        <v>3208</v>
      </c>
      <c r="H481" s="11" t="s">
        <v>562</v>
      </c>
      <c r="I481" s="4">
        <v>38188501</v>
      </c>
      <c r="J481" s="4">
        <v>48642849</v>
      </c>
      <c r="K481" s="7">
        <f t="shared" si="21"/>
        <v>0.27375643783451986</v>
      </c>
      <c r="L481" t="str">
        <f t="shared" si="20"/>
        <v>QUALIFIED</v>
      </c>
      <c r="M481" s="3">
        <v>3759.36</v>
      </c>
      <c r="N481" s="3">
        <v>3289.44</v>
      </c>
      <c r="O481" s="3">
        <v>2819.52</v>
      </c>
      <c r="P481" s="3">
        <v>2349.6</v>
      </c>
      <c r="Q481" s="3">
        <v>1879.68</v>
      </c>
      <c r="R481" s="3">
        <v>1409.76</v>
      </c>
      <c r="S481" s="3">
        <v>939.84</v>
      </c>
      <c r="T481" s="3">
        <v>469.92</v>
      </c>
    </row>
    <row r="482" spans="1:20" x14ac:dyDescent="0.25">
      <c r="A482" s="8" t="s">
        <v>2101</v>
      </c>
      <c r="B482" s="47">
        <v>52</v>
      </c>
      <c r="C482" s="8" t="s">
        <v>6814</v>
      </c>
      <c r="D482" s="8" t="s">
        <v>7450</v>
      </c>
      <c r="E482" s="8"/>
      <c r="F482" s="8"/>
      <c r="G482" s="8" t="s">
        <v>3336</v>
      </c>
      <c r="H482" s="11" t="s">
        <v>1512</v>
      </c>
      <c r="I482" s="4">
        <v>673779299</v>
      </c>
      <c r="J482" s="4">
        <v>1134833595</v>
      </c>
      <c r="K482" s="7">
        <f t="shared" si="21"/>
        <v>0.68428088646279406</v>
      </c>
      <c r="L482" t="str">
        <f t="shared" si="20"/>
        <v/>
      </c>
      <c r="M482" s="3">
        <v>345851.46</v>
      </c>
      <c r="N482" s="3">
        <v>276681.17</v>
      </c>
      <c r="O482" s="3">
        <v>207510.88</v>
      </c>
      <c r="P482" s="3">
        <v>138340.57999999999</v>
      </c>
      <c r="Q482" s="3">
        <v>69170.289999999994</v>
      </c>
      <c r="R482" s="3">
        <v>0</v>
      </c>
      <c r="S482" s="3">
        <v>0</v>
      </c>
      <c r="T482" s="3">
        <v>0</v>
      </c>
    </row>
    <row r="483" spans="1:20" x14ac:dyDescent="0.25">
      <c r="A483" s="8" t="s">
        <v>2101</v>
      </c>
      <c r="B483" s="47">
        <v>52</v>
      </c>
      <c r="C483" s="8" t="s">
        <v>6814</v>
      </c>
      <c r="D483" s="8" t="s">
        <v>7483</v>
      </c>
      <c r="E483" s="8"/>
      <c r="F483" s="8"/>
      <c r="G483" s="8" t="s">
        <v>3370</v>
      </c>
      <c r="H483" s="11" t="s">
        <v>1513</v>
      </c>
      <c r="I483" s="4">
        <v>23247810</v>
      </c>
      <c r="J483" s="4">
        <v>29569310</v>
      </c>
      <c r="K483" s="7">
        <f t="shared" si="21"/>
        <v>0.27191808604767503</v>
      </c>
      <c r="L483" t="str">
        <f t="shared" si="20"/>
        <v>QUALIFIED</v>
      </c>
      <c r="M483" s="3">
        <v>3110.65</v>
      </c>
      <c r="N483" s="3">
        <v>2721.82</v>
      </c>
      <c r="O483" s="3">
        <v>2332.9899999999998</v>
      </c>
      <c r="P483" s="3">
        <v>1944.16</v>
      </c>
      <c r="Q483" s="3">
        <v>1555.33</v>
      </c>
      <c r="R483" s="3">
        <v>1166.49</v>
      </c>
      <c r="S483" s="3">
        <v>777.66</v>
      </c>
      <c r="T483" s="3">
        <v>388.83</v>
      </c>
    </row>
    <row r="484" spans="1:20" x14ac:dyDescent="0.25">
      <c r="A484" s="8" t="s">
        <v>2101</v>
      </c>
      <c r="B484" s="47">
        <v>52</v>
      </c>
      <c r="C484" s="8" t="s">
        <v>6814</v>
      </c>
      <c r="D484" s="8" t="s">
        <v>7611</v>
      </c>
      <c r="E484" s="8"/>
      <c r="F484" s="8"/>
      <c r="G484" s="8" t="s">
        <v>3498</v>
      </c>
      <c r="H484" s="11" t="s">
        <v>1514</v>
      </c>
      <c r="I484" s="4">
        <v>34168781</v>
      </c>
      <c r="J484" s="4">
        <v>55340083</v>
      </c>
      <c r="K484" s="7">
        <f t="shared" si="21"/>
        <v>0.61960952016403514</v>
      </c>
      <c r="L484" t="str">
        <f t="shared" si="20"/>
        <v/>
      </c>
      <c r="M484" s="3">
        <v>1575.08</v>
      </c>
      <c r="N484" s="3">
        <v>1260.06</v>
      </c>
      <c r="O484" s="3">
        <v>945.05</v>
      </c>
      <c r="P484" s="3">
        <v>630.03</v>
      </c>
      <c r="Q484" s="3">
        <v>315.02</v>
      </c>
      <c r="R484" s="3">
        <v>0</v>
      </c>
      <c r="S484" s="3">
        <v>0</v>
      </c>
      <c r="T484" s="3">
        <v>0</v>
      </c>
    </row>
    <row r="485" spans="1:20" x14ac:dyDescent="0.25">
      <c r="A485" s="8" t="s">
        <v>2101</v>
      </c>
      <c r="B485" s="47">
        <v>52</v>
      </c>
      <c r="C485" s="8" t="s">
        <v>6814</v>
      </c>
      <c r="D485" s="8" t="s">
        <v>7621</v>
      </c>
      <c r="E485" s="8"/>
      <c r="F485" s="8"/>
      <c r="G485" s="8" t="s">
        <v>3510</v>
      </c>
      <c r="H485" s="11" t="s">
        <v>1505</v>
      </c>
      <c r="I485" s="4">
        <v>92194255</v>
      </c>
      <c r="J485" s="4">
        <v>153766970</v>
      </c>
      <c r="K485" s="7">
        <f t="shared" si="21"/>
        <v>0.66785847990202862</v>
      </c>
      <c r="L485" t="str">
        <f t="shared" si="20"/>
        <v/>
      </c>
      <c r="M485" s="3">
        <v>25084.09</v>
      </c>
      <c r="N485" s="3">
        <v>20067.27</v>
      </c>
      <c r="O485" s="3">
        <v>15050.45</v>
      </c>
      <c r="P485" s="3">
        <v>10033.64</v>
      </c>
      <c r="Q485" s="3">
        <v>5016.82</v>
      </c>
      <c r="R485" s="3">
        <v>0</v>
      </c>
      <c r="S485" s="3">
        <v>0</v>
      </c>
      <c r="T485" s="3">
        <v>0</v>
      </c>
    </row>
    <row r="486" spans="1:20" x14ac:dyDescent="0.25">
      <c r="A486" s="8" t="s">
        <v>2101</v>
      </c>
      <c r="B486" s="47">
        <v>52</v>
      </c>
      <c r="C486" s="8" t="s">
        <v>6814</v>
      </c>
      <c r="D486" s="8" t="s">
        <v>7659</v>
      </c>
      <c r="E486" s="8"/>
      <c r="F486" s="8"/>
      <c r="G486" s="8" t="s">
        <v>3549</v>
      </c>
      <c r="H486" s="11" t="s">
        <v>1515</v>
      </c>
      <c r="I486" s="4">
        <v>32071989</v>
      </c>
      <c r="J486" s="4">
        <v>44502213</v>
      </c>
      <c r="K486" s="7">
        <f t="shared" si="21"/>
        <v>0.38757259488957796</v>
      </c>
      <c r="L486" t="str">
        <f t="shared" si="20"/>
        <v/>
      </c>
      <c r="M486" s="3">
        <v>2718.69</v>
      </c>
      <c r="N486" s="3">
        <v>2174.9499999999998</v>
      </c>
      <c r="O486" s="3">
        <v>1631.21</v>
      </c>
      <c r="P486" s="3">
        <v>1087.48</v>
      </c>
      <c r="Q486" s="3">
        <v>543.74</v>
      </c>
      <c r="R486" s="3">
        <v>0</v>
      </c>
      <c r="S486" s="3">
        <v>0</v>
      </c>
      <c r="T486" s="3">
        <v>0</v>
      </c>
    </row>
    <row r="487" spans="1:20" x14ac:dyDescent="0.25">
      <c r="A487" s="8" t="s">
        <v>2101</v>
      </c>
      <c r="B487" s="47">
        <v>52</v>
      </c>
      <c r="C487" s="8" t="s">
        <v>6814</v>
      </c>
      <c r="D487" s="8" t="s">
        <v>7671</v>
      </c>
      <c r="E487" s="8"/>
      <c r="F487" s="8"/>
      <c r="G487" s="8" t="s">
        <v>3561</v>
      </c>
      <c r="H487" s="11" t="s">
        <v>1516</v>
      </c>
      <c r="I487" s="4">
        <v>86976929</v>
      </c>
      <c r="J487" s="4">
        <v>228638501</v>
      </c>
      <c r="K487" s="7">
        <f t="shared" si="21"/>
        <v>1.6287258429186433</v>
      </c>
      <c r="L487" t="str">
        <f t="shared" si="20"/>
        <v/>
      </c>
      <c r="M487" s="3">
        <v>37047.379999999997</v>
      </c>
      <c r="N487" s="3">
        <v>29637.9</v>
      </c>
      <c r="O487" s="3">
        <v>22228.43</v>
      </c>
      <c r="P487" s="3">
        <v>14818.95</v>
      </c>
      <c r="Q487" s="3">
        <v>7409.48</v>
      </c>
      <c r="R487" s="3">
        <v>0</v>
      </c>
      <c r="S487" s="3">
        <v>0</v>
      </c>
      <c r="T487" s="3">
        <v>0</v>
      </c>
    </row>
    <row r="488" spans="1:20" x14ac:dyDescent="0.25">
      <c r="A488" s="8" t="s">
        <v>2101</v>
      </c>
      <c r="B488" s="47">
        <v>52</v>
      </c>
      <c r="C488" s="8" t="s">
        <v>6814</v>
      </c>
      <c r="D488" s="8" t="s">
        <v>7687</v>
      </c>
      <c r="E488" s="8"/>
      <c r="F488" s="8"/>
      <c r="G488" s="8" t="s">
        <v>3577</v>
      </c>
      <c r="H488" s="11" t="s">
        <v>1517</v>
      </c>
      <c r="I488" s="4">
        <v>57936552</v>
      </c>
      <c r="J488" s="4">
        <v>103864646</v>
      </c>
      <c r="K488" s="7">
        <f t="shared" si="21"/>
        <v>0.79273088256960822</v>
      </c>
      <c r="L488" t="str">
        <f t="shared" si="20"/>
        <v/>
      </c>
      <c r="M488" s="3">
        <v>8731.61</v>
      </c>
      <c r="N488" s="3">
        <v>6985.29</v>
      </c>
      <c r="O488" s="3">
        <v>5238.97</v>
      </c>
      <c r="P488" s="3">
        <v>3492.64</v>
      </c>
      <c r="Q488" s="3">
        <v>1746.32</v>
      </c>
      <c r="R488" s="3">
        <v>0</v>
      </c>
      <c r="S488" s="3">
        <v>0</v>
      </c>
      <c r="T488" s="3">
        <v>0</v>
      </c>
    </row>
    <row r="489" spans="1:20" x14ac:dyDescent="0.25">
      <c r="A489" s="8" t="s">
        <v>2680</v>
      </c>
      <c r="B489" s="47">
        <v>53</v>
      </c>
      <c r="C489" s="8" t="s">
        <v>6814</v>
      </c>
      <c r="D489" s="8" t="s">
        <v>6869</v>
      </c>
      <c r="E489" s="8"/>
      <c r="F489" s="8"/>
      <c r="G489" s="8" t="s">
        <v>2737</v>
      </c>
      <c r="H489" s="11" t="s">
        <v>1532</v>
      </c>
      <c r="I489" s="4">
        <v>121292376</v>
      </c>
      <c r="J489" s="4">
        <v>144768253</v>
      </c>
      <c r="K489" s="7">
        <f t="shared" si="21"/>
        <v>0.19354783684013246</v>
      </c>
      <c r="L489" t="str">
        <f t="shared" si="20"/>
        <v>QUALIFIED</v>
      </c>
      <c r="M489" s="3">
        <v>45983.91</v>
      </c>
      <c r="N489" s="3">
        <v>40235.919999999998</v>
      </c>
      <c r="O489" s="3">
        <v>34487.93</v>
      </c>
      <c r="P489" s="3">
        <v>28739.94</v>
      </c>
      <c r="Q489" s="3">
        <v>22991.96</v>
      </c>
      <c r="R489" s="3">
        <v>17243.97</v>
      </c>
      <c r="S489" s="3">
        <v>11495.98</v>
      </c>
      <c r="T489" s="3">
        <v>5747.99</v>
      </c>
    </row>
    <row r="490" spans="1:20" x14ac:dyDescent="0.25">
      <c r="A490" s="8" t="s">
        <v>2680</v>
      </c>
      <c r="B490" s="47">
        <v>53</v>
      </c>
      <c r="C490" s="8" t="s">
        <v>6814</v>
      </c>
      <c r="D490" s="8" t="s">
        <v>6974</v>
      </c>
      <c r="E490" s="8"/>
      <c r="F490" s="8"/>
      <c r="G490" s="8" t="s">
        <v>2847</v>
      </c>
      <c r="H490" s="11" t="s">
        <v>2848</v>
      </c>
      <c r="I490" s="4" t="s">
        <v>6503</v>
      </c>
      <c r="J490" s="4" t="s">
        <v>6503</v>
      </c>
      <c r="K490" s="7" t="s">
        <v>6503</v>
      </c>
      <c r="L490" t="str">
        <f t="shared" si="20"/>
        <v/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</row>
    <row r="491" spans="1:20" x14ac:dyDescent="0.25">
      <c r="A491" s="8" t="s">
        <v>2680</v>
      </c>
      <c r="B491" s="47">
        <v>53</v>
      </c>
      <c r="C491" s="8" t="s">
        <v>6814</v>
      </c>
      <c r="D491" s="8" t="s">
        <v>7363</v>
      </c>
      <c r="E491" s="8"/>
      <c r="F491" s="8"/>
      <c r="G491" s="8" t="s">
        <v>3247</v>
      </c>
      <c r="H491" s="11" t="s">
        <v>1538</v>
      </c>
      <c r="I491" s="4">
        <v>6851214</v>
      </c>
      <c r="J491" s="4">
        <v>8399748</v>
      </c>
      <c r="K491" s="7">
        <f t="shared" ref="K491:K554" si="22">(J491-I491)/I491</f>
        <v>0.22602330039610499</v>
      </c>
      <c r="L491" t="str">
        <f t="shared" si="20"/>
        <v>QUALIFIED</v>
      </c>
      <c r="M491" s="3">
        <v>3269.57</v>
      </c>
      <c r="N491" s="3">
        <v>2860.87</v>
      </c>
      <c r="O491" s="3">
        <v>2452.1799999999998</v>
      </c>
      <c r="P491" s="3">
        <v>2043.48</v>
      </c>
      <c r="Q491" s="3">
        <v>1634.79</v>
      </c>
      <c r="R491" s="3">
        <v>1226.0899999999999</v>
      </c>
      <c r="S491" s="3">
        <v>817.39</v>
      </c>
      <c r="T491" s="3">
        <v>408.7</v>
      </c>
    </row>
    <row r="492" spans="1:20" x14ac:dyDescent="0.25">
      <c r="A492" s="8" t="s">
        <v>2680</v>
      </c>
      <c r="B492" s="47">
        <v>53</v>
      </c>
      <c r="C492" s="8" t="s">
        <v>6814</v>
      </c>
      <c r="D492" s="8" t="s">
        <v>7410</v>
      </c>
      <c r="E492" s="8"/>
      <c r="F492" s="8"/>
      <c r="G492" s="8" t="s">
        <v>3294</v>
      </c>
      <c r="H492" s="11" t="s">
        <v>1534</v>
      </c>
      <c r="I492" s="4">
        <v>117187053</v>
      </c>
      <c r="J492" s="4">
        <v>151673706</v>
      </c>
      <c r="K492" s="7">
        <f t="shared" si="22"/>
        <v>0.29428722812920299</v>
      </c>
      <c r="L492" t="str">
        <f t="shared" si="20"/>
        <v>QUALIFIED</v>
      </c>
      <c r="M492" s="3">
        <v>61029.5</v>
      </c>
      <c r="N492" s="3">
        <v>53400.81</v>
      </c>
      <c r="O492" s="3">
        <v>45772.13</v>
      </c>
      <c r="P492" s="3">
        <v>38143.440000000002</v>
      </c>
      <c r="Q492" s="3">
        <v>30514.75</v>
      </c>
      <c r="R492" s="3">
        <v>22886.06</v>
      </c>
      <c r="S492" s="3">
        <v>15257.38</v>
      </c>
      <c r="T492" s="3">
        <v>7628.69</v>
      </c>
    </row>
    <row r="493" spans="1:20" x14ac:dyDescent="0.25">
      <c r="A493" s="8" t="s">
        <v>2680</v>
      </c>
      <c r="B493" s="47">
        <v>53</v>
      </c>
      <c r="C493" s="8" t="s">
        <v>6814</v>
      </c>
      <c r="D493" s="8" t="s">
        <v>7416</v>
      </c>
      <c r="E493" s="8"/>
      <c r="F493" s="8"/>
      <c r="G493" s="8" t="s">
        <v>3300</v>
      </c>
      <c r="H493" s="11" t="s">
        <v>1539</v>
      </c>
      <c r="I493" s="4">
        <v>1172423</v>
      </c>
      <c r="J493" s="4">
        <v>1191127</v>
      </c>
      <c r="K493" s="7">
        <f t="shared" si="22"/>
        <v>1.5953286484485549E-2</v>
      </c>
      <c r="L493" t="str">
        <f t="shared" si="20"/>
        <v>QUALIFIED</v>
      </c>
      <c r="M493" s="3">
        <v>49.73</v>
      </c>
      <c r="N493" s="3">
        <v>43.51</v>
      </c>
      <c r="O493" s="3">
        <v>37.299999999999997</v>
      </c>
      <c r="P493" s="3">
        <v>31.08</v>
      </c>
      <c r="Q493" s="3">
        <v>24.87</v>
      </c>
      <c r="R493" s="3">
        <v>18.649999999999999</v>
      </c>
      <c r="S493" s="3">
        <v>12.43</v>
      </c>
      <c r="T493" s="3">
        <v>6.22</v>
      </c>
    </row>
    <row r="494" spans="1:20" x14ac:dyDescent="0.25">
      <c r="A494" s="8" t="s">
        <v>2680</v>
      </c>
      <c r="B494" s="47">
        <v>53</v>
      </c>
      <c r="C494" s="8" t="s">
        <v>6814</v>
      </c>
      <c r="D494" s="8" t="s">
        <v>7466</v>
      </c>
      <c r="E494" s="8"/>
      <c r="F494" s="8"/>
      <c r="G494" s="8" t="s">
        <v>3352</v>
      </c>
      <c r="H494" s="11" t="s">
        <v>1535</v>
      </c>
      <c r="I494" s="4">
        <v>12309708</v>
      </c>
      <c r="J494" s="4">
        <v>12757425</v>
      </c>
      <c r="K494" s="7">
        <f t="shared" si="22"/>
        <v>3.6371049581354814E-2</v>
      </c>
      <c r="L494" t="str">
        <f t="shared" si="20"/>
        <v>QUALIFIED</v>
      </c>
      <c r="M494" s="3">
        <v>1140.83</v>
      </c>
      <c r="N494" s="3">
        <v>998.23</v>
      </c>
      <c r="O494" s="3">
        <v>855.62</v>
      </c>
      <c r="P494" s="3">
        <v>713.02</v>
      </c>
      <c r="Q494" s="3">
        <v>570.41999999999996</v>
      </c>
      <c r="R494" s="3">
        <v>427.81</v>
      </c>
      <c r="S494" s="3">
        <v>285.20999999999998</v>
      </c>
      <c r="T494" s="3">
        <v>142.6</v>
      </c>
    </row>
    <row r="495" spans="1:20" x14ac:dyDescent="0.25">
      <c r="A495" s="8" t="s">
        <v>2680</v>
      </c>
      <c r="B495" s="47">
        <v>53</v>
      </c>
      <c r="C495" s="8" t="s">
        <v>6814</v>
      </c>
      <c r="D495" s="8" t="s">
        <v>7469</v>
      </c>
      <c r="E495" s="8"/>
      <c r="F495" s="8"/>
      <c r="G495" s="8" t="s">
        <v>3355</v>
      </c>
      <c r="H495" s="11" t="s">
        <v>1540</v>
      </c>
      <c r="I495" s="4">
        <v>3281667</v>
      </c>
      <c r="J495" s="4">
        <v>3693725</v>
      </c>
      <c r="K495" s="7">
        <f t="shared" si="22"/>
        <v>0.12556362360958623</v>
      </c>
      <c r="L495" t="str">
        <f t="shared" si="20"/>
        <v>QUALIFIED</v>
      </c>
      <c r="M495" s="3">
        <v>438.72</v>
      </c>
      <c r="N495" s="3">
        <v>383.88</v>
      </c>
      <c r="O495" s="3">
        <v>329.04</v>
      </c>
      <c r="P495" s="3">
        <v>274.2</v>
      </c>
      <c r="Q495" s="3">
        <v>219.36</v>
      </c>
      <c r="R495" s="3">
        <v>164.52</v>
      </c>
      <c r="S495" s="3">
        <v>109.68</v>
      </c>
      <c r="T495" s="3">
        <v>54.84</v>
      </c>
    </row>
    <row r="496" spans="1:20" x14ac:dyDescent="0.25">
      <c r="A496" s="8" t="s">
        <v>2680</v>
      </c>
      <c r="B496" s="47">
        <v>53</v>
      </c>
      <c r="C496" s="8" t="s">
        <v>6814</v>
      </c>
      <c r="D496" s="8" t="s">
        <v>7484</v>
      </c>
      <c r="E496" s="8"/>
      <c r="F496" s="8"/>
      <c r="G496" s="8" t="s">
        <v>3371</v>
      </c>
      <c r="H496" s="11" t="s">
        <v>1541</v>
      </c>
      <c r="I496" s="4">
        <v>6294261</v>
      </c>
      <c r="J496" s="4">
        <v>6761029</v>
      </c>
      <c r="K496" s="7">
        <f t="shared" si="22"/>
        <v>7.4157712875268442E-2</v>
      </c>
      <c r="L496" t="str">
        <f t="shared" si="20"/>
        <v>QUALIFIED</v>
      </c>
      <c r="M496" s="3">
        <v>1505.26</v>
      </c>
      <c r="N496" s="3">
        <v>1317.1</v>
      </c>
      <c r="O496" s="3">
        <v>1128.95</v>
      </c>
      <c r="P496" s="3">
        <v>940.79</v>
      </c>
      <c r="Q496" s="3">
        <v>752.63</v>
      </c>
      <c r="R496" s="3">
        <v>564.47</v>
      </c>
      <c r="S496" s="3">
        <v>376.32</v>
      </c>
      <c r="T496" s="3">
        <v>188.16</v>
      </c>
    </row>
    <row r="497" spans="1:20" x14ac:dyDescent="0.25">
      <c r="A497" s="8" t="s">
        <v>2680</v>
      </c>
      <c r="B497" s="47">
        <v>53</v>
      </c>
      <c r="C497" s="8" t="s">
        <v>6814</v>
      </c>
      <c r="D497" s="8" t="s">
        <v>7764</v>
      </c>
      <c r="E497" s="8"/>
      <c r="F497" s="8"/>
      <c r="G497" s="8" t="s">
        <v>3656</v>
      </c>
      <c r="H497" s="11" t="s">
        <v>1542</v>
      </c>
      <c r="I497" s="4">
        <v>11314176</v>
      </c>
      <c r="J497" s="4">
        <v>12690765</v>
      </c>
      <c r="K497" s="7">
        <f t="shared" si="22"/>
        <v>0.12166939952144991</v>
      </c>
      <c r="L497" t="str">
        <f t="shared" si="20"/>
        <v>QUALIFIED</v>
      </c>
      <c r="M497" s="3">
        <v>4121.08</v>
      </c>
      <c r="N497" s="3">
        <v>3605.95</v>
      </c>
      <c r="O497" s="3">
        <v>3090.81</v>
      </c>
      <c r="P497" s="3">
        <v>2575.6799999999998</v>
      </c>
      <c r="Q497" s="3">
        <v>2060.54</v>
      </c>
      <c r="R497" s="3">
        <v>1545.41</v>
      </c>
      <c r="S497" s="3">
        <v>1030.27</v>
      </c>
      <c r="T497" s="3">
        <v>515.14</v>
      </c>
    </row>
    <row r="498" spans="1:20" x14ac:dyDescent="0.25">
      <c r="A498" s="8" t="s">
        <v>1636</v>
      </c>
      <c r="B498" s="47">
        <v>54</v>
      </c>
      <c r="C498" s="8" t="s">
        <v>6814</v>
      </c>
      <c r="D498" s="8" t="s">
        <v>7057</v>
      </c>
      <c r="E498" s="8"/>
      <c r="F498" s="8"/>
      <c r="G498" s="8" t="s">
        <v>2937</v>
      </c>
      <c r="H498" s="11" t="s">
        <v>1561</v>
      </c>
      <c r="I498" s="4">
        <v>2947002</v>
      </c>
      <c r="J498" s="4">
        <v>3252529</v>
      </c>
      <c r="K498" s="7">
        <f t="shared" si="22"/>
        <v>0.10367383530788238</v>
      </c>
      <c r="L498" t="str">
        <f t="shared" si="20"/>
        <v>QUALIFIED</v>
      </c>
      <c r="M498" s="3">
        <v>247.33</v>
      </c>
      <c r="N498" s="3">
        <v>216.41</v>
      </c>
      <c r="O498" s="3">
        <v>185.5</v>
      </c>
      <c r="P498" s="3">
        <v>154.58000000000001</v>
      </c>
      <c r="Q498" s="3">
        <v>123.67</v>
      </c>
      <c r="R498" s="3">
        <v>92.75</v>
      </c>
      <c r="S498" s="3">
        <v>61.83</v>
      </c>
      <c r="T498" s="3">
        <v>30.92</v>
      </c>
    </row>
    <row r="499" spans="1:20" x14ac:dyDescent="0.25">
      <c r="A499" s="8" t="s">
        <v>1636</v>
      </c>
      <c r="B499" s="47">
        <v>54</v>
      </c>
      <c r="C499" s="8" t="s">
        <v>6814</v>
      </c>
      <c r="D499" s="8" t="s">
        <v>7153</v>
      </c>
      <c r="E499" s="8"/>
      <c r="F499" s="8"/>
      <c r="G499" s="8" t="s">
        <v>3035</v>
      </c>
      <c r="H499" s="11" t="s">
        <v>1562</v>
      </c>
      <c r="I499" s="4">
        <v>1593385</v>
      </c>
      <c r="J499" s="4">
        <v>1723906</v>
      </c>
      <c r="K499" s="7">
        <f t="shared" si="22"/>
        <v>8.1914289390197598E-2</v>
      </c>
      <c r="L499" t="str">
        <f t="shared" si="20"/>
        <v>QUALIFIED</v>
      </c>
      <c r="M499" s="3">
        <v>149.44999999999999</v>
      </c>
      <c r="N499" s="3">
        <v>130.77000000000001</v>
      </c>
      <c r="O499" s="3">
        <v>112.09</v>
      </c>
      <c r="P499" s="3">
        <v>93.41</v>
      </c>
      <c r="Q499" s="3">
        <v>74.73</v>
      </c>
      <c r="R499" s="3">
        <v>56.04</v>
      </c>
      <c r="S499" s="3">
        <v>37.36</v>
      </c>
      <c r="T499" s="3">
        <v>18.68</v>
      </c>
    </row>
    <row r="500" spans="1:20" x14ac:dyDescent="0.25">
      <c r="A500" s="8" t="s">
        <v>1636</v>
      </c>
      <c r="B500" s="47">
        <v>54</v>
      </c>
      <c r="C500" s="8" t="s">
        <v>6814</v>
      </c>
      <c r="D500" s="8" t="s">
        <v>7200</v>
      </c>
      <c r="E500" s="8"/>
      <c r="F500" s="8"/>
      <c r="G500" s="8" t="s">
        <v>3082</v>
      </c>
      <c r="H500" s="11" t="s">
        <v>1563</v>
      </c>
      <c r="I500" s="4">
        <v>2964988</v>
      </c>
      <c r="J500" s="4">
        <v>3105764</v>
      </c>
      <c r="K500" s="7">
        <f t="shared" si="22"/>
        <v>4.7479450169781466E-2</v>
      </c>
      <c r="L500" t="str">
        <f t="shared" si="20"/>
        <v>QUALIFIED</v>
      </c>
      <c r="M500" s="3">
        <v>701.81</v>
      </c>
      <c r="N500" s="3">
        <v>614.08000000000004</v>
      </c>
      <c r="O500" s="3">
        <v>526.36</v>
      </c>
      <c r="P500" s="3">
        <v>438.63</v>
      </c>
      <c r="Q500" s="3">
        <v>350.91</v>
      </c>
      <c r="R500" s="3">
        <v>263.18</v>
      </c>
      <c r="S500" s="3">
        <v>175.45</v>
      </c>
      <c r="T500" s="3">
        <v>87.73</v>
      </c>
    </row>
    <row r="501" spans="1:20" x14ac:dyDescent="0.25">
      <c r="A501" s="8" t="s">
        <v>1636</v>
      </c>
      <c r="B501" s="47">
        <v>54</v>
      </c>
      <c r="C501" s="8" t="s">
        <v>6814</v>
      </c>
      <c r="D501" s="8" t="s">
        <v>7212</v>
      </c>
      <c r="E501" s="8"/>
      <c r="F501" s="8"/>
      <c r="G501" s="8" t="s">
        <v>3094</v>
      </c>
      <c r="H501" s="11" t="s">
        <v>1564</v>
      </c>
      <c r="I501" s="4">
        <v>876146</v>
      </c>
      <c r="J501" s="4">
        <v>997529</v>
      </c>
      <c r="K501" s="7">
        <f t="shared" si="22"/>
        <v>0.13854197816345679</v>
      </c>
      <c r="L501" t="str">
        <f t="shared" si="20"/>
        <v>QUALIFIED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</row>
    <row r="502" spans="1:20" x14ac:dyDescent="0.25">
      <c r="A502" s="8" t="s">
        <v>1636</v>
      </c>
      <c r="B502" s="47">
        <v>54</v>
      </c>
      <c r="C502" s="8" t="s">
        <v>6814</v>
      </c>
      <c r="D502" s="8" t="s">
        <v>7214</v>
      </c>
      <c r="E502" s="8"/>
      <c r="F502" s="8"/>
      <c r="G502" s="8" t="s">
        <v>3096</v>
      </c>
      <c r="H502" s="11" t="s">
        <v>1565</v>
      </c>
      <c r="I502" s="4">
        <v>11031850</v>
      </c>
      <c r="J502" s="4">
        <v>12488069</v>
      </c>
      <c r="K502" s="7">
        <f t="shared" si="22"/>
        <v>0.13200134157009025</v>
      </c>
      <c r="L502" t="str">
        <f t="shared" si="20"/>
        <v>QUALIFIED</v>
      </c>
      <c r="M502" s="3">
        <v>2637.73</v>
      </c>
      <c r="N502" s="3">
        <v>2308.0100000000002</v>
      </c>
      <c r="O502" s="3">
        <v>1978.3</v>
      </c>
      <c r="P502" s="3">
        <v>1648.58</v>
      </c>
      <c r="Q502" s="3">
        <v>1318.87</v>
      </c>
      <c r="R502" s="3">
        <v>989.15</v>
      </c>
      <c r="S502" s="3">
        <v>659.43</v>
      </c>
      <c r="T502" s="3">
        <v>329.72</v>
      </c>
    </row>
    <row r="503" spans="1:20" x14ac:dyDescent="0.25">
      <c r="A503" s="8" t="s">
        <v>1636</v>
      </c>
      <c r="B503" s="47">
        <v>54</v>
      </c>
      <c r="C503" s="8" t="s">
        <v>6814</v>
      </c>
      <c r="D503" s="8" t="s">
        <v>7262</v>
      </c>
      <c r="E503" s="8"/>
      <c r="F503" s="8"/>
      <c r="G503" s="8" t="s">
        <v>3145</v>
      </c>
      <c r="H503" s="11" t="s">
        <v>1555</v>
      </c>
      <c r="I503" s="4">
        <v>20491957</v>
      </c>
      <c r="J503" s="4">
        <v>25613796</v>
      </c>
      <c r="K503" s="7">
        <f t="shared" si="22"/>
        <v>0.24994386822107814</v>
      </c>
      <c r="L503" t="str">
        <f t="shared" si="20"/>
        <v>QUALIFIED</v>
      </c>
      <c r="M503" s="3">
        <v>7885.48</v>
      </c>
      <c r="N503" s="3">
        <v>6899.8</v>
      </c>
      <c r="O503" s="3">
        <v>5914.11</v>
      </c>
      <c r="P503" s="3">
        <v>4928.43</v>
      </c>
      <c r="Q503" s="3">
        <v>3942.74</v>
      </c>
      <c r="R503" s="3">
        <v>2957.06</v>
      </c>
      <c r="S503" s="3">
        <v>1971.37</v>
      </c>
      <c r="T503" s="3">
        <v>985.69</v>
      </c>
    </row>
    <row r="504" spans="1:20" x14ac:dyDescent="0.25">
      <c r="A504" s="8" t="s">
        <v>1636</v>
      </c>
      <c r="B504" s="47">
        <v>54</v>
      </c>
      <c r="C504" s="8" t="s">
        <v>6814</v>
      </c>
      <c r="D504" s="8" t="s">
        <v>7263</v>
      </c>
      <c r="E504" s="8"/>
      <c r="F504" s="8"/>
      <c r="G504" s="8" t="s">
        <v>3146</v>
      </c>
      <c r="H504" s="11" t="s">
        <v>1566</v>
      </c>
      <c r="I504" s="4">
        <v>4065463</v>
      </c>
      <c r="J504" s="4">
        <v>4604726</v>
      </c>
      <c r="K504" s="7">
        <f t="shared" si="22"/>
        <v>0.13264491645846979</v>
      </c>
      <c r="L504" t="str">
        <f t="shared" si="20"/>
        <v>QUALIFIED</v>
      </c>
      <c r="M504" s="3">
        <v>937.31</v>
      </c>
      <c r="N504" s="3">
        <v>820.15</v>
      </c>
      <c r="O504" s="3">
        <v>702.98</v>
      </c>
      <c r="P504" s="3">
        <v>585.82000000000005</v>
      </c>
      <c r="Q504" s="3">
        <v>468.66</v>
      </c>
      <c r="R504" s="3">
        <v>351.49</v>
      </c>
      <c r="S504" s="3">
        <v>234.33</v>
      </c>
      <c r="T504" s="3">
        <v>117.16</v>
      </c>
    </row>
    <row r="505" spans="1:20" x14ac:dyDescent="0.25">
      <c r="A505" s="8" t="s">
        <v>1636</v>
      </c>
      <c r="B505" s="47">
        <v>54</v>
      </c>
      <c r="C505" s="8" t="s">
        <v>6814</v>
      </c>
      <c r="D505" s="8" t="s">
        <v>7267</v>
      </c>
      <c r="E505" s="8"/>
      <c r="F505" s="8"/>
      <c r="G505" s="8" t="s">
        <v>3150</v>
      </c>
      <c r="H505" s="11" t="s">
        <v>1567</v>
      </c>
      <c r="I505" s="4">
        <v>823811</v>
      </c>
      <c r="J505" s="4">
        <v>1058034</v>
      </c>
      <c r="K505" s="7">
        <f t="shared" si="22"/>
        <v>0.28431642694744302</v>
      </c>
      <c r="L505" t="str">
        <f t="shared" si="20"/>
        <v>QUALIFIED</v>
      </c>
      <c r="M505" s="3">
        <v>7.97</v>
      </c>
      <c r="N505" s="3">
        <v>6.97</v>
      </c>
      <c r="O505" s="3">
        <v>5.98</v>
      </c>
      <c r="P505" s="3">
        <v>4.9800000000000004</v>
      </c>
      <c r="Q505" s="3">
        <v>3.99</v>
      </c>
      <c r="R505" s="3">
        <v>2.99</v>
      </c>
      <c r="S505" s="3">
        <v>1.99</v>
      </c>
      <c r="T505" s="3">
        <v>1</v>
      </c>
    </row>
    <row r="506" spans="1:20" x14ac:dyDescent="0.25">
      <c r="A506" s="8" t="s">
        <v>1636</v>
      </c>
      <c r="B506" s="47">
        <v>54</v>
      </c>
      <c r="C506" s="8" t="s">
        <v>6814</v>
      </c>
      <c r="D506" s="8" t="s">
        <v>7365</v>
      </c>
      <c r="E506" s="8"/>
      <c r="F506" s="8"/>
      <c r="G506" s="8" t="s">
        <v>3249</v>
      </c>
      <c r="H506" s="11" t="s">
        <v>1568</v>
      </c>
      <c r="I506" s="4">
        <v>1568190</v>
      </c>
      <c r="J506" s="4">
        <v>1628441</v>
      </c>
      <c r="K506" s="7">
        <f t="shared" si="22"/>
        <v>3.8420727080264512E-2</v>
      </c>
      <c r="L506" t="str">
        <f t="shared" si="20"/>
        <v>QUALIFIED</v>
      </c>
      <c r="M506" s="3">
        <v>60.1</v>
      </c>
      <c r="N506" s="3">
        <v>52.59</v>
      </c>
      <c r="O506" s="3">
        <v>45.08</v>
      </c>
      <c r="P506" s="3">
        <v>37.56</v>
      </c>
      <c r="Q506" s="3">
        <v>30.05</v>
      </c>
      <c r="R506" s="3">
        <v>22.54</v>
      </c>
      <c r="S506" s="3">
        <v>15.03</v>
      </c>
      <c r="T506" s="3">
        <v>7.51</v>
      </c>
    </row>
    <row r="507" spans="1:20" x14ac:dyDescent="0.25">
      <c r="A507" s="8" t="s">
        <v>1636</v>
      </c>
      <c r="B507" s="47">
        <v>54</v>
      </c>
      <c r="C507" s="8" t="s">
        <v>6814</v>
      </c>
      <c r="D507" s="8" t="s">
        <v>7467</v>
      </c>
      <c r="E507" s="8"/>
      <c r="F507" s="8"/>
      <c r="G507" s="8" t="s">
        <v>3353</v>
      </c>
      <c r="H507" s="11" t="s">
        <v>1569</v>
      </c>
      <c r="I507" s="4">
        <v>2768734</v>
      </c>
      <c r="J507" s="4">
        <v>3388071</v>
      </c>
      <c r="K507" s="7">
        <f t="shared" si="22"/>
        <v>0.22368959965095961</v>
      </c>
      <c r="L507" t="str">
        <f t="shared" si="20"/>
        <v>QUALIFIED</v>
      </c>
      <c r="M507" s="3">
        <v>62.17</v>
      </c>
      <c r="N507" s="3">
        <v>54.4</v>
      </c>
      <c r="O507" s="3">
        <v>46.63</v>
      </c>
      <c r="P507" s="3">
        <v>38.86</v>
      </c>
      <c r="Q507" s="3">
        <v>31.09</v>
      </c>
      <c r="R507" s="3">
        <v>23.31</v>
      </c>
      <c r="S507" s="3">
        <v>15.54</v>
      </c>
      <c r="T507" s="3">
        <v>7.77</v>
      </c>
    </row>
    <row r="508" spans="1:20" x14ac:dyDescent="0.25">
      <c r="A508" s="8" t="s">
        <v>1636</v>
      </c>
      <c r="B508" s="47">
        <v>54</v>
      </c>
      <c r="C508" s="8" t="s">
        <v>6814</v>
      </c>
      <c r="D508" s="8" t="s">
        <v>7551</v>
      </c>
      <c r="E508" s="8"/>
      <c r="F508" s="8"/>
      <c r="G508" s="8" t="s">
        <v>3438</v>
      </c>
      <c r="H508" s="11" t="s">
        <v>396</v>
      </c>
      <c r="I508" s="4">
        <v>12439981</v>
      </c>
      <c r="J508" s="4">
        <v>15842238</v>
      </c>
      <c r="K508" s="7">
        <f t="shared" si="22"/>
        <v>0.2734937456898045</v>
      </c>
      <c r="L508" t="str">
        <f t="shared" si="20"/>
        <v>QUALIFIED</v>
      </c>
      <c r="M508" s="3">
        <v>3267.24</v>
      </c>
      <c r="N508" s="3">
        <v>2858.84</v>
      </c>
      <c r="O508" s="3">
        <v>2450.4299999999998</v>
      </c>
      <c r="P508" s="3">
        <v>2042.03</v>
      </c>
      <c r="Q508" s="3">
        <v>1633.62</v>
      </c>
      <c r="R508" s="3">
        <v>1225.22</v>
      </c>
      <c r="S508" s="3">
        <v>816.81</v>
      </c>
      <c r="T508" s="3">
        <v>408.41</v>
      </c>
    </row>
    <row r="509" spans="1:20" x14ac:dyDescent="0.25">
      <c r="A509" s="8" t="s">
        <v>1636</v>
      </c>
      <c r="B509" s="47">
        <v>54</v>
      </c>
      <c r="C509" s="8" t="s">
        <v>6814</v>
      </c>
      <c r="D509" s="8" t="s">
        <v>7614</v>
      </c>
      <c r="E509" s="8"/>
      <c r="F509" s="8"/>
      <c r="G509" s="8" t="s">
        <v>3501</v>
      </c>
      <c r="H509" s="11" t="s">
        <v>1557</v>
      </c>
      <c r="I509" s="4">
        <v>50283713</v>
      </c>
      <c r="J509" s="4">
        <v>59310478</v>
      </c>
      <c r="K509" s="7">
        <f t="shared" si="22"/>
        <v>0.17951667570769883</v>
      </c>
      <c r="L509" t="str">
        <f t="shared" si="20"/>
        <v>QUALIFIED</v>
      </c>
      <c r="M509" s="3">
        <v>20037.53</v>
      </c>
      <c r="N509" s="3">
        <v>17532.84</v>
      </c>
      <c r="O509" s="3">
        <v>15028.15</v>
      </c>
      <c r="P509" s="3">
        <v>12523.46</v>
      </c>
      <c r="Q509" s="3">
        <v>10018.77</v>
      </c>
      <c r="R509" s="3">
        <v>7514.07</v>
      </c>
      <c r="S509" s="3">
        <v>5009.38</v>
      </c>
      <c r="T509" s="3">
        <v>2504.69</v>
      </c>
    </row>
    <row r="510" spans="1:20" x14ac:dyDescent="0.25">
      <c r="A510" s="8" t="s">
        <v>1636</v>
      </c>
      <c r="B510" s="47">
        <v>54</v>
      </c>
      <c r="C510" s="8" t="s">
        <v>6814</v>
      </c>
      <c r="D510" s="8" t="s">
        <v>7623</v>
      </c>
      <c r="E510" s="8"/>
      <c r="F510" s="8"/>
      <c r="G510" s="8" t="s">
        <v>3512</v>
      </c>
      <c r="H510" s="11" t="s">
        <v>1570</v>
      </c>
      <c r="I510" s="4">
        <v>3254009</v>
      </c>
      <c r="J510" s="4">
        <v>4101077</v>
      </c>
      <c r="K510" s="7">
        <f t="shared" si="22"/>
        <v>0.26031519888236326</v>
      </c>
      <c r="L510" t="str">
        <f t="shared" si="20"/>
        <v>QUALIFIED</v>
      </c>
      <c r="M510" s="3">
        <v>463.05</v>
      </c>
      <c r="N510" s="3">
        <v>405.17</v>
      </c>
      <c r="O510" s="3">
        <v>347.29</v>
      </c>
      <c r="P510" s="3">
        <v>289.41000000000003</v>
      </c>
      <c r="Q510" s="3">
        <v>231.53</v>
      </c>
      <c r="R510" s="3">
        <v>173.64</v>
      </c>
      <c r="S510" s="3">
        <v>115.76</v>
      </c>
      <c r="T510" s="3">
        <v>57.88</v>
      </c>
    </row>
    <row r="511" spans="1:20" x14ac:dyDescent="0.25">
      <c r="A511" s="8" t="s">
        <v>1636</v>
      </c>
      <c r="B511" s="47">
        <v>54</v>
      </c>
      <c r="C511" s="8" t="s">
        <v>6814</v>
      </c>
      <c r="D511" s="8" t="s">
        <v>7668</v>
      </c>
      <c r="E511" s="8"/>
      <c r="F511" s="8"/>
      <c r="G511" s="8" t="s">
        <v>3558</v>
      </c>
      <c r="H511" s="11" t="s">
        <v>1571</v>
      </c>
      <c r="I511" s="4">
        <v>756872</v>
      </c>
      <c r="J511" s="4">
        <v>852056</v>
      </c>
      <c r="K511" s="7">
        <f t="shared" si="22"/>
        <v>0.12575970573624073</v>
      </c>
      <c r="L511" t="str">
        <f t="shared" si="20"/>
        <v>QUALIFIED</v>
      </c>
      <c r="M511" s="3">
        <v>18.57</v>
      </c>
      <c r="N511" s="3">
        <v>16.25</v>
      </c>
      <c r="O511" s="3">
        <v>13.93</v>
      </c>
      <c r="P511" s="3">
        <v>11.61</v>
      </c>
      <c r="Q511" s="3">
        <v>9.2899999999999991</v>
      </c>
      <c r="R511" s="3">
        <v>6.96</v>
      </c>
      <c r="S511" s="3">
        <v>4.6399999999999997</v>
      </c>
      <c r="T511" s="3">
        <v>2.3199999999999998</v>
      </c>
    </row>
    <row r="512" spans="1:20" x14ac:dyDescent="0.25">
      <c r="A512" s="8" t="s">
        <v>1636</v>
      </c>
      <c r="B512" s="47">
        <v>54</v>
      </c>
      <c r="C512" s="8" t="s">
        <v>6814</v>
      </c>
      <c r="D512" s="8" t="s">
        <v>7723</v>
      </c>
      <c r="E512" s="8"/>
      <c r="F512" s="8"/>
      <c r="G512" s="8" t="s">
        <v>3614</v>
      </c>
      <c r="H512" s="11" t="s">
        <v>1572</v>
      </c>
      <c r="I512" s="4">
        <v>2159140</v>
      </c>
      <c r="J512" s="4">
        <v>2906286</v>
      </c>
      <c r="K512" s="7">
        <f t="shared" si="22"/>
        <v>0.34603870059375491</v>
      </c>
      <c r="L512" t="str">
        <f t="shared" si="20"/>
        <v/>
      </c>
      <c r="M512" s="3">
        <v>1175.4000000000001</v>
      </c>
      <c r="N512" s="3">
        <v>940.32</v>
      </c>
      <c r="O512" s="3">
        <v>705.24</v>
      </c>
      <c r="P512" s="3">
        <v>470.16</v>
      </c>
      <c r="Q512" s="3">
        <v>235.08</v>
      </c>
      <c r="R512" s="3">
        <v>0</v>
      </c>
      <c r="S512" s="3">
        <v>0</v>
      </c>
      <c r="T512" s="3">
        <v>0</v>
      </c>
    </row>
    <row r="513" spans="1:20" x14ac:dyDescent="0.25">
      <c r="A513" s="8" t="s">
        <v>1636</v>
      </c>
      <c r="B513" s="47">
        <v>54</v>
      </c>
      <c r="C513" s="8" t="s">
        <v>6814</v>
      </c>
      <c r="D513" s="8" t="s">
        <v>7743</v>
      </c>
      <c r="E513" s="8"/>
      <c r="F513" s="8"/>
      <c r="G513" s="8" t="s">
        <v>3635</v>
      </c>
      <c r="H513" s="11" t="s">
        <v>1573</v>
      </c>
      <c r="I513" s="4">
        <v>8070970</v>
      </c>
      <c r="J513" s="4">
        <v>7516646</v>
      </c>
      <c r="K513" s="7">
        <f t="shared" si="22"/>
        <v>-6.868121179982084E-2</v>
      </c>
      <c r="L513" t="str">
        <f t="shared" si="20"/>
        <v>QUALIFIED</v>
      </c>
      <c r="M513" s="3">
        <v>1361.21</v>
      </c>
      <c r="N513" s="3">
        <v>1191.06</v>
      </c>
      <c r="O513" s="3">
        <v>1020.91</v>
      </c>
      <c r="P513" s="3">
        <v>850.76</v>
      </c>
      <c r="Q513" s="3">
        <v>680.61</v>
      </c>
      <c r="R513" s="3">
        <v>510.45</v>
      </c>
      <c r="S513" s="3">
        <v>340.3</v>
      </c>
      <c r="T513" s="3">
        <v>170.15</v>
      </c>
    </row>
    <row r="514" spans="1:20" x14ac:dyDescent="0.25">
      <c r="A514" s="8" t="s">
        <v>2681</v>
      </c>
      <c r="B514" s="47">
        <v>55</v>
      </c>
      <c r="C514" s="8" t="s">
        <v>6814</v>
      </c>
      <c r="D514" s="8" t="s">
        <v>6859</v>
      </c>
      <c r="E514" s="8"/>
      <c r="F514" s="8"/>
      <c r="G514" s="8" t="s">
        <v>2727</v>
      </c>
      <c r="H514" s="11" t="s">
        <v>1605</v>
      </c>
      <c r="I514" s="4">
        <v>210858830</v>
      </c>
      <c r="J514" s="4">
        <v>262899377</v>
      </c>
      <c r="K514" s="7">
        <f t="shared" si="22"/>
        <v>0.24680278743840131</v>
      </c>
      <c r="L514" t="str">
        <f t="shared" si="20"/>
        <v>QUALIFIED</v>
      </c>
      <c r="M514" s="3">
        <v>146316.16</v>
      </c>
      <c r="N514" s="3">
        <v>128026.64</v>
      </c>
      <c r="O514" s="3">
        <v>109737.12</v>
      </c>
      <c r="P514" s="3">
        <v>91447.6</v>
      </c>
      <c r="Q514" s="3">
        <v>73158.080000000002</v>
      </c>
      <c r="R514" s="3">
        <v>54868.56</v>
      </c>
      <c r="S514" s="3">
        <v>36579.040000000001</v>
      </c>
      <c r="T514" s="3">
        <v>18289.52</v>
      </c>
    </row>
    <row r="515" spans="1:20" x14ac:dyDescent="0.25">
      <c r="A515" s="8" t="s">
        <v>2681</v>
      </c>
      <c r="B515" s="47">
        <v>55</v>
      </c>
      <c r="C515" s="8" t="s">
        <v>6814</v>
      </c>
      <c r="D515" s="8" t="s">
        <v>6901</v>
      </c>
      <c r="E515" s="8"/>
      <c r="F515" s="8"/>
      <c r="G515" s="8" t="s">
        <v>2769</v>
      </c>
      <c r="H515" s="11" t="s">
        <v>1606</v>
      </c>
      <c r="I515" s="4">
        <v>19655605</v>
      </c>
      <c r="J515" s="4">
        <v>23414073</v>
      </c>
      <c r="K515" s="7">
        <f t="shared" si="22"/>
        <v>0.19121609332299871</v>
      </c>
      <c r="L515" t="str">
        <f t="shared" ref="L515:L578" si="23">IF(K515&gt;0.3124,"","QUALIFIED")</f>
        <v>QUALIFIED</v>
      </c>
      <c r="M515" s="3">
        <v>16638.810000000001</v>
      </c>
      <c r="N515" s="3">
        <v>14558.96</v>
      </c>
      <c r="O515" s="3">
        <v>12479.11</v>
      </c>
      <c r="P515" s="3">
        <v>10399.26</v>
      </c>
      <c r="Q515" s="3">
        <v>8319.41</v>
      </c>
      <c r="R515" s="3">
        <v>6239.55</v>
      </c>
      <c r="S515" s="3">
        <v>4159.7</v>
      </c>
      <c r="T515" s="3">
        <v>2079.85</v>
      </c>
    </row>
    <row r="516" spans="1:20" x14ac:dyDescent="0.25">
      <c r="A516" s="8" t="s">
        <v>2681</v>
      </c>
      <c r="B516" s="47">
        <v>55</v>
      </c>
      <c r="C516" s="8" t="s">
        <v>6814</v>
      </c>
      <c r="D516" s="8" t="s">
        <v>6955</v>
      </c>
      <c r="E516" s="8"/>
      <c r="F516" s="8"/>
      <c r="G516" s="8" t="s">
        <v>2826</v>
      </c>
      <c r="H516" s="11" t="s">
        <v>1607</v>
      </c>
      <c r="I516" s="4">
        <v>6353797</v>
      </c>
      <c r="J516" s="4">
        <v>8678349</v>
      </c>
      <c r="K516" s="7">
        <f t="shared" si="22"/>
        <v>0.36585241864038148</v>
      </c>
      <c r="L516" t="str">
        <f t="shared" si="23"/>
        <v/>
      </c>
      <c r="M516" s="3">
        <v>2754.75</v>
      </c>
      <c r="N516" s="3">
        <v>2203.8000000000002</v>
      </c>
      <c r="O516" s="3">
        <v>1652.85</v>
      </c>
      <c r="P516" s="3">
        <v>1101.9000000000001</v>
      </c>
      <c r="Q516" s="3">
        <v>550.95000000000005</v>
      </c>
      <c r="R516" s="3">
        <v>0</v>
      </c>
      <c r="S516" s="3">
        <v>0</v>
      </c>
      <c r="T516" s="3">
        <v>0</v>
      </c>
    </row>
    <row r="517" spans="1:20" x14ac:dyDescent="0.25">
      <c r="A517" s="8" t="s">
        <v>2681</v>
      </c>
      <c r="B517" s="47">
        <v>55</v>
      </c>
      <c r="C517" s="8" t="s">
        <v>6814</v>
      </c>
      <c r="D517" s="8" t="s">
        <v>7125</v>
      </c>
      <c r="E517" s="8"/>
      <c r="F517" s="8"/>
      <c r="G517" s="8" t="s">
        <v>3006</v>
      </c>
      <c r="H517" s="11" t="s">
        <v>1608</v>
      </c>
      <c r="I517" s="4">
        <v>3157737</v>
      </c>
      <c r="J517" s="4">
        <v>3751185</v>
      </c>
      <c r="K517" s="7">
        <f t="shared" si="22"/>
        <v>0.18793458733263727</v>
      </c>
      <c r="L517" t="str">
        <f t="shared" si="23"/>
        <v>QUALIFIED</v>
      </c>
      <c r="M517" s="3">
        <v>2116.9699999999998</v>
      </c>
      <c r="N517" s="3">
        <v>1852.35</v>
      </c>
      <c r="O517" s="3">
        <v>1587.73</v>
      </c>
      <c r="P517" s="3">
        <v>1323.11</v>
      </c>
      <c r="Q517" s="3">
        <v>1058.49</v>
      </c>
      <c r="R517" s="3">
        <v>793.86</v>
      </c>
      <c r="S517" s="3">
        <v>529.24</v>
      </c>
      <c r="T517" s="3">
        <v>264.62</v>
      </c>
    </row>
    <row r="518" spans="1:20" x14ac:dyDescent="0.25">
      <c r="A518" s="8" t="s">
        <v>2681</v>
      </c>
      <c r="B518" s="47">
        <v>55</v>
      </c>
      <c r="C518" s="8" t="s">
        <v>6814</v>
      </c>
      <c r="D518" s="8" t="s">
        <v>7282</v>
      </c>
      <c r="E518" s="8"/>
      <c r="F518" s="8"/>
      <c r="G518" s="8" t="s">
        <v>3166</v>
      </c>
      <c r="H518" s="11" t="s">
        <v>1609</v>
      </c>
      <c r="I518" s="4">
        <v>3798496</v>
      </c>
      <c r="J518" s="4">
        <v>5351754</v>
      </c>
      <c r="K518" s="7">
        <f t="shared" si="22"/>
        <v>0.40891394909985423</v>
      </c>
      <c r="L518" t="str">
        <f t="shared" si="23"/>
        <v/>
      </c>
      <c r="M518" s="3">
        <v>837.12</v>
      </c>
      <c r="N518" s="3">
        <v>669.7</v>
      </c>
      <c r="O518" s="3">
        <v>502.27</v>
      </c>
      <c r="P518" s="3">
        <v>334.85</v>
      </c>
      <c r="Q518" s="3">
        <v>167.42</v>
      </c>
      <c r="R518" s="3">
        <v>0</v>
      </c>
      <c r="S518" s="3">
        <v>0</v>
      </c>
      <c r="T518" s="3">
        <v>0</v>
      </c>
    </row>
    <row r="519" spans="1:20" x14ac:dyDescent="0.25">
      <c r="A519" s="8" t="s">
        <v>2681</v>
      </c>
      <c r="B519" s="47">
        <v>55</v>
      </c>
      <c r="C519" s="8" t="s">
        <v>6814</v>
      </c>
      <c r="D519" s="8" t="s">
        <v>7298</v>
      </c>
      <c r="E519" s="8"/>
      <c r="F519" s="8"/>
      <c r="G519" s="8" t="s">
        <v>3182</v>
      </c>
      <c r="H519" s="11" t="s">
        <v>1610</v>
      </c>
      <c r="I519" s="4">
        <v>3294168</v>
      </c>
      <c r="J519" s="4">
        <v>5347660</v>
      </c>
      <c r="K519" s="7">
        <f t="shared" si="22"/>
        <v>0.62337197131415278</v>
      </c>
      <c r="L519" t="str">
        <f t="shared" si="23"/>
        <v/>
      </c>
      <c r="M519" s="3">
        <v>3785.2</v>
      </c>
      <c r="N519" s="3">
        <v>3028.16</v>
      </c>
      <c r="O519" s="3">
        <v>2271.12</v>
      </c>
      <c r="P519" s="3">
        <v>1514.08</v>
      </c>
      <c r="Q519" s="3">
        <v>757.04</v>
      </c>
      <c r="R519" s="3">
        <v>0</v>
      </c>
      <c r="S519" s="3">
        <v>0</v>
      </c>
      <c r="T519" s="3">
        <v>0</v>
      </c>
    </row>
    <row r="520" spans="1:20" x14ac:dyDescent="0.25">
      <c r="A520" s="8" t="s">
        <v>2681</v>
      </c>
      <c r="B520" s="47">
        <v>55</v>
      </c>
      <c r="C520" s="8" t="s">
        <v>6814</v>
      </c>
      <c r="D520" s="8" t="s">
        <v>7323</v>
      </c>
      <c r="E520" s="8"/>
      <c r="F520" s="8"/>
      <c r="G520" s="8" t="s">
        <v>3207</v>
      </c>
      <c r="H520" s="11" t="s">
        <v>1611</v>
      </c>
      <c r="I520" s="4">
        <v>2868505</v>
      </c>
      <c r="J520" s="4">
        <v>2773864</v>
      </c>
      <c r="K520" s="7">
        <f t="shared" si="22"/>
        <v>-3.2993144512559677E-2</v>
      </c>
      <c r="L520" t="str">
        <f t="shared" si="23"/>
        <v>QUALIFIED</v>
      </c>
      <c r="M520" s="3">
        <v>1372.56</v>
      </c>
      <c r="N520" s="3">
        <v>1200.99</v>
      </c>
      <c r="O520" s="3">
        <v>1029.42</v>
      </c>
      <c r="P520" s="3">
        <v>857.85</v>
      </c>
      <c r="Q520" s="3">
        <v>686.28</v>
      </c>
      <c r="R520" s="3">
        <v>514.71</v>
      </c>
      <c r="S520" s="3">
        <v>343.14</v>
      </c>
      <c r="T520" s="3">
        <v>171.57</v>
      </c>
    </row>
    <row r="521" spans="1:20" x14ac:dyDescent="0.25">
      <c r="A521" s="8" t="s">
        <v>2681</v>
      </c>
      <c r="B521" s="47">
        <v>55</v>
      </c>
      <c r="C521" s="8" t="s">
        <v>6814</v>
      </c>
      <c r="D521" s="8" t="s">
        <v>7334</v>
      </c>
      <c r="E521" s="8"/>
      <c r="F521" s="8"/>
      <c r="G521" s="8" t="s">
        <v>3218</v>
      </c>
      <c r="H521" s="11" t="s">
        <v>1612</v>
      </c>
      <c r="I521" s="4">
        <v>8429982</v>
      </c>
      <c r="J521" s="4">
        <v>12133591</v>
      </c>
      <c r="K521" s="7">
        <f t="shared" si="22"/>
        <v>0.43933771151587275</v>
      </c>
      <c r="L521" t="str">
        <f t="shared" si="23"/>
        <v/>
      </c>
      <c r="M521" s="3">
        <v>6613.05</v>
      </c>
      <c r="N521" s="3">
        <v>5290.44</v>
      </c>
      <c r="O521" s="3">
        <v>3967.83</v>
      </c>
      <c r="P521" s="3">
        <v>2645.22</v>
      </c>
      <c r="Q521" s="3">
        <v>1322.61</v>
      </c>
      <c r="R521" s="3">
        <v>0</v>
      </c>
      <c r="S521" s="3">
        <v>0</v>
      </c>
      <c r="T521" s="3">
        <v>0</v>
      </c>
    </row>
    <row r="522" spans="1:20" x14ac:dyDescent="0.25">
      <c r="A522" s="8" t="s">
        <v>2681</v>
      </c>
      <c r="B522" s="47">
        <v>55</v>
      </c>
      <c r="C522" s="8" t="s">
        <v>6814</v>
      </c>
      <c r="D522" s="8" t="s">
        <v>7658</v>
      </c>
      <c r="E522" s="8"/>
      <c r="F522" s="8"/>
      <c r="G522" s="8" t="s">
        <v>3548</v>
      </c>
      <c r="H522" s="11" t="s">
        <v>1613</v>
      </c>
      <c r="I522" s="4">
        <v>8989532</v>
      </c>
      <c r="J522" s="4">
        <v>11189846</v>
      </c>
      <c r="K522" s="7">
        <f t="shared" si="22"/>
        <v>0.24476402108585854</v>
      </c>
      <c r="L522" t="str">
        <f t="shared" si="23"/>
        <v>QUALIFIED</v>
      </c>
      <c r="M522" s="3">
        <v>8785.18</v>
      </c>
      <c r="N522" s="3">
        <v>7687.03</v>
      </c>
      <c r="O522" s="3">
        <v>6588.89</v>
      </c>
      <c r="P522" s="3">
        <v>5490.74</v>
      </c>
      <c r="Q522" s="3">
        <v>4392.59</v>
      </c>
      <c r="R522" s="3">
        <v>3294.44</v>
      </c>
      <c r="S522" s="3">
        <v>2196.3000000000002</v>
      </c>
      <c r="T522" s="3">
        <v>1098.1500000000001</v>
      </c>
    </row>
    <row r="523" spans="1:20" x14ac:dyDescent="0.25">
      <c r="A523" s="8" t="s">
        <v>2681</v>
      </c>
      <c r="B523" s="47">
        <v>55</v>
      </c>
      <c r="C523" s="8" t="s">
        <v>6814</v>
      </c>
      <c r="D523" s="8" t="s">
        <v>7674</v>
      </c>
      <c r="E523" s="8"/>
      <c r="F523" s="8"/>
      <c r="G523" s="8" t="s">
        <v>3564</v>
      </c>
      <c r="H523" s="11" t="s">
        <v>1614</v>
      </c>
      <c r="I523" s="4">
        <v>8408503</v>
      </c>
      <c r="J523" s="4">
        <v>9326435</v>
      </c>
      <c r="K523" s="7">
        <f t="shared" si="22"/>
        <v>0.10916711333753464</v>
      </c>
      <c r="L523" t="str">
        <f t="shared" si="23"/>
        <v>QUALIFIED</v>
      </c>
      <c r="M523" s="3">
        <v>9081.2199999999993</v>
      </c>
      <c r="N523" s="3">
        <v>7946.07</v>
      </c>
      <c r="O523" s="3">
        <v>6810.92</v>
      </c>
      <c r="P523" s="3">
        <v>5675.76</v>
      </c>
      <c r="Q523" s="3">
        <v>4540.6099999999997</v>
      </c>
      <c r="R523" s="3">
        <v>3405.46</v>
      </c>
      <c r="S523" s="3">
        <v>2270.31</v>
      </c>
      <c r="T523" s="3">
        <v>1135.1500000000001</v>
      </c>
    </row>
    <row r="524" spans="1:20" x14ac:dyDescent="0.25">
      <c r="A524" s="8" t="s">
        <v>2681</v>
      </c>
      <c r="B524" s="47">
        <v>55</v>
      </c>
      <c r="C524" s="8" t="s">
        <v>6814</v>
      </c>
      <c r="D524" s="8" t="s">
        <v>7728</v>
      </c>
      <c r="E524" s="8"/>
      <c r="F524" s="8"/>
      <c r="G524" s="8" t="s">
        <v>3620</v>
      </c>
      <c r="H524" s="11" t="s">
        <v>1615</v>
      </c>
      <c r="I524" s="4">
        <v>11393488</v>
      </c>
      <c r="J524" s="4">
        <v>15430082</v>
      </c>
      <c r="K524" s="7">
        <f t="shared" si="22"/>
        <v>0.35428957313159937</v>
      </c>
      <c r="L524" t="str">
        <f t="shared" si="23"/>
        <v/>
      </c>
      <c r="M524" s="3">
        <v>19058.54</v>
      </c>
      <c r="N524" s="3">
        <v>15246.83</v>
      </c>
      <c r="O524" s="3">
        <v>11435.12</v>
      </c>
      <c r="P524" s="3">
        <v>7623.42</v>
      </c>
      <c r="Q524" s="3">
        <v>3811.71</v>
      </c>
      <c r="R524" s="3">
        <v>0</v>
      </c>
      <c r="S524" s="3">
        <v>0</v>
      </c>
      <c r="T524" s="3">
        <v>0</v>
      </c>
    </row>
    <row r="525" spans="1:20" x14ac:dyDescent="0.25">
      <c r="A525" s="8" t="s">
        <v>2681</v>
      </c>
      <c r="B525" s="47">
        <v>55</v>
      </c>
      <c r="C525" s="8" t="s">
        <v>6814</v>
      </c>
      <c r="D525" s="8" t="s">
        <v>7746</v>
      </c>
      <c r="E525" s="8"/>
      <c r="F525" s="8"/>
      <c r="G525" s="8" t="s">
        <v>3638</v>
      </c>
      <c r="H525" s="11" t="s">
        <v>1616</v>
      </c>
      <c r="I525" s="4">
        <v>9677290</v>
      </c>
      <c r="J525" s="4">
        <v>12275382</v>
      </c>
      <c r="K525" s="7">
        <f t="shared" si="22"/>
        <v>0.26847309525703994</v>
      </c>
      <c r="L525" t="str">
        <f t="shared" si="23"/>
        <v>QUALIFIED</v>
      </c>
      <c r="M525" s="3">
        <v>3505.48</v>
      </c>
      <c r="N525" s="3">
        <v>3067.3</v>
      </c>
      <c r="O525" s="3">
        <v>2629.11</v>
      </c>
      <c r="P525" s="3">
        <v>2190.9299999999998</v>
      </c>
      <c r="Q525" s="3">
        <v>1752.74</v>
      </c>
      <c r="R525" s="3">
        <v>1314.56</v>
      </c>
      <c r="S525" s="3">
        <v>876.37</v>
      </c>
      <c r="T525" s="3">
        <v>438.19</v>
      </c>
    </row>
    <row r="526" spans="1:20" x14ac:dyDescent="0.25">
      <c r="A526" s="8" t="s">
        <v>15</v>
      </c>
      <c r="B526" s="47">
        <v>56</v>
      </c>
      <c r="C526" s="8" t="s">
        <v>6814</v>
      </c>
      <c r="D526" s="8" t="s">
        <v>7068</v>
      </c>
      <c r="E526" s="8"/>
      <c r="F526" s="8"/>
      <c r="G526" s="8" t="s">
        <v>2949</v>
      </c>
      <c r="H526" s="11" t="s">
        <v>1639</v>
      </c>
      <c r="I526" s="4">
        <v>20021887</v>
      </c>
      <c r="J526" s="4">
        <v>24128076</v>
      </c>
      <c r="K526" s="7">
        <f t="shared" si="22"/>
        <v>0.20508501521360101</v>
      </c>
      <c r="L526" t="str">
        <f t="shared" si="23"/>
        <v>QUALIFIED</v>
      </c>
      <c r="M526" s="3">
        <v>4824.17</v>
      </c>
      <c r="N526" s="3">
        <v>4221.1499999999996</v>
      </c>
      <c r="O526" s="3">
        <v>3618.13</v>
      </c>
      <c r="P526" s="3">
        <v>3015.11</v>
      </c>
      <c r="Q526" s="3">
        <v>2412.09</v>
      </c>
      <c r="R526" s="3">
        <v>1809.06</v>
      </c>
      <c r="S526" s="3">
        <v>1206.04</v>
      </c>
      <c r="T526" s="3">
        <v>603.02</v>
      </c>
    </row>
    <row r="527" spans="1:20" x14ac:dyDescent="0.25">
      <c r="A527" s="8" t="s">
        <v>15</v>
      </c>
      <c r="B527" s="47">
        <v>56</v>
      </c>
      <c r="C527" s="8" t="s">
        <v>6814</v>
      </c>
      <c r="D527" s="8" t="s">
        <v>7134</v>
      </c>
      <c r="E527" s="8"/>
      <c r="F527" s="8"/>
      <c r="G527" s="8" t="s">
        <v>3016</v>
      </c>
      <c r="H527" s="11" t="s">
        <v>1635</v>
      </c>
      <c r="I527" s="4">
        <v>268614270</v>
      </c>
      <c r="J527" s="4">
        <v>305828997</v>
      </c>
      <c r="K527" s="7">
        <f t="shared" si="22"/>
        <v>0.13854337299354946</v>
      </c>
      <c r="L527" t="str">
        <f t="shared" si="23"/>
        <v>QUALIFIED</v>
      </c>
      <c r="M527" s="3">
        <v>150534.51</v>
      </c>
      <c r="N527" s="3">
        <v>131717.70000000001</v>
      </c>
      <c r="O527" s="3">
        <v>112900.88</v>
      </c>
      <c r="P527" s="3">
        <v>94084.07</v>
      </c>
      <c r="Q527" s="3">
        <v>75267.259999999995</v>
      </c>
      <c r="R527" s="3">
        <v>56450.44</v>
      </c>
      <c r="S527" s="3">
        <v>37633.629999999997</v>
      </c>
      <c r="T527" s="3">
        <v>18816.810000000001</v>
      </c>
    </row>
    <row r="528" spans="1:20" x14ac:dyDescent="0.25">
      <c r="A528" s="8" t="s">
        <v>15</v>
      </c>
      <c r="B528" s="47">
        <v>56</v>
      </c>
      <c r="C528" s="8" t="s">
        <v>6814</v>
      </c>
      <c r="D528" s="8" t="s">
        <v>7136</v>
      </c>
      <c r="E528" s="8"/>
      <c r="F528" s="8"/>
      <c r="G528" s="8" t="s">
        <v>3018</v>
      </c>
      <c r="H528" s="11" t="s">
        <v>414</v>
      </c>
      <c r="I528" s="4">
        <v>2193648</v>
      </c>
      <c r="J528" s="4">
        <v>2758999</v>
      </c>
      <c r="K528" s="7">
        <f t="shared" si="22"/>
        <v>0.25772184051406605</v>
      </c>
      <c r="L528" t="str">
        <f t="shared" si="23"/>
        <v>QUALIFIED</v>
      </c>
      <c r="M528" s="3">
        <v>21.95</v>
      </c>
      <c r="N528" s="3">
        <v>19.21</v>
      </c>
      <c r="O528" s="3">
        <v>16.46</v>
      </c>
      <c r="P528" s="3">
        <v>13.72</v>
      </c>
      <c r="Q528" s="3">
        <v>10.98</v>
      </c>
      <c r="R528" s="3">
        <v>8.23</v>
      </c>
      <c r="S528" s="3">
        <v>5.49</v>
      </c>
      <c r="T528" s="3">
        <v>2.74</v>
      </c>
    </row>
    <row r="529" spans="1:20" x14ac:dyDescent="0.25">
      <c r="A529" s="8" t="s">
        <v>15</v>
      </c>
      <c r="B529" s="47">
        <v>56</v>
      </c>
      <c r="C529" s="8" t="s">
        <v>6814</v>
      </c>
      <c r="D529" s="8" t="s">
        <v>7227</v>
      </c>
      <c r="E529" s="8"/>
      <c r="F529" s="8"/>
      <c r="G529" s="8" t="s">
        <v>3109</v>
      </c>
      <c r="H529" s="11" t="s">
        <v>1640</v>
      </c>
      <c r="I529" s="4">
        <v>7592338</v>
      </c>
      <c r="J529" s="4">
        <v>9364859</v>
      </c>
      <c r="K529" s="7">
        <f t="shared" si="22"/>
        <v>0.23346181373906166</v>
      </c>
      <c r="L529" t="str">
        <f t="shared" si="23"/>
        <v>QUALIFIED</v>
      </c>
      <c r="M529" s="3">
        <v>3030.85</v>
      </c>
      <c r="N529" s="3">
        <v>2651.99</v>
      </c>
      <c r="O529" s="3">
        <v>2273.14</v>
      </c>
      <c r="P529" s="3">
        <v>1894.28</v>
      </c>
      <c r="Q529" s="3">
        <v>1515.43</v>
      </c>
      <c r="R529" s="3">
        <v>1136.57</v>
      </c>
      <c r="S529" s="3">
        <v>757.71</v>
      </c>
      <c r="T529" s="3">
        <v>378.86</v>
      </c>
    </row>
    <row r="530" spans="1:20" x14ac:dyDescent="0.25">
      <c r="A530" s="8" t="s">
        <v>15</v>
      </c>
      <c r="B530" s="47">
        <v>56</v>
      </c>
      <c r="C530" s="8" t="s">
        <v>6814</v>
      </c>
      <c r="D530" s="8" t="s">
        <v>7259</v>
      </c>
      <c r="E530" s="8"/>
      <c r="F530" s="8"/>
      <c r="G530" s="8" t="s">
        <v>3142</v>
      </c>
      <c r="H530" s="11" t="s">
        <v>1636</v>
      </c>
      <c r="I530" s="4">
        <v>296651812</v>
      </c>
      <c r="J530" s="4">
        <v>307019814</v>
      </c>
      <c r="K530" s="7">
        <f t="shared" si="22"/>
        <v>3.4950071365146426E-2</v>
      </c>
      <c r="L530" t="str">
        <f t="shared" si="23"/>
        <v>QUALIFIED</v>
      </c>
      <c r="M530" s="3">
        <v>223370.14</v>
      </c>
      <c r="N530" s="3">
        <v>195448.87</v>
      </c>
      <c r="O530" s="3">
        <v>167527.60999999999</v>
      </c>
      <c r="P530" s="3">
        <v>139606.34</v>
      </c>
      <c r="Q530" s="3">
        <v>111685.07</v>
      </c>
      <c r="R530" s="3">
        <v>83763.8</v>
      </c>
      <c r="S530" s="3">
        <v>55842.54</v>
      </c>
      <c r="T530" s="3">
        <v>27921.27</v>
      </c>
    </row>
    <row r="531" spans="1:20" x14ac:dyDescent="0.25">
      <c r="A531" s="8" t="s">
        <v>15</v>
      </c>
      <c r="B531" s="47">
        <v>56</v>
      </c>
      <c r="C531" s="8" t="s">
        <v>6814</v>
      </c>
      <c r="D531" s="8" t="s">
        <v>7412</v>
      </c>
      <c r="E531" s="8"/>
      <c r="F531" s="8"/>
      <c r="G531" s="8" t="s">
        <v>3296</v>
      </c>
      <c r="H531" s="11" t="s">
        <v>1641</v>
      </c>
      <c r="I531" s="4">
        <v>14783795</v>
      </c>
      <c r="J531" s="4">
        <v>18975774</v>
      </c>
      <c r="K531" s="7">
        <f t="shared" si="22"/>
        <v>0.283552294928332</v>
      </c>
      <c r="L531" t="str">
        <f t="shared" si="23"/>
        <v>QUALIFIED</v>
      </c>
      <c r="M531" s="3">
        <v>2223.14</v>
      </c>
      <c r="N531" s="3">
        <v>1945.25</v>
      </c>
      <c r="O531" s="3">
        <v>1667.36</v>
      </c>
      <c r="P531" s="3">
        <v>1389.46</v>
      </c>
      <c r="Q531" s="3">
        <v>1111.57</v>
      </c>
      <c r="R531" s="3">
        <v>833.68</v>
      </c>
      <c r="S531" s="3">
        <v>555.79</v>
      </c>
      <c r="T531" s="3">
        <v>277.89</v>
      </c>
    </row>
    <row r="532" spans="1:20" x14ac:dyDescent="0.25">
      <c r="A532" s="8" t="s">
        <v>15</v>
      </c>
      <c r="B532" s="47">
        <v>56</v>
      </c>
      <c r="C532" s="8" t="s">
        <v>6814</v>
      </c>
      <c r="D532" s="8" t="s">
        <v>7635</v>
      </c>
      <c r="E532" s="8"/>
      <c r="F532" s="8"/>
      <c r="G532" s="8" t="s">
        <v>3525</v>
      </c>
      <c r="H532" s="11" t="s">
        <v>1642</v>
      </c>
      <c r="I532" s="4">
        <v>3761876</v>
      </c>
      <c r="J532" s="4">
        <v>4704621</v>
      </c>
      <c r="K532" s="7">
        <f t="shared" si="22"/>
        <v>0.25060501728392959</v>
      </c>
      <c r="L532" t="str">
        <f t="shared" si="23"/>
        <v>QUALIFIED</v>
      </c>
      <c r="M532" s="3">
        <v>446.11</v>
      </c>
      <c r="N532" s="3">
        <v>390.35</v>
      </c>
      <c r="O532" s="3">
        <v>334.58</v>
      </c>
      <c r="P532" s="3">
        <v>278.82</v>
      </c>
      <c r="Q532" s="3">
        <v>223.06</v>
      </c>
      <c r="R532" s="3">
        <v>167.29</v>
      </c>
      <c r="S532" s="3">
        <v>111.53</v>
      </c>
      <c r="T532" s="3">
        <v>55.76</v>
      </c>
    </row>
    <row r="533" spans="1:20" x14ac:dyDescent="0.25">
      <c r="A533" s="8" t="s">
        <v>15</v>
      </c>
      <c r="B533" s="47">
        <v>56</v>
      </c>
      <c r="C533" s="8" t="s">
        <v>6814</v>
      </c>
      <c r="D533" s="8" t="s">
        <v>7736</v>
      </c>
      <c r="E533" s="8"/>
      <c r="F533" s="8"/>
      <c r="G533" s="8" t="s">
        <v>3628</v>
      </c>
      <c r="H533" s="11" t="s">
        <v>350</v>
      </c>
      <c r="I533" s="4">
        <v>28877700</v>
      </c>
      <c r="J533" s="4">
        <v>33864258</v>
      </c>
      <c r="K533" s="7">
        <f t="shared" si="22"/>
        <v>0.17267850278934957</v>
      </c>
      <c r="L533" t="str">
        <f t="shared" si="23"/>
        <v>QUALIFIED</v>
      </c>
      <c r="M533" s="3">
        <v>4704.5</v>
      </c>
      <c r="N533" s="3">
        <v>4116.4399999999996</v>
      </c>
      <c r="O533" s="3">
        <v>3528.38</v>
      </c>
      <c r="P533" s="3">
        <v>2940.31</v>
      </c>
      <c r="Q533" s="3">
        <v>2352.25</v>
      </c>
      <c r="R533" s="3">
        <v>1764.19</v>
      </c>
      <c r="S533" s="3">
        <v>1176.1300000000001</v>
      </c>
      <c r="T533" s="3">
        <v>588.05999999999995</v>
      </c>
    </row>
    <row r="534" spans="1:20" x14ac:dyDescent="0.25">
      <c r="A534" s="8" t="s">
        <v>437</v>
      </c>
      <c r="B534" s="47">
        <v>57</v>
      </c>
      <c r="C534" s="8" t="s">
        <v>6814</v>
      </c>
      <c r="D534" s="8" t="s">
        <v>6856</v>
      </c>
      <c r="E534" s="8"/>
      <c r="F534" s="8"/>
      <c r="G534" s="8" t="s">
        <v>2724</v>
      </c>
      <c r="H534" s="11" t="s">
        <v>1648</v>
      </c>
      <c r="I534" s="4">
        <v>19451406</v>
      </c>
      <c r="J534" s="4">
        <v>26922684</v>
      </c>
      <c r="K534" s="7">
        <f t="shared" si="22"/>
        <v>0.38409963783594875</v>
      </c>
      <c r="L534" t="str">
        <f t="shared" si="23"/>
        <v/>
      </c>
      <c r="M534" s="3">
        <v>5281.31</v>
      </c>
      <c r="N534" s="3">
        <v>4225.05</v>
      </c>
      <c r="O534" s="3">
        <v>3168.79</v>
      </c>
      <c r="P534" s="3">
        <v>2112.52</v>
      </c>
      <c r="Q534" s="3">
        <v>1056.26</v>
      </c>
      <c r="R534" s="3">
        <v>0</v>
      </c>
      <c r="S534" s="3">
        <v>0</v>
      </c>
      <c r="T534" s="3">
        <v>0</v>
      </c>
    </row>
    <row r="535" spans="1:20" x14ac:dyDescent="0.25">
      <c r="A535" s="8" t="s">
        <v>437</v>
      </c>
      <c r="B535" s="47">
        <v>57</v>
      </c>
      <c r="C535" s="8" t="s">
        <v>6814</v>
      </c>
      <c r="D535" s="8" t="s">
        <v>6921</v>
      </c>
      <c r="E535" s="8"/>
      <c r="F535" s="8"/>
      <c r="G535" s="8" t="s">
        <v>2790</v>
      </c>
      <c r="H535" s="11" t="s">
        <v>1660</v>
      </c>
      <c r="I535" s="4">
        <v>13948396</v>
      </c>
      <c r="J535" s="4">
        <v>18026223</v>
      </c>
      <c r="K535" s="7">
        <f t="shared" si="22"/>
        <v>0.29235096279170736</v>
      </c>
      <c r="L535" t="str">
        <f t="shared" si="23"/>
        <v>QUALIFIED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</row>
    <row r="536" spans="1:20" x14ac:dyDescent="0.25">
      <c r="A536" s="8" t="s">
        <v>437</v>
      </c>
      <c r="B536" s="47">
        <v>57</v>
      </c>
      <c r="C536" s="8" t="s">
        <v>6814</v>
      </c>
      <c r="D536" s="8" t="s">
        <v>6826</v>
      </c>
      <c r="E536" s="8"/>
      <c r="F536" s="8"/>
      <c r="G536" s="8" t="s">
        <v>2846</v>
      </c>
      <c r="H536" s="11" t="s">
        <v>1649</v>
      </c>
      <c r="I536" s="4">
        <v>5806276717</v>
      </c>
      <c r="J536" s="4">
        <v>7077074377</v>
      </c>
      <c r="K536" s="7">
        <f t="shared" si="22"/>
        <v>0.21886618945998126</v>
      </c>
      <c r="L536" t="str">
        <f t="shared" si="23"/>
        <v>QUALIFIED</v>
      </c>
      <c r="M536" s="3">
        <v>4071553.98</v>
      </c>
      <c r="N536" s="3">
        <v>3562609.73</v>
      </c>
      <c r="O536" s="3">
        <v>3053665.49</v>
      </c>
      <c r="P536" s="3">
        <v>2544721.2400000002</v>
      </c>
      <c r="Q536" s="3">
        <v>2035776.99</v>
      </c>
      <c r="R536" s="3">
        <v>1526832.74</v>
      </c>
      <c r="S536" s="3">
        <v>1017888.5</v>
      </c>
      <c r="T536" s="3">
        <v>508944.25</v>
      </c>
    </row>
    <row r="537" spans="1:20" x14ac:dyDescent="0.25">
      <c r="A537" s="8" t="s">
        <v>437</v>
      </c>
      <c r="B537" s="47">
        <v>57</v>
      </c>
      <c r="C537" s="8" t="s">
        <v>6814</v>
      </c>
      <c r="D537" s="8" t="s">
        <v>6975</v>
      </c>
      <c r="E537" s="8"/>
      <c r="F537" s="8"/>
      <c r="G537" s="8" t="s">
        <v>2849</v>
      </c>
      <c r="H537" s="11" t="s">
        <v>1663</v>
      </c>
      <c r="I537" s="4">
        <v>79224519</v>
      </c>
      <c r="J537" s="4">
        <v>104966497</v>
      </c>
      <c r="K537" s="7">
        <f t="shared" si="22"/>
        <v>0.32492438357372672</v>
      </c>
      <c r="L537" t="str">
        <f t="shared" si="23"/>
        <v/>
      </c>
      <c r="M537" s="3">
        <v>26070.63</v>
      </c>
      <c r="N537" s="3">
        <v>20856.5</v>
      </c>
      <c r="O537" s="3">
        <v>15642.38</v>
      </c>
      <c r="P537" s="3">
        <v>10428.25</v>
      </c>
      <c r="Q537" s="3">
        <v>5214.13</v>
      </c>
      <c r="R537" s="3">
        <v>0</v>
      </c>
      <c r="S537" s="3">
        <v>0</v>
      </c>
      <c r="T537" s="3">
        <v>0</v>
      </c>
    </row>
    <row r="538" spans="1:20" x14ac:dyDescent="0.25">
      <c r="A538" s="8" t="s">
        <v>437</v>
      </c>
      <c r="B538" s="47">
        <v>57</v>
      </c>
      <c r="C538" s="8" t="s">
        <v>6814</v>
      </c>
      <c r="D538" s="8" t="s">
        <v>6977</v>
      </c>
      <c r="E538" s="8"/>
      <c r="F538" s="8"/>
      <c r="G538" s="8" t="s">
        <v>2851</v>
      </c>
      <c r="H538" s="11" t="s">
        <v>1651</v>
      </c>
      <c r="I538" s="4">
        <v>35346075</v>
      </c>
      <c r="J538" s="4">
        <v>49334102</v>
      </c>
      <c r="K538" s="7">
        <f t="shared" si="22"/>
        <v>0.39574484578556457</v>
      </c>
      <c r="L538" t="str">
        <f t="shared" si="23"/>
        <v/>
      </c>
      <c r="M538" s="3">
        <v>11361.5</v>
      </c>
      <c r="N538" s="3">
        <v>9089.2000000000007</v>
      </c>
      <c r="O538" s="3">
        <v>6816.9</v>
      </c>
      <c r="P538" s="3">
        <v>4544.6000000000004</v>
      </c>
      <c r="Q538" s="3">
        <v>2272.3000000000002</v>
      </c>
      <c r="R538" s="3">
        <v>0</v>
      </c>
      <c r="S538" s="3">
        <v>0</v>
      </c>
      <c r="T538" s="3">
        <v>0</v>
      </c>
    </row>
    <row r="539" spans="1:20" x14ac:dyDescent="0.25">
      <c r="A539" s="8" t="s">
        <v>437</v>
      </c>
      <c r="B539" s="47">
        <v>57</v>
      </c>
      <c r="C539" s="8" t="s">
        <v>6814</v>
      </c>
      <c r="D539" s="8" t="s">
        <v>7005</v>
      </c>
      <c r="E539" s="8"/>
      <c r="F539" s="8"/>
      <c r="G539" s="8" t="s">
        <v>2880</v>
      </c>
      <c r="H539" s="11" t="s">
        <v>1664</v>
      </c>
      <c r="I539" s="4">
        <v>15589403</v>
      </c>
      <c r="J539" s="4">
        <v>19035646</v>
      </c>
      <c r="K539" s="7">
        <f t="shared" si="22"/>
        <v>0.22106317990496493</v>
      </c>
      <c r="L539" t="str">
        <f t="shared" si="23"/>
        <v>QUALIFIED</v>
      </c>
      <c r="M539" s="3">
        <v>2324.38</v>
      </c>
      <c r="N539" s="3">
        <v>2033.83</v>
      </c>
      <c r="O539" s="3">
        <v>1743.29</v>
      </c>
      <c r="P539" s="3">
        <v>1452.74</v>
      </c>
      <c r="Q539" s="3">
        <v>1162.19</v>
      </c>
      <c r="R539" s="3">
        <v>871.64</v>
      </c>
      <c r="S539" s="3">
        <v>581.1</v>
      </c>
      <c r="T539" s="3">
        <v>290.55</v>
      </c>
    </row>
    <row r="540" spans="1:20" x14ac:dyDescent="0.25">
      <c r="A540" s="8" t="s">
        <v>437</v>
      </c>
      <c r="B540" s="47">
        <v>57</v>
      </c>
      <c r="C540" s="8" t="s">
        <v>6814</v>
      </c>
      <c r="D540" s="8" t="s">
        <v>7106</v>
      </c>
      <c r="E540" s="8"/>
      <c r="F540" s="8"/>
      <c r="G540" s="8" t="s">
        <v>2987</v>
      </c>
      <c r="H540" s="11" t="s">
        <v>1665</v>
      </c>
      <c r="I540" s="4">
        <v>61332895</v>
      </c>
      <c r="J540" s="4">
        <v>98537936</v>
      </c>
      <c r="K540" s="7">
        <f t="shared" si="22"/>
        <v>0.60660826461884765</v>
      </c>
      <c r="L540" t="str">
        <f t="shared" si="23"/>
        <v/>
      </c>
      <c r="M540" s="3">
        <v>5813.39</v>
      </c>
      <c r="N540" s="3">
        <v>4650.71</v>
      </c>
      <c r="O540" s="3">
        <v>3488.03</v>
      </c>
      <c r="P540" s="3">
        <v>2325.36</v>
      </c>
      <c r="Q540" s="3">
        <v>1162.68</v>
      </c>
      <c r="R540" s="3">
        <v>0</v>
      </c>
      <c r="S540" s="3">
        <v>0</v>
      </c>
      <c r="T540" s="3">
        <v>0</v>
      </c>
    </row>
    <row r="541" spans="1:20" x14ac:dyDescent="0.25">
      <c r="A541" s="8" t="s">
        <v>437</v>
      </c>
      <c r="B541" s="47">
        <v>57</v>
      </c>
      <c r="C541" s="8" t="s">
        <v>6814</v>
      </c>
      <c r="D541" s="8" t="s">
        <v>7117</v>
      </c>
      <c r="E541" s="8"/>
      <c r="F541" s="8"/>
      <c r="G541" s="8" t="s">
        <v>2998</v>
      </c>
      <c r="H541" s="11" t="s">
        <v>1666</v>
      </c>
      <c r="I541" s="4">
        <v>98966507</v>
      </c>
      <c r="J541" s="4">
        <v>152216233</v>
      </c>
      <c r="K541" s="7">
        <f t="shared" si="22"/>
        <v>0.53805805230652426</v>
      </c>
      <c r="L541" t="str">
        <f t="shared" si="23"/>
        <v/>
      </c>
      <c r="M541" s="3">
        <v>15195.36</v>
      </c>
      <c r="N541" s="3">
        <v>12156.29</v>
      </c>
      <c r="O541" s="3">
        <v>9117.2199999999993</v>
      </c>
      <c r="P541" s="3">
        <v>6078.14</v>
      </c>
      <c r="Q541" s="3">
        <v>3039.07</v>
      </c>
      <c r="R541" s="3">
        <v>0</v>
      </c>
      <c r="S541" s="3">
        <v>0</v>
      </c>
      <c r="T541" s="3">
        <v>0</v>
      </c>
    </row>
    <row r="542" spans="1:20" x14ac:dyDescent="0.25">
      <c r="A542" s="8" t="s">
        <v>437</v>
      </c>
      <c r="B542" s="47">
        <v>57</v>
      </c>
      <c r="C542" s="8" t="s">
        <v>6814</v>
      </c>
      <c r="D542" s="8" t="s">
        <v>7217</v>
      </c>
      <c r="E542" s="8"/>
      <c r="F542" s="8"/>
      <c r="G542" s="8" t="s">
        <v>3099</v>
      </c>
      <c r="H542" s="11" t="s">
        <v>1667</v>
      </c>
      <c r="I542" s="4">
        <v>382595899</v>
      </c>
      <c r="J542" s="4">
        <v>514490450</v>
      </c>
      <c r="K542" s="7">
        <f t="shared" si="22"/>
        <v>0.34473592462631181</v>
      </c>
      <c r="L542" t="str">
        <f t="shared" si="23"/>
        <v/>
      </c>
      <c r="M542" s="3">
        <v>384822.74</v>
      </c>
      <c r="N542" s="3">
        <v>307858.19</v>
      </c>
      <c r="O542" s="3">
        <v>230893.64</v>
      </c>
      <c r="P542" s="3">
        <v>153929.1</v>
      </c>
      <c r="Q542" s="3">
        <v>76964.55</v>
      </c>
      <c r="R542" s="3">
        <v>0</v>
      </c>
      <c r="S542" s="3">
        <v>0</v>
      </c>
      <c r="T542" s="3">
        <v>0</v>
      </c>
    </row>
    <row r="543" spans="1:20" x14ac:dyDescent="0.25">
      <c r="A543" s="8" t="s">
        <v>437</v>
      </c>
      <c r="B543" s="47">
        <v>57</v>
      </c>
      <c r="C543" s="8" t="s">
        <v>6814</v>
      </c>
      <c r="D543" s="8" t="s">
        <v>7315</v>
      </c>
      <c r="E543" s="8"/>
      <c r="F543" s="8"/>
      <c r="G543" s="8" t="s">
        <v>3199</v>
      </c>
      <c r="H543" s="11" t="s">
        <v>1654</v>
      </c>
      <c r="I543" s="4">
        <v>66905431</v>
      </c>
      <c r="J543" s="4">
        <v>98104862</v>
      </c>
      <c r="K543" s="7">
        <f t="shared" si="22"/>
        <v>0.4663213514012039</v>
      </c>
      <c r="L543" t="str">
        <f t="shared" si="23"/>
        <v/>
      </c>
      <c r="M543" s="3">
        <v>21667.27</v>
      </c>
      <c r="N543" s="3">
        <v>17333.82</v>
      </c>
      <c r="O543" s="3">
        <v>13000.36</v>
      </c>
      <c r="P543" s="3">
        <v>8666.91</v>
      </c>
      <c r="Q543" s="3">
        <v>4333.45</v>
      </c>
      <c r="R543" s="3">
        <v>0</v>
      </c>
      <c r="S543" s="3">
        <v>0</v>
      </c>
      <c r="T543" s="3">
        <v>0</v>
      </c>
    </row>
    <row r="544" spans="1:20" x14ac:dyDescent="0.25">
      <c r="A544" s="8" t="s">
        <v>437</v>
      </c>
      <c r="B544" s="47">
        <v>57</v>
      </c>
      <c r="C544" s="8" t="s">
        <v>6814</v>
      </c>
      <c r="D544" s="8" t="s">
        <v>7359</v>
      </c>
      <c r="E544" s="8"/>
      <c r="F544" s="8"/>
      <c r="G544" s="8" t="s">
        <v>3243</v>
      </c>
      <c r="H544" s="11" t="s">
        <v>602</v>
      </c>
      <c r="I544" s="4">
        <v>1348338085</v>
      </c>
      <c r="J544" s="4">
        <v>1845518886</v>
      </c>
      <c r="K544" s="7">
        <f t="shared" si="22"/>
        <v>0.36873600659288652</v>
      </c>
      <c r="L544" t="str">
        <f t="shared" si="23"/>
        <v/>
      </c>
      <c r="M544" s="3">
        <v>506362.98</v>
      </c>
      <c r="N544" s="3">
        <v>405090.38</v>
      </c>
      <c r="O544" s="3">
        <v>303817.78999999998</v>
      </c>
      <c r="P544" s="3">
        <v>202545.19</v>
      </c>
      <c r="Q544" s="3">
        <v>101272.6</v>
      </c>
      <c r="R544" s="3">
        <v>0</v>
      </c>
      <c r="S544" s="3">
        <v>0</v>
      </c>
      <c r="T544" s="3">
        <v>0</v>
      </c>
    </row>
    <row r="545" spans="1:20" x14ac:dyDescent="0.25">
      <c r="A545" s="8" t="s">
        <v>437</v>
      </c>
      <c r="B545" s="47">
        <v>57</v>
      </c>
      <c r="C545" s="8" t="s">
        <v>6814</v>
      </c>
      <c r="D545" s="8" t="s">
        <v>7424</v>
      </c>
      <c r="E545" s="8"/>
      <c r="F545" s="8"/>
      <c r="G545" s="8" t="s">
        <v>3309</v>
      </c>
      <c r="H545" s="11" t="s">
        <v>198</v>
      </c>
      <c r="I545" s="4">
        <v>135386300</v>
      </c>
      <c r="J545" s="4">
        <v>163013447</v>
      </c>
      <c r="K545" s="7">
        <f t="shared" si="22"/>
        <v>0.20406161480149765</v>
      </c>
      <c r="L545" t="str">
        <f t="shared" si="23"/>
        <v>QUALIFIED</v>
      </c>
      <c r="M545" s="3">
        <v>34701.599999999999</v>
      </c>
      <c r="N545" s="3">
        <v>30363.9</v>
      </c>
      <c r="O545" s="3">
        <v>26026.2</v>
      </c>
      <c r="P545" s="3">
        <v>21688.5</v>
      </c>
      <c r="Q545" s="3">
        <v>17350.8</v>
      </c>
      <c r="R545" s="3">
        <v>13013.1</v>
      </c>
      <c r="S545" s="3">
        <v>8675.4</v>
      </c>
      <c r="T545" s="3">
        <v>4337.7</v>
      </c>
    </row>
    <row r="546" spans="1:20" x14ac:dyDescent="0.25">
      <c r="A546" s="8" t="s">
        <v>437</v>
      </c>
      <c r="B546" s="47">
        <v>57</v>
      </c>
      <c r="C546" s="8" t="s">
        <v>6814</v>
      </c>
      <c r="D546" s="8" t="s">
        <v>7489</v>
      </c>
      <c r="E546" s="8"/>
      <c r="F546" s="8"/>
      <c r="G546" s="8" t="s">
        <v>3376</v>
      </c>
      <c r="H546" s="11" t="s">
        <v>1668</v>
      </c>
      <c r="I546" s="4">
        <v>32488369</v>
      </c>
      <c r="J546" s="4">
        <v>56650030</v>
      </c>
      <c r="K546" s="7">
        <f t="shared" si="22"/>
        <v>0.74370187681628463</v>
      </c>
      <c r="L546" t="str">
        <f t="shared" si="23"/>
        <v/>
      </c>
      <c r="M546" s="3">
        <v>10213.49</v>
      </c>
      <c r="N546" s="3">
        <v>8170.79</v>
      </c>
      <c r="O546" s="3">
        <v>6128.09</v>
      </c>
      <c r="P546" s="3">
        <v>4085.4</v>
      </c>
      <c r="Q546" s="3">
        <v>2042.7</v>
      </c>
      <c r="R546" s="3">
        <v>0</v>
      </c>
      <c r="S546" s="3">
        <v>0</v>
      </c>
      <c r="T546" s="3">
        <v>0</v>
      </c>
    </row>
    <row r="547" spans="1:20" x14ac:dyDescent="0.25">
      <c r="A547" s="8" t="s">
        <v>437</v>
      </c>
      <c r="B547" s="47">
        <v>57</v>
      </c>
      <c r="C547" s="8" t="s">
        <v>6814</v>
      </c>
      <c r="D547" s="8" t="s">
        <v>7522</v>
      </c>
      <c r="E547" s="8"/>
      <c r="F547" s="8"/>
      <c r="G547" s="8" t="s">
        <v>3409</v>
      </c>
      <c r="H547" s="11" t="s">
        <v>1669</v>
      </c>
      <c r="I547" s="4">
        <v>2901501</v>
      </c>
      <c r="J547" s="4">
        <v>4182535</v>
      </c>
      <c r="K547" s="7">
        <f t="shared" si="22"/>
        <v>0.44150734395748958</v>
      </c>
      <c r="L547" t="str">
        <f t="shared" si="23"/>
        <v/>
      </c>
      <c r="M547" s="3">
        <v>439.64</v>
      </c>
      <c r="N547" s="3">
        <v>351.71</v>
      </c>
      <c r="O547" s="3">
        <v>263.77999999999997</v>
      </c>
      <c r="P547" s="3">
        <v>175.86</v>
      </c>
      <c r="Q547" s="3">
        <v>87.93</v>
      </c>
      <c r="R547" s="3">
        <v>0</v>
      </c>
      <c r="S547" s="3">
        <v>0</v>
      </c>
      <c r="T547" s="3">
        <v>0</v>
      </c>
    </row>
    <row r="548" spans="1:20" x14ac:dyDescent="0.25">
      <c r="A548" s="8" t="s">
        <v>437</v>
      </c>
      <c r="B548" s="47">
        <v>57</v>
      </c>
      <c r="C548" s="8" t="s">
        <v>6814</v>
      </c>
      <c r="D548" s="8" t="s">
        <v>7561</v>
      </c>
      <c r="E548" s="8"/>
      <c r="F548" s="8"/>
      <c r="G548" s="8" t="s">
        <v>3448</v>
      </c>
      <c r="H548" s="11" t="s">
        <v>1670</v>
      </c>
      <c r="I548" s="4">
        <v>173177634</v>
      </c>
      <c r="J548" s="4">
        <v>231230493</v>
      </c>
      <c r="K548" s="7">
        <f t="shared" si="22"/>
        <v>0.33522145821671173</v>
      </c>
      <c r="L548" t="str">
        <f t="shared" si="23"/>
        <v/>
      </c>
      <c r="M548" s="3">
        <v>12114.92</v>
      </c>
      <c r="N548" s="3">
        <v>9691.94</v>
      </c>
      <c r="O548" s="3">
        <v>7268.95</v>
      </c>
      <c r="P548" s="3">
        <v>4845.97</v>
      </c>
      <c r="Q548" s="3">
        <v>2422.98</v>
      </c>
      <c r="R548" s="3">
        <v>0</v>
      </c>
      <c r="S548" s="3">
        <v>0</v>
      </c>
      <c r="T548" s="3">
        <v>0</v>
      </c>
    </row>
    <row r="549" spans="1:20" x14ac:dyDescent="0.25">
      <c r="A549" s="8" t="s">
        <v>437</v>
      </c>
      <c r="B549" s="47">
        <v>57</v>
      </c>
      <c r="C549" s="8" t="s">
        <v>6814</v>
      </c>
      <c r="D549" s="8" t="s">
        <v>7629</v>
      </c>
      <c r="E549" s="8"/>
      <c r="F549" s="8"/>
      <c r="G549" s="8" t="s">
        <v>3519</v>
      </c>
      <c r="H549" s="11" t="s">
        <v>1656</v>
      </c>
      <c r="I549" s="4">
        <v>29807626</v>
      </c>
      <c r="J549" s="4">
        <v>39537518</v>
      </c>
      <c r="K549" s="7">
        <f t="shared" si="22"/>
        <v>0.32642290935883322</v>
      </c>
      <c r="L549" t="str">
        <f t="shared" si="23"/>
        <v/>
      </c>
      <c r="M549" s="3">
        <v>6861.67</v>
      </c>
      <c r="N549" s="3">
        <v>5489.34</v>
      </c>
      <c r="O549" s="3">
        <v>4117</v>
      </c>
      <c r="P549" s="3">
        <v>2744.67</v>
      </c>
      <c r="Q549" s="3">
        <v>1372.33</v>
      </c>
      <c r="R549" s="3">
        <v>0</v>
      </c>
      <c r="S549" s="3">
        <v>0</v>
      </c>
      <c r="T549" s="3">
        <v>0</v>
      </c>
    </row>
    <row r="550" spans="1:20" x14ac:dyDescent="0.25">
      <c r="A550" s="8" t="s">
        <v>437</v>
      </c>
      <c r="B550" s="47">
        <v>57</v>
      </c>
      <c r="C550" s="8" t="s">
        <v>6814</v>
      </c>
      <c r="D550" s="8" t="s">
        <v>7709</v>
      </c>
      <c r="E550" s="8"/>
      <c r="F550" s="8"/>
      <c r="G550" s="8" t="s">
        <v>3599</v>
      </c>
      <c r="H550" s="11" t="s">
        <v>1671</v>
      </c>
      <c r="I550" s="4">
        <v>18895982</v>
      </c>
      <c r="J550" s="4">
        <v>24294252</v>
      </c>
      <c r="K550" s="7">
        <f t="shared" si="22"/>
        <v>0.28568348551559797</v>
      </c>
      <c r="L550" t="str">
        <f t="shared" si="23"/>
        <v>QUALIFIED</v>
      </c>
      <c r="M550" s="3">
        <v>3564.71</v>
      </c>
      <c r="N550" s="3">
        <v>3119.12</v>
      </c>
      <c r="O550" s="3">
        <v>2673.53</v>
      </c>
      <c r="P550" s="3">
        <v>2227.94</v>
      </c>
      <c r="Q550" s="3">
        <v>1782.36</v>
      </c>
      <c r="R550" s="3">
        <v>1336.77</v>
      </c>
      <c r="S550" s="3">
        <v>891.18</v>
      </c>
      <c r="T550" s="3">
        <v>445.59</v>
      </c>
    </row>
    <row r="551" spans="1:20" x14ac:dyDescent="0.25">
      <c r="A551" s="8" t="s">
        <v>2682</v>
      </c>
      <c r="B551" s="47">
        <v>58</v>
      </c>
      <c r="C551" s="8" t="s">
        <v>6814</v>
      </c>
      <c r="D551" s="8" t="s">
        <v>7012</v>
      </c>
      <c r="E551" s="8"/>
      <c r="F551" s="8"/>
      <c r="G551" s="8" t="s">
        <v>2887</v>
      </c>
      <c r="H551" s="11" t="s">
        <v>1696</v>
      </c>
      <c r="I551" s="4">
        <v>5126964</v>
      </c>
      <c r="J551" s="4">
        <v>5900962</v>
      </c>
      <c r="K551" s="7">
        <f t="shared" si="22"/>
        <v>0.15096614682685502</v>
      </c>
      <c r="L551" t="str">
        <f t="shared" si="23"/>
        <v>QUALIFIED</v>
      </c>
      <c r="M551" s="3">
        <v>297.56</v>
      </c>
      <c r="N551" s="3">
        <v>260.37</v>
      </c>
      <c r="O551" s="3">
        <v>223.17</v>
      </c>
      <c r="P551" s="3">
        <v>185.98</v>
      </c>
      <c r="Q551" s="3">
        <v>148.78</v>
      </c>
      <c r="R551" s="3">
        <v>111.59</v>
      </c>
      <c r="S551" s="3">
        <v>74.39</v>
      </c>
      <c r="T551" s="3">
        <v>37.200000000000003</v>
      </c>
    </row>
    <row r="552" spans="1:20" x14ac:dyDescent="0.25">
      <c r="A552" s="8" t="s">
        <v>2682</v>
      </c>
      <c r="B552" s="47">
        <v>58</v>
      </c>
      <c r="C552" s="8" t="s">
        <v>6814</v>
      </c>
      <c r="D552" s="8" t="s">
        <v>7013</v>
      </c>
      <c r="E552" s="8"/>
      <c r="F552" s="8"/>
      <c r="G552" s="8" t="s">
        <v>2888</v>
      </c>
      <c r="H552" s="11" t="s">
        <v>1697</v>
      </c>
      <c r="I552" s="4">
        <v>35454201</v>
      </c>
      <c r="J552" s="4">
        <v>36560151</v>
      </c>
      <c r="K552" s="7">
        <f t="shared" si="22"/>
        <v>3.1193764597882208E-2</v>
      </c>
      <c r="L552" t="str">
        <f t="shared" si="23"/>
        <v>QUALIFIED</v>
      </c>
      <c r="M552" s="3">
        <v>8054.73</v>
      </c>
      <c r="N552" s="3">
        <v>7047.89</v>
      </c>
      <c r="O552" s="3">
        <v>6041.05</v>
      </c>
      <c r="P552" s="3">
        <v>5034.21</v>
      </c>
      <c r="Q552" s="3">
        <v>4027.37</v>
      </c>
      <c r="R552" s="3">
        <v>3020.52</v>
      </c>
      <c r="S552" s="3">
        <v>2013.68</v>
      </c>
      <c r="T552" s="3">
        <v>1006.84</v>
      </c>
    </row>
    <row r="553" spans="1:20" x14ac:dyDescent="0.25">
      <c r="A553" s="8" t="s">
        <v>2682</v>
      </c>
      <c r="B553" s="47">
        <v>58</v>
      </c>
      <c r="C553" s="8" t="s">
        <v>6814</v>
      </c>
      <c r="D553" s="8" t="s">
        <v>7025</v>
      </c>
      <c r="E553" s="8"/>
      <c r="F553" s="8"/>
      <c r="G553" s="8" t="s">
        <v>2900</v>
      </c>
      <c r="H553" s="11" t="s">
        <v>1698</v>
      </c>
      <c r="I553" s="4">
        <v>792957</v>
      </c>
      <c r="J553" s="4">
        <v>766471</v>
      </c>
      <c r="K553" s="7">
        <f t="shared" si="22"/>
        <v>-3.3401558974824615E-2</v>
      </c>
      <c r="L553" t="str">
        <f t="shared" si="23"/>
        <v>QUALIFIED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</row>
    <row r="554" spans="1:20" x14ac:dyDescent="0.25">
      <c r="A554" s="8" t="s">
        <v>2682</v>
      </c>
      <c r="B554" s="47">
        <v>58</v>
      </c>
      <c r="C554" s="8" t="s">
        <v>6814</v>
      </c>
      <c r="D554" s="8" t="s">
        <v>7140</v>
      </c>
      <c r="E554" s="8"/>
      <c r="F554" s="8"/>
      <c r="G554" s="8" t="s">
        <v>3022</v>
      </c>
      <c r="H554" s="11" t="s">
        <v>1699</v>
      </c>
      <c r="I554" s="4">
        <v>2293122</v>
      </c>
      <c r="J554" s="4">
        <v>2525314</v>
      </c>
      <c r="K554" s="7">
        <f t="shared" si="22"/>
        <v>0.10125584247153008</v>
      </c>
      <c r="L554" t="str">
        <f t="shared" si="23"/>
        <v>QUALIFIED</v>
      </c>
      <c r="M554" s="3">
        <v>67.650000000000006</v>
      </c>
      <c r="N554" s="3">
        <v>59.19</v>
      </c>
      <c r="O554" s="3">
        <v>50.74</v>
      </c>
      <c r="P554" s="3">
        <v>42.28</v>
      </c>
      <c r="Q554" s="3">
        <v>33.83</v>
      </c>
      <c r="R554" s="3">
        <v>25.37</v>
      </c>
      <c r="S554" s="3">
        <v>16.91</v>
      </c>
      <c r="T554" s="3">
        <v>8.4600000000000009</v>
      </c>
    </row>
    <row r="555" spans="1:20" x14ac:dyDescent="0.25">
      <c r="A555" s="8" t="s">
        <v>2682</v>
      </c>
      <c r="B555" s="47">
        <v>58</v>
      </c>
      <c r="C555" s="8" t="s">
        <v>6814</v>
      </c>
      <c r="D555" s="8" t="s">
        <v>7172</v>
      </c>
      <c r="E555" s="8"/>
      <c r="F555" s="8"/>
      <c r="G555" s="8" t="s">
        <v>3054</v>
      </c>
      <c r="H555" s="11" t="s">
        <v>1700</v>
      </c>
      <c r="I555" s="4">
        <v>8719981</v>
      </c>
      <c r="J555" s="4">
        <v>10409631</v>
      </c>
      <c r="K555" s="7">
        <f t="shared" ref="K555:K618" si="24">(J555-I555)/I555</f>
        <v>0.19376762403496062</v>
      </c>
      <c r="L555" t="str">
        <f t="shared" si="23"/>
        <v>QUALIFIED</v>
      </c>
      <c r="M555" s="3">
        <v>216.9</v>
      </c>
      <c r="N555" s="3">
        <v>189.79</v>
      </c>
      <c r="O555" s="3">
        <v>162.68</v>
      </c>
      <c r="P555" s="3">
        <v>135.56</v>
      </c>
      <c r="Q555" s="3">
        <v>108.45</v>
      </c>
      <c r="R555" s="3">
        <v>81.34</v>
      </c>
      <c r="S555" s="3">
        <v>54.23</v>
      </c>
      <c r="T555" s="3">
        <v>27.11</v>
      </c>
    </row>
    <row r="556" spans="1:20" x14ac:dyDescent="0.25">
      <c r="A556" s="8" t="s">
        <v>2682</v>
      </c>
      <c r="B556" s="47">
        <v>58</v>
      </c>
      <c r="C556" s="8" t="s">
        <v>6814</v>
      </c>
      <c r="D556" s="8" t="s">
        <v>7306</v>
      </c>
      <c r="E556" s="8"/>
      <c r="F556" s="8"/>
      <c r="G556" s="8" t="s">
        <v>3190</v>
      </c>
      <c r="H556" s="11" t="s">
        <v>1701</v>
      </c>
      <c r="I556" s="4">
        <v>6766865</v>
      </c>
      <c r="J556" s="4">
        <v>8504358</v>
      </c>
      <c r="K556" s="7">
        <f t="shared" si="24"/>
        <v>0.25676483866605881</v>
      </c>
      <c r="L556" t="str">
        <f t="shared" si="23"/>
        <v>QUALIFIED</v>
      </c>
      <c r="M556" s="3">
        <v>687.64</v>
      </c>
      <c r="N556" s="3">
        <v>601.69000000000005</v>
      </c>
      <c r="O556" s="3">
        <v>515.73</v>
      </c>
      <c r="P556" s="3">
        <v>429.78</v>
      </c>
      <c r="Q556" s="3">
        <v>343.82</v>
      </c>
      <c r="R556" s="3">
        <v>257.87</v>
      </c>
      <c r="S556" s="3">
        <v>171.91</v>
      </c>
      <c r="T556" s="3">
        <v>85.96</v>
      </c>
    </row>
    <row r="557" spans="1:20" x14ac:dyDescent="0.25">
      <c r="A557" s="8" t="s">
        <v>2682</v>
      </c>
      <c r="B557" s="47">
        <v>58</v>
      </c>
      <c r="C557" s="8" t="s">
        <v>6814</v>
      </c>
      <c r="D557" s="8" t="s">
        <v>7417</v>
      </c>
      <c r="E557" s="8"/>
      <c r="F557" s="8"/>
      <c r="G557" s="8" t="s">
        <v>3301</v>
      </c>
      <c r="H557" s="11" t="s">
        <v>1692</v>
      </c>
      <c r="I557" s="4">
        <v>14549296</v>
      </c>
      <c r="J557" s="4">
        <v>16694620</v>
      </c>
      <c r="K557" s="7">
        <f t="shared" si="24"/>
        <v>0.1474520829049048</v>
      </c>
      <c r="L557" t="str">
        <f t="shared" si="23"/>
        <v>QUALIFIED</v>
      </c>
      <c r="M557" s="3">
        <v>3062.63</v>
      </c>
      <c r="N557" s="3">
        <v>2679.8</v>
      </c>
      <c r="O557" s="3">
        <v>2296.9699999999998</v>
      </c>
      <c r="P557" s="3">
        <v>1914.14</v>
      </c>
      <c r="Q557" s="3">
        <v>1531.32</v>
      </c>
      <c r="R557" s="3">
        <v>1148.49</v>
      </c>
      <c r="S557" s="3">
        <v>765.66</v>
      </c>
      <c r="T557" s="3">
        <v>382.83</v>
      </c>
    </row>
    <row r="558" spans="1:20" x14ac:dyDescent="0.25">
      <c r="A558" s="8" t="s">
        <v>2682</v>
      </c>
      <c r="B558" s="47">
        <v>58</v>
      </c>
      <c r="C558" s="8" t="s">
        <v>6814</v>
      </c>
      <c r="D558" s="8" t="s">
        <v>7459</v>
      </c>
      <c r="E558" s="8"/>
      <c r="F558" s="8"/>
      <c r="G558" s="8" t="s">
        <v>3345</v>
      </c>
      <c r="H558" s="11" t="s">
        <v>1702</v>
      </c>
      <c r="I558" s="4">
        <v>7492889</v>
      </c>
      <c r="J558" s="4">
        <v>7854287</v>
      </c>
      <c r="K558" s="7">
        <f t="shared" si="24"/>
        <v>4.8232130490655875E-2</v>
      </c>
      <c r="L558" t="str">
        <f t="shared" si="23"/>
        <v>QUALIFIED</v>
      </c>
      <c r="M558" s="3">
        <v>3166.56</v>
      </c>
      <c r="N558" s="3">
        <v>2770.74</v>
      </c>
      <c r="O558" s="3">
        <v>2374.92</v>
      </c>
      <c r="P558" s="3">
        <v>1979.1</v>
      </c>
      <c r="Q558" s="3">
        <v>1583.28</v>
      </c>
      <c r="R558" s="3">
        <v>1187.46</v>
      </c>
      <c r="S558" s="3">
        <v>791.64</v>
      </c>
      <c r="T558" s="3">
        <v>395.82</v>
      </c>
    </row>
    <row r="559" spans="1:20" x14ac:dyDescent="0.25">
      <c r="A559" s="8" t="s">
        <v>2682</v>
      </c>
      <c r="B559" s="47">
        <v>58</v>
      </c>
      <c r="C559" s="8" t="s">
        <v>6814</v>
      </c>
      <c r="D559" s="8" t="s">
        <v>7713</v>
      </c>
      <c r="E559" s="8"/>
      <c r="F559" s="8"/>
      <c r="G559" s="8" t="s">
        <v>3603</v>
      </c>
      <c r="H559" s="11" t="s">
        <v>1693</v>
      </c>
      <c r="I559" s="4">
        <v>49106438</v>
      </c>
      <c r="J559" s="4">
        <v>55125125</v>
      </c>
      <c r="K559" s="7">
        <f t="shared" si="24"/>
        <v>0.12256411267296562</v>
      </c>
      <c r="L559" t="str">
        <f t="shared" si="23"/>
        <v>QUALIFIED</v>
      </c>
      <c r="M559" s="3">
        <v>17322.36</v>
      </c>
      <c r="N559" s="3">
        <v>15157.07</v>
      </c>
      <c r="O559" s="3">
        <v>12991.77</v>
      </c>
      <c r="P559" s="3">
        <v>10826.48</v>
      </c>
      <c r="Q559" s="3">
        <v>8661.18</v>
      </c>
      <c r="R559" s="3">
        <v>6495.89</v>
      </c>
      <c r="S559" s="3">
        <v>4330.59</v>
      </c>
      <c r="T559" s="3">
        <v>2165.3000000000002</v>
      </c>
    </row>
    <row r="560" spans="1:20" x14ac:dyDescent="0.25">
      <c r="A560" s="8" t="s">
        <v>1723</v>
      </c>
      <c r="B560" s="47">
        <v>59</v>
      </c>
      <c r="C560" s="8" t="s">
        <v>6814</v>
      </c>
      <c r="D560" s="8" t="s">
        <v>6979</v>
      </c>
      <c r="E560" s="8"/>
      <c r="F560" s="8"/>
      <c r="G560" s="8" t="s">
        <v>2853</v>
      </c>
      <c r="H560" s="11" t="s">
        <v>93</v>
      </c>
      <c r="I560" s="4">
        <v>92036214</v>
      </c>
      <c r="J560" s="4">
        <v>104491828</v>
      </c>
      <c r="K560" s="7">
        <f t="shared" si="24"/>
        <v>0.1353338371784828</v>
      </c>
      <c r="L560" t="str">
        <f t="shared" si="23"/>
        <v>QUALIFIED</v>
      </c>
      <c r="M560" s="3">
        <v>42729.31</v>
      </c>
      <c r="N560" s="3">
        <v>37388.15</v>
      </c>
      <c r="O560" s="3">
        <v>32046.98</v>
      </c>
      <c r="P560" s="3">
        <v>26705.82</v>
      </c>
      <c r="Q560" s="3">
        <v>21364.66</v>
      </c>
      <c r="R560" s="3">
        <v>16023.49</v>
      </c>
      <c r="S560" s="3">
        <v>10682.33</v>
      </c>
      <c r="T560" s="3">
        <v>5341.16</v>
      </c>
    </row>
    <row r="561" spans="1:20" x14ac:dyDescent="0.25">
      <c r="A561" s="8" t="s">
        <v>1723</v>
      </c>
      <c r="B561" s="47">
        <v>59</v>
      </c>
      <c r="C561" s="8" t="s">
        <v>6814</v>
      </c>
      <c r="D561" s="8" t="s">
        <v>7060</v>
      </c>
      <c r="E561" s="8"/>
      <c r="F561" s="8"/>
      <c r="G561" s="8" t="s">
        <v>2940</v>
      </c>
      <c r="H561" s="11" t="s">
        <v>1722</v>
      </c>
      <c r="I561" s="4">
        <v>755336</v>
      </c>
      <c r="J561" s="4">
        <v>876518</v>
      </c>
      <c r="K561" s="7">
        <f t="shared" si="24"/>
        <v>0.16043456157259817</v>
      </c>
      <c r="L561" t="str">
        <f t="shared" si="23"/>
        <v>QUALIFIED</v>
      </c>
      <c r="M561" s="3">
        <v>53.79</v>
      </c>
      <c r="N561" s="3">
        <v>47.07</v>
      </c>
      <c r="O561" s="3">
        <v>40.340000000000003</v>
      </c>
      <c r="P561" s="3">
        <v>33.619999999999997</v>
      </c>
      <c r="Q561" s="3">
        <v>26.9</v>
      </c>
      <c r="R561" s="3">
        <v>20.170000000000002</v>
      </c>
      <c r="S561" s="3">
        <v>13.45</v>
      </c>
      <c r="T561" s="3">
        <v>6.72</v>
      </c>
    </row>
    <row r="562" spans="1:20" x14ac:dyDescent="0.25">
      <c r="A562" s="8" t="s">
        <v>1723</v>
      </c>
      <c r="B562" s="47">
        <v>59</v>
      </c>
      <c r="C562" s="8" t="s">
        <v>6814</v>
      </c>
      <c r="D562" s="8" t="s">
        <v>7332</v>
      </c>
      <c r="E562" s="8"/>
      <c r="F562" s="8"/>
      <c r="G562" s="8" t="s">
        <v>3216</v>
      </c>
      <c r="H562" s="11" t="s">
        <v>1723</v>
      </c>
      <c r="I562" s="4">
        <v>2953458</v>
      </c>
      <c r="J562" s="4">
        <v>3435212</v>
      </c>
      <c r="K562" s="7">
        <f t="shared" si="24"/>
        <v>0.16311523644487241</v>
      </c>
      <c r="L562" t="str">
        <f t="shared" si="23"/>
        <v>QUALIFIED</v>
      </c>
      <c r="M562" s="3">
        <v>445.36</v>
      </c>
      <c r="N562" s="3">
        <v>389.69</v>
      </c>
      <c r="O562" s="3">
        <v>334.02</v>
      </c>
      <c r="P562" s="3">
        <v>278.35000000000002</v>
      </c>
      <c r="Q562" s="3">
        <v>222.68</v>
      </c>
      <c r="R562" s="3">
        <v>167.01</v>
      </c>
      <c r="S562" s="3">
        <v>111.34</v>
      </c>
      <c r="T562" s="3">
        <v>55.67</v>
      </c>
    </row>
    <row r="563" spans="1:20" x14ac:dyDescent="0.25">
      <c r="A563" s="8" t="s">
        <v>1723</v>
      </c>
      <c r="B563" s="47">
        <v>59</v>
      </c>
      <c r="C563" s="8" t="s">
        <v>6814</v>
      </c>
      <c r="D563" s="8" t="s">
        <v>7580</v>
      </c>
      <c r="E563" s="8"/>
      <c r="F563" s="8"/>
      <c r="G563" s="8" t="s">
        <v>3467</v>
      </c>
      <c r="H563" s="11" t="s">
        <v>1719</v>
      </c>
      <c r="I563" s="4">
        <v>6451026</v>
      </c>
      <c r="J563" s="4">
        <v>7946384</v>
      </c>
      <c r="K563" s="7">
        <f t="shared" si="24"/>
        <v>0.23180157698945872</v>
      </c>
      <c r="L563" t="str">
        <f t="shared" si="23"/>
        <v>QUALIFIED</v>
      </c>
      <c r="M563" s="3">
        <v>408.13</v>
      </c>
      <c r="N563" s="3">
        <v>357.11</v>
      </c>
      <c r="O563" s="3">
        <v>306.10000000000002</v>
      </c>
      <c r="P563" s="3">
        <v>255.08</v>
      </c>
      <c r="Q563" s="3">
        <v>204.07</v>
      </c>
      <c r="R563" s="3">
        <v>153.05000000000001</v>
      </c>
      <c r="S563" s="3">
        <v>102.03</v>
      </c>
      <c r="T563" s="3">
        <v>51.02</v>
      </c>
    </row>
    <row r="564" spans="1:20" x14ac:dyDescent="0.25">
      <c r="A564" s="8" t="s">
        <v>1723</v>
      </c>
      <c r="B564" s="47">
        <v>59</v>
      </c>
      <c r="C564" s="8" t="s">
        <v>6814</v>
      </c>
      <c r="D564" s="8" t="s">
        <v>7751</v>
      </c>
      <c r="E564" s="8"/>
      <c r="F564" s="8"/>
      <c r="G564" s="8" t="s">
        <v>3643</v>
      </c>
      <c r="H564" s="11" t="s">
        <v>1724</v>
      </c>
      <c r="I564" s="4">
        <v>1462171</v>
      </c>
      <c r="J564" s="4">
        <v>2027953</v>
      </c>
      <c r="K564" s="7">
        <f t="shared" si="24"/>
        <v>0.38694653361337356</v>
      </c>
      <c r="L564" t="str">
        <f t="shared" si="23"/>
        <v/>
      </c>
      <c r="M564" s="3">
        <v>28.84</v>
      </c>
      <c r="N564" s="3">
        <v>23.07</v>
      </c>
      <c r="O564" s="3">
        <v>17.3</v>
      </c>
      <c r="P564" s="3">
        <v>11.54</v>
      </c>
      <c r="Q564" s="3">
        <v>5.77</v>
      </c>
      <c r="R564" s="3">
        <v>0</v>
      </c>
      <c r="S564" s="3">
        <v>0</v>
      </c>
      <c r="T564" s="3">
        <v>0</v>
      </c>
    </row>
    <row r="565" spans="1:20" x14ac:dyDescent="0.25">
      <c r="A565" s="8" t="s">
        <v>1180</v>
      </c>
      <c r="B565" s="47">
        <v>60</v>
      </c>
      <c r="C565" s="8" t="s">
        <v>6814</v>
      </c>
      <c r="D565" s="8" t="s">
        <v>6867</v>
      </c>
      <c r="E565" s="8"/>
      <c r="F565" s="8"/>
      <c r="G565" s="8" t="s">
        <v>2735</v>
      </c>
      <c r="H565" s="11" t="s">
        <v>1735</v>
      </c>
      <c r="I565" s="4">
        <v>4620450</v>
      </c>
      <c r="J565" s="4">
        <v>10734260</v>
      </c>
      <c r="K565" s="7">
        <f t="shared" si="24"/>
        <v>1.3232066140743868</v>
      </c>
      <c r="L565" t="str">
        <f t="shared" si="23"/>
        <v/>
      </c>
      <c r="M565" s="3">
        <v>2463.46</v>
      </c>
      <c r="N565" s="3">
        <v>1970.77</v>
      </c>
      <c r="O565" s="3">
        <v>1478.08</v>
      </c>
      <c r="P565" s="3">
        <v>985.38</v>
      </c>
      <c r="Q565" s="3">
        <v>492.69</v>
      </c>
      <c r="R565" s="3">
        <v>0</v>
      </c>
      <c r="S565" s="3">
        <v>0</v>
      </c>
      <c r="T565" s="3">
        <v>0</v>
      </c>
    </row>
    <row r="566" spans="1:20" x14ac:dyDescent="0.25">
      <c r="A566" s="8" t="s">
        <v>1180</v>
      </c>
      <c r="B566" s="47">
        <v>60</v>
      </c>
      <c r="C566" s="8" t="s">
        <v>6814</v>
      </c>
      <c r="D566" s="8" t="s">
        <v>7069</v>
      </c>
      <c r="E566" s="8"/>
      <c r="F566" s="8"/>
      <c r="G566" s="8" t="s">
        <v>2950</v>
      </c>
      <c r="H566" s="11" t="s">
        <v>1736</v>
      </c>
      <c r="I566" s="4">
        <v>15716249</v>
      </c>
      <c r="J566" s="4">
        <v>27451896</v>
      </c>
      <c r="K566" s="7">
        <f t="shared" si="24"/>
        <v>0.74672060744265378</v>
      </c>
      <c r="L566" t="str">
        <f t="shared" si="23"/>
        <v/>
      </c>
      <c r="M566" s="3">
        <v>7247.77</v>
      </c>
      <c r="N566" s="3">
        <v>5798.22</v>
      </c>
      <c r="O566" s="3">
        <v>4348.66</v>
      </c>
      <c r="P566" s="3">
        <v>2899.11</v>
      </c>
      <c r="Q566" s="3">
        <v>1449.55</v>
      </c>
      <c r="R566" s="3">
        <v>0</v>
      </c>
      <c r="S566" s="3">
        <v>0</v>
      </c>
      <c r="T566" s="3">
        <v>0</v>
      </c>
    </row>
    <row r="567" spans="1:20" x14ac:dyDescent="0.25">
      <c r="A567" s="8" t="s">
        <v>1180</v>
      </c>
      <c r="B567" s="47">
        <v>60</v>
      </c>
      <c r="C567" s="8" t="s">
        <v>6814</v>
      </c>
      <c r="D567" s="8" t="s">
        <v>7152</v>
      </c>
      <c r="E567" s="8"/>
      <c r="F567" s="8"/>
      <c r="G567" s="8" t="s">
        <v>3034</v>
      </c>
      <c r="H567" s="11" t="s">
        <v>1737</v>
      </c>
      <c r="I567" s="4">
        <v>22506664</v>
      </c>
      <c r="J567" s="4">
        <v>30759780</v>
      </c>
      <c r="K567" s="7">
        <f t="shared" si="24"/>
        <v>0.36669654818679481</v>
      </c>
      <c r="L567" t="str">
        <f t="shared" si="23"/>
        <v/>
      </c>
      <c r="M567" s="3">
        <v>13409.42</v>
      </c>
      <c r="N567" s="3">
        <v>10727.54</v>
      </c>
      <c r="O567" s="3">
        <v>8045.65</v>
      </c>
      <c r="P567" s="3">
        <v>5363.77</v>
      </c>
      <c r="Q567" s="3">
        <v>2681.88</v>
      </c>
      <c r="R567" s="3">
        <v>0</v>
      </c>
      <c r="S567" s="3">
        <v>0</v>
      </c>
      <c r="T567" s="3">
        <v>0</v>
      </c>
    </row>
    <row r="568" spans="1:20" x14ac:dyDescent="0.25">
      <c r="A568" s="8" t="s">
        <v>1180</v>
      </c>
      <c r="B568" s="47">
        <v>60</v>
      </c>
      <c r="C568" s="8" t="s">
        <v>6814</v>
      </c>
      <c r="D568" s="8" t="s">
        <v>7238</v>
      </c>
      <c r="E568" s="8"/>
      <c r="F568" s="8"/>
      <c r="G568" s="8" t="s">
        <v>3120</v>
      </c>
      <c r="H568" s="11" t="s">
        <v>1738</v>
      </c>
      <c r="I568" s="4">
        <v>24055776</v>
      </c>
      <c r="J568" s="4">
        <v>34317681</v>
      </c>
      <c r="K568" s="7">
        <f t="shared" si="24"/>
        <v>0.42658798452396629</v>
      </c>
      <c r="L568" t="str">
        <f t="shared" si="23"/>
        <v/>
      </c>
      <c r="M568" s="3">
        <v>8833.64</v>
      </c>
      <c r="N568" s="3">
        <v>7066.91</v>
      </c>
      <c r="O568" s="3">
        <v>5300.18</v>
      </c>
      <c r="P568" s="3">
        <v>3533.46</v>
      </c>
      <c r="Q568" s="3">
        <v>1766.73</v>
      </c>
      <c r="R568" s="3">
        <v>0</v>
      </c>
      <c r="S568" s="3">
        <v>0</v>
      </c>
      <c r="T568" s="3">
        <v>0</v>
      </c>
    </row>
    <row r="569" spans="1:20" x14ac:dyDescent="0.25">
      <c r="A569" s="8" t="s">
        <v>1180</v>
      </c>
      <c r="B569" s="47">
        <v>60</v>
      </c>
      <c r="C569" s="8" t="s">
        <v>6814</v>
      </c>
      <c r="D569" s="8" t="s">
        <v>7288</v>
      </c>
      <c r="E569" s="8"/>
      <c r="F569" s="8"/>
      <c r="G569" s="8" t="s">
        <v>3172</v>
      </c>
      <c r="H569" s="11" t="s">
        <v>1739</v>
      </c>
      <c r="I569" s="4">
        <v>28421620</v>
      </c>
      <c r="J569" s="4">
        <v>41565167</v>
      </c>
      <c r="K569" s="7">
        <f t="shared" si="24"/>
        <v>0.46244890333485567</v>
      </c>
      <c r="L569" t="str">
        <f t="shared" si="23"/>
        <v/>
      </c>
      <c r="M569" s="3">
        <v>9697.2900000000009</v>
      </c>
      <c r="N569" s="3">
        <v>7757.83</v>
      </c>
      <c r="O569" s="3">
        <v>5818.37</v>
      </c>
      <c r="P569" s="3">
        <v>3878.92</v>
      </c>
      <c r="Q569" s="3">
        <v>1939.46</v>
      </c>
      <c r="R569" s="3">
        <v>0</v>
      </c>
      <c r="S569" s="3">
        <v>0</v>
      </c>
      <c r="T569" s="3">
        <v>0</v>
      </c>
    </row>
    <row r="570" spans="1:20" x14ac:dyDescent="0.25">
      <c r="A570" s="8" t="s">
        <v>1180</v>
      </c>
      <c r="B570" s="47">
        <v>60</v>
      </c>
      <c r="C570" s="8" t="s">
        <v>6814</v>
      </c>
      <c r="D570" s="8" t="s">
        <v>7305</v>
      </c>
      <c r="E570" s="8"/>
      <c r="F570" s="8"/>
      <c r="G570" s="8" t="s">
        <v>3189</v>
      </c>
      <c r="H570" s="11" t="s">
        <v>197</v>
      </c>
      <c r="I570" s="4">
        <v>11653674</v>
      </c>
      <c r="J570" s="4">
        <v>18219101</v>
      </c>
      <c r="K570" s="7">
        <f t="shared" si="24"/>
        <v>0.56337829597773204</v>
      </c>
      <c r="L570" t="str">
        <f t="shared" si="23"/>
        <v/>
      </c>
      <c r="M570" s="3">
        <v>3356.48</v>
      </c>
      <c r="N570" s="3">
        <v>2685.18</v>
      </c>
      <c r="O570" s="3">
        <v>2013.89</v>
      </c>
      <c r="P570" s="3">
        <v>1342.59</v>
      </c>
      <c r="Q570" s="3">
        <v>671.3</v>
      </c>
      <c r="R570" s="3">
        <v>0</v>
      </c>
      <c r="S570" s="3">
        <v>0</v>
      </c>
      <c r="T570" s="3">
        <v>0</v>
      </c>
    </row>
    <row r="571" spans="1:20" x14ac:dyDescent="0.25">
      <c r="A571" s="8" t="s">
        <v>1180</v>
      </c>
      <c r="B571" s="47">
        <v>60</v>
      </c>
      <c r="C571" s="8" t="s">
        <v>6814</v>
      </c>
      <c r="D571" s="8" t="s">
        <v>7317</v>
      </c>
      <c r="E571" s="8"/>
      <c r="F571" s="8"/>
      <c r="G571" s="8" t="s">
        <v>3201</v>
      </c>
      <c r="H571" s="11" t="s">
        <v>1740</v>
      </c>
      <c r="I571" s="4">
        <v>7919805</v>
      </c>
      <c r="J571" s="4">
        <v>10202598</v>
      </c>
      <c r="K571" s="7">
        <f t="shared" si="24"/>
        <v>0.28823853617608008</v>
      </c>
      <c r="L571" t="str">
        <f t="shared" si="23"/>
        <v>QUALIFIED</v>
      </c>
      <c r="M571" s="3">
        <v>3947.59</v>
      </c>
      <c r="N571" s="3">
        <v>3454.14</v>
      </c>
      <c r="O571" s="3">
        <v>2960.69</v>
      </c>
      <c r="P571" s="3">
        <v>2467.2399999999998</v>
      </c>
      <c r="Q571" s="3">
        <v>1973.8</v>
      </c>
      <c r="R571" s="3">
        <v>1480.35</v>
      </c>
      <c r="S571" s="3">
        <v>986.9</v>
      </c>
      <c r="T571" s="3">
        <v>493.45</v>
      </c>
    </row>
    <row r="572" spans="1:20" x14ac:dyDescent="0.25">
      <c r="A572" s="8" t="s">
        <v>1180</v>
      </c>
      <c r="B572" s="47">
        <v>60</v>
      </c>
      <c r="C572" s="8" t="s">
        <v>6814</v>
      </c>
      <c r="D572" s="8" t="s">
        <v>7563</v>
      </c>
      <c r="E572" s="8"/>
      <c r="F572" s="8"/>
      <c r="G572" s="8" t="s">
        <v>3450</v>
      </c>
      <c r="H572" s="11" t="s">
        <v>1741</v>
      </c>
      <c r="I572" s="4">
        <v>76188259</v>
      </c>
      <c r="J572" s="4">
        <v>102129635</v>
      </c>
      <c r="K572" s="7">
        <f t="shared" si="24"/>
        <v>0.34049046848543946</v>
      </c>
      <c r="L572" t="str">
        <f t="shared" si="23"/>
        <v/>
      </c>
      <c r="M572" s="3">
        <v>46154.14</v>
      </c>
      <c r="N572" s="3">
        <v>36923.31</v>
      </c>
      <c r="O572" s="3">
        <v>27692.48</v>
      </c>
      <c r="P572" s="3">
        <v>18461.66</v>
      </c>
      <c r="Q572" s="3">
        <v>9230.83</v>
      </c>
      <c r="R572" s="3">
        <v>0</v>
      </c>
      <c r="S572" s="3">
        <v>0</v>
      </c>
      <c r="T572" s="3">
        <v>0</v>
      </c>
    </row>
    <row r="573" spans="1:20" x14ac:dyDescent="0.25">
      <c r="A573" s="8" t="s">
        <v>287</v>
      </c>
      <c r="B573" s="47">
        <v>61</v>
      </c>
      <c r="C573" s="8" t="s">
        <v>6814</v>
      </c>
      <c r="D573" s="8" t="s">
        <v>6922</v>
      </c>
      <c r="E573" s="8"/>
      <c r="F573" s="8"/>
      <c r="G573" s="8" t="s">
        <v>2792</v>
      </c>
      <c r="H573" s="11" t="s">
        <v>1751</v>
      </c>
      <c r="I573" s="4">
        <v>3501743</v>
      </c>
      <c r="J573" s="4">
        <v>5887580</v>
      </c>
      <c r="K573" s="7">
        <f t="shared" si="24"/>
        <v>0.68132841273617162</v>
      </c>
      <c r="L573" t="str">
        <f t="shared" si="23"/>
        <v/>
      </c>
      <c r="M573" s="3">
        <v>3519.28</v>
      </c>
      <c r="N573" s="3">
        <v>2815.42</v>
      </c>
      <c r="O573" s="3">
        <v>2111.5700000000002</v>
      </c>
      <c r="P573" s="3">
        <v>1407.71</v>
      </c>
      <c r="Q573" s="3">
        <v>703.86</v>
      </c>
      <c r="R573" s="3">
        <v>0</v>
      </c>
      <c r="S573" s="3">
        <v>0</v>
      </c>
      <c r="T573" s="3">
        <v>0</v>
      </c>
    </row>
    <row r="574" spans="1:20" x14ac:dyDescent="0.25">
      <c r="A574" s="8" t="s">
        <v>287</v>
      </c>
      <c r="B574" s="47">
        <v>61</v>
      </c>
      <c r="C574" s="8" t="s">
        <v>6814</v>
      </c>
      <c r="D574" s="8" t="s">
        <v>7085</v>
      </c>
      <c r="E574" s="8"/>
      <c r="F574" s="8"/>
      <c r="G574" s="8" t="s">
        <v>2966</v>
      </c>
      <c r="H574" s="11" t="s">
        <v>1746</v>
      </c>
      <c r="I574" s="4">
        <v>39937605</v>
      </c>
      <c r="J574" s="4">
        <v>50550715</v>
      </c>
      <c r="K574" s="7">
        <f t="shared" si="24"/>
        <v>0.2657422747307957</v>
      </c>
      <c r="L574" t="str">
        <f t="shared" si="23"/>
        <v>QUALIFIED</v>
      </c>
      <c r="M574" s="3">
        <v>8739.2999999999993</v>
      </c>
      <c r="N574" s="3">
        <v>7646.89</v>
      </c>
      <c r="O574" s="3">
        <v>6554.48</v>
      </c>
      <c r="P574" s="3">
        <v>5462.06</v>
      </c>
      <c r="Q574" s="3">
        <v>4369.6499999999996</v>
      </c>
      <c r="R574" s="3">
        <v>3277.24</v>
      </c>
      <c r="S574" s="3">
        <v>2184.83</v>
      </c>
      <c r="T574" s="3">
        <v>1092.4100000000001</v>
      </c>
    </row>
    <row r="575" spans="1:20" x14ac:dyDescent="0.25">
      <c r="A575" s="8" t="s">
        <v>287</v>
      </c>
      <c r="B575" s="47">
        <v>61</v>
      </c>
      <c r="C575" s="8" t="s">
        <v>6814</v>
      </c>
      <c r="D575" s="8" t="s">
        <v>7089</v>
      </c>
      <c r="E575" s="8"/>
      <c r="F575" s="8"/>
      <c r="G575" s="8" t="s">
        <v>2970</v>
      </c>
      <c r="H575" s="11" t="s">
        <v>1752</v>
      </c>
      <c r="I575" s="4">
        <v>1501209</v>
      </c>
      <c r="J575" s="4">
        <v>2021470</v>
      </c>
      <c r="K575" s="7">
        <f t="shared" si="24"/>
        <v>0.34656133822805485</v>
      </c>
      <c r="L575" t="str">
        <f t="shared" si="23"/>
        <v/>
      </c>
      <c r="M575" s="3">
        <v>25.7</v>
      </c>
      <c r="N575" s="3">
        <v>20.56</v>
      </c>
      <c r="O575" s="3">
        <v>15.42</v>
      </c>
      <c r="P575" s="3">
        <v>10.28</v>
      </c>
      <c r="Q575" s="3">
        <v>5.14</v>
      </c>
      <c r="R575" s="3">
        <v>0</v>
      </c>
      <c r="S575" s="3">
        <v>0</v>
      </c>
      <c r="T575" s="3">
        <v>0</v>
      </c>
    </row>
    <row r="576" spans="1:20" x14ac:dyDescent="0.25">
      <c r="A576" s="8" t="s">
        <v>287</v>
      </c>
      <c r="B576" s="47">
        <v>61</v>
      </c>
      <c r="C576" s="8" t="s">
        <v>6814</v>
      </c>
      <c r="D576" s="8" t="s">
        <v>7340</v>
      </c>
      <c r="E576" s="8"/>
      <c r="F576" s="8"/>
      <c r="G576" s="8" t="s">
        <v>3224</v>
      </c>
      <c r="H576" s="11" t="s">
        <v>1753</v>
      </c>
      <c r="I576" s="4">
        <v>3560973</v>
      </c>
      <c r="J576" s="4">
        <v>4033374</v>
      </c>
      <c r="K576" s="7">
        <f t="shared" si="24"/>
        <v>0.13266065201842306</v>
      </c>
      <c r="L576" t="str">
        <f t="shared" si="23"/>
        <v>QUALIFIED</v>
      </c>
      <c r="M576" s="3">
        <v>1054.33</v>
      </c>
      <c r="N576" s="3">
        <v>922.54</v>
      </c>
      <c r="O576" s="3">
        <v>790.75</v>
      </c>
      <c r="P576" s="3">
        <v>658.96</v>
      </c>
      <c r="Q576" s="3">
        <v>527.16999999999996</v>
      </c>
      <c r="R576" s="3">
        <v>395.37</v>
      </c>
      <c r="S576" s="3">
        <v>263.58</v>
      </c>
      <c r="T576" s="3">
        <v>131.79</v>
      </c>
    </row>
    <row r="577" spans="1:20" x14ac:dyDescent="0.25">
      <c r="A577" s="8" t="s">
        <v>287</v>
      </c>
      <c r="B577" s="47">
        <v>61</v>
      </c>
      <c r="C577" s="8" t="s">
        <v>6814</v>
      </c>
      <c r="D577" s="8" t="s">
        <v>7496</v>
      </c>
      <c r="E577" s="8"/>
      <c r="F577" s="8"/>
      <c r="G577" s="8" t="s">
        <v>3383</v>
      </c>
      <c r="H577" s="11" t="s">
        <v>1754</v>
      </c>
      <c r="I577" s="4">
        <v>2115466</v>
      </c>
      <c r="J577" s="4">
        <v>2772557</v>
      </c>
      <c r="K577" s="7">
        <f t="shared" si="24"/>
        <v>0.3106128862387767</v>
      </c>
      <c r="L577" t="str">
        <f t="shared" si="23"/>
        <v>QUALIFIED</v>
      </c>
      <c r="M577" s="3">
        <v>9.98</v>
      </c>
      <c r="N577" s="3">
        <v>8.73</v>
      </c>
      <c r="O577" s="3">
        <v>7.49</v>
      </c>
      <c r="P577" s="3">
        <v>6.24</v>
      </c>
      <c r="Q577" s="3">
        <v>4.99</v>
      </c>
      <c r="R577" s="3">
        <v>3.74</v>
      </c>
      <c r="S577" s="3">
        <v>2.5</v>
      </c>
      <c r="T577" s="3">
        <v>1.25</v>
      </c>
    </row>
    <row r="578" spans="1:20" x14ac:dyDescent="0.25">
      <c r="A578" s="8" t="s">
        <v>287</v>
      </c>
      <c r="B578" s="47">
        <v>61</v>
      </c>
      <c r="C578" s="8" t="s">
        <v>6814</v>
      </c>
      <c r="D578" s="8" t="s">
        <v>7588</v>
      </c>
      <c r="E578" s="8"/>
      <c r="F578" s="8"/>
      <c r="G578" s="8" t="s">
        <v>3475</v>
      </c>
      <c r="H578" s="11" t="s">
        <v>1003</v>
      </c>
      <c r="I578" s="4">
        <v>15948840</v>
      </c>
      <c r="J578" s="4">
        <v>20580161</v>
      </c>
      <c r="K578" s="7">
        <f t="shared" si="24"/>
        <v>0.29038607196510846</v>
      </c>
      <c r="L578" t="str">
        <f t="shared" si="23"/>
        <v>QUALIFIED</v>
      </c>
      <c r="M578" s="3">
        <v>2761.96</v>
      </c>
      <c r="N578" s="3">
        <v>2416.7199999999998</v>
      </c>
      <c r="O578" s="3">
        <v>2071.4699999999998</v>
      </c>
      <c r="P578" s="3">
        <v>1726.23</v>
      </c>
      <c r="Q578" s="3">
        <v>1380.98</v>
      </c>
      <c r="R578" s="3">
        <v>1035.74</v>
      </c>
      <c r="S578" s="3">
        <v>690.49</v>
      </c>
      <c r="T578" s="3">
        <v>345.25</v>
      </c>
    </row>
    <row r="579" spans="1:20" x14ac:dyDescent="0.25">
      <c r="A579" s="8" t="s">
        <v>287</v>
      </c>
      <c r="B579" s="47">
        <v>61</v>
      </c>
      <c r="C579" s="8" t="s">
        <v>6814</v>
      </c>
      <c r="D579" s="8" t="s">
        <v>7681</v>
      </c>
      <c r="E579" s="8"/>
      <c r="F579" s="8"/>
      <c r="G579" s="8" t="s">
        <v>3571</v>
      </c>
      <c r="H579" s="11" t="s">
        <v>1755</v>
      </c>
      <c r="I579" s="4">
        <v>8851165</v>
      </c>
      <c r="J579" s="4">
        <v>11234129</v>
      </c>
      <c r="K579" s="7">
        <f t="shared" si="24"/>
        <v>0.26922602843806437</v>
      </c>
      <c r="L579" t="str">
        <f t="shared" ref="L579:L642" si="25">IF(K579&gt;0.3124,"","QUALIFIED")</f>
        <v>QUALIFIED</v>
      </c>
      <c r="M579" s="3">
        <v>967.57</v>
      </c>
      <c r="N579" s="3">
        <v>846.62</v>
      </c>
      <c r="O579" s="3">
        <v>725.68</v>
      </c>
      <c r="P579" s="3">
        <v>604.73</v>
      </c>
      <c r="Q579" s="3">
        <v>483.79</v>
      </c>
      <c r="R579" s="3">
        <v>362.84</v>
      </c>
      <c r="S579" s="3">
        <v>241.89</v>
      </c>
      <c r="T579" s="3">
        <v>120.95</v>
      </c>
    </row>
    <row r="580" spans="1:20" x14ac:dyDescent="0.25">
      <c r="A580" s="8" t="s">
        <v>287</v>
      </c>
      <c r="B580" s="47">
        <v>61</v>
      </c>
      <c r="C580" s="8" t="s">
        <v>6814</v>
      </c>
      <c r="D580" s="8" t="s">
        <v>7755</v>
      </c>
      <c r="E580" s="8"/>
      <c r="F580" s="8"/>
      <c r="G580" s="8" t="s">
        <v>3647</v>
      </c>
      <c r="H580" s="11" t="s">
        <v>1748</v>
      </c>
      <c r="I580" s="4">
        <v>170397921</v>
      </c>
      <c r="J580" s="4">
        <v>220288145</v>
      </c>
      <c r="K580" s="7">
        <f t="shared" si="24"/>
        <v>0.29278657689726156</v>
      </c>
      <c r="L580" t="str">
        <f t="shared" si="25"/>
        <v>QUALIFIED</v>
      </c>
      <c r="M580" s="3">
        <v>82871.08</v>
      </c>
      <c r="N580" s="3">
        <v>72512.2</v>
      </c>
      <c r="O580" s="3">
        <v>62153.31</v>
      </c>
      <c r="P580" s="3">
        <v>51794.43</v>
      </c>
      <c r="Q580" s="3">
        <v>41435.54</v>
      </c>
      <c r="R580" s="3">
        <v>31076.66</v>
      </c>
      <c r="S580" s="3">
        <v>20717.77</v>
      </c>
      <c r="T580" s="3">
        <v>10358.89</v>
      </c>
    </row>
    <row r="581" spans="1:20" x14ac:dyDescent="0.25">
      <c r="A581" s="8" t="s">
        <v>2683</v>
      </c>
      <c r="B581" s="47">
        <v>62</v>
      </c>
      <c r="C581" s="8" t="s">
        <v>6814</v>
      </c>
      <c r="D581" s="8" t="s">
        <v>6903</v>
      </c>
      <c r="E581" s="8"/>
      <c r="F581" s="8"/>
      <c r="G581" s="8" t="s">
        <v>2771</v>
      </c>
      <c r="H581" s="11" t="s">
        <v>1787</v>
      </c>
      <c r="I581" s="4">
        <v>2652568</v>
      </c>
      <c r="J581" s="4">
        <v>3340120</v>
      </c>
      <c r="K581" s="7">
        <f t="shared" si="24"/>
        <v>0.2592024031052173</v>
      </c>
      <c r="L581" t="str">
        <f t="shared" si="25"/>
        <v>QUALIFIED</v>
      </c>
      <c r="M581" s="3">
        <v>1000.04</v>
      </c>
      <c r="N581" s="3">
        <v>875.04</v>
      </c>
      <c r="O581" s="3">
        <v>750.03</v>
      </c>
      <c r="P581" s="3">
        <v>625.03</v>
      </c>
      <c r="Q581" s="3">
        <v>500.02</v>
      </c>
      <c r="R581" s="3">
        <v>375.02</v>
      </c>
      <c r="S581" s="3">
        <v>250.01</v>
      </c>
      <c r="T581" s="3">
        <v>125.01</v>
      </c>
    </row>
    <row r="582" spans="1:20" x14ac:dyDescent="0.25">
      <c r="A582" s="8" t="s">
        <v>2683</v>
      </c>
      <c r="B582" s="47">
        <v>62</v>
      </c>
      <c r="C582" s="8" t="s">
        <v>6814</v>
      </c>
      <c r="D582" s="8" t="s">
        <v>6910</v>
      </c>
      <c r="E582" s="8"/>
      <c r="F582" s="8"/>
      <c r="G582" s="8" t="s">
        <v>2778</v>
      </c>
      <c r="H582" s="11" t="s">
        <v>1788</v>
      </c>
      <c r="I582" s="4">
        <v>6278647</v>
      </c>
      <c r="J582" s="4">
        <v>6974707</v>
      </c>
      <c r="K582" s="7">
        <f t="shared" si="24"/>
        <v>0.11086146426132891</v>
      </c>
      <c r="L582" t="str">
        <f t="shared" si="25"/>
        <v>QUALIFIED</v>
      </c>
      <c r="M582" s="3">
        <v>358.52</v>
      </c>
      <c r="N582" s="3">
        <v>313.70999999999998</v>
      </c>
      <c r="O582" s="3">
        <v>268.89</v>
      </c>
      <c r="P582" s="3">
        <v>224.08</v>
      </c>
      <c r="Q582" s="3">
        <v>179.26</v>
      </c>
      <c r="R582" s="3">
        <v>134.44999999999999</v>
      </c>
      <c r="S582" s="3">
        <v>89.63</v>
      </c>
      <c r="T582" s="3">
        <v>44.82</v>
      </c>
    </row>
    <row r="583" spans="1:20" x14ac:dyDescent="0.25">
      <c r="A583" s="8" t="s">
        <v>2683</v>
      </c>
      <c r="B583" s="47">
        <v>62</v>
      </c>
      <c r="C583" s="8" t="s">
        <v>6814</v>
      </c>
      <c r="D583" s="8" t="s">
        <v>7141</v>
      </c>
      <c r="E583" s="8"/>
      <c r="F583" s="8"/>
      <c r="G583" s="8" t="s">
        <v>3023</v>
      </c>
      <c r="H583" s="11" t="s">
        <v>155</v>
      </c>
      <c r="I583" s="4">
        <v>13684551</v>
      </c>
      <c r="J583" s="4">
        <v>14053854</v>
      </c>
      <c r="K583" s="7">
        <f t="shared" si="24"/>
        <v>2.6986855469353727E-2</v>
      </c>
      <c r="L583" t="str">
        <f t="shared" si="25"/>
        <v>QUALIFIED</v>
      </c>
      <c r="M583" s="3">
        <v>1785.85</v>
      </c>
      <c r="N583" s="3">
        <v>1562.62</v>
      </c>
      <c r="O583" s="3">
        <v>1339.39</v>
      </c>
      <c r="P583" s="3">
        <v>1116.1600000000001</v>
      </c>
      <c r="Q583" s="3">
        <v>892.93</v>
      </c>
      <c r="R583" s="3">
        <v>669.69</v>
      </c>
      <c r="S583" s="3">
        <v>446.46</v>
      </c>
      <c r="T583" s="3">
        <v>223.23</v>
      </c>
    </row>
    <row r="584" spans="1:20" x14ac:dyDescent="0.25">
      <c r="A584" s="8" t="s">
        <v>2683</v>
      </c>
      <c r="B584" s="47">
        <v>62</v>
      </c>
      <c r="C584" s="8" t="s">
        <v>6814</v>
      </c>
      <c r="D584" s="8" t="s">
        <v>7260</v>
      </c>
      <c r="E584" s="8"/>
      <c r="F584" s="8"/>
      <c r="G584" s="8" t="s">
        <v>3143</v>
      </c>
      <c r="H584" s="11" t="s">
        <v>1789</v>
      </c>
      <c r="I584" s="4">
        <v>3695040</v>
      </c>
      <c r="J584" s="4">
        <v>4128672</v>
      </c>
      <c r="K584" s="7">
        <f t="shared" si="24"/>
        <v>0.11735515718368407</v>
      </c>
      <c r="L584" t="str">
        <f t="shared" si="25"/>
        <v>QUALIFIED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</row>
    <row r="585" spans="1:20" x14ac:dyDescent="0.25">
      <c r="A585" s="8" t="s">
        <v>2683</v>
      </c>
      <c r="B585" s="47">
        <v>62</v>
      </c>
      <c r="C585" s="8" t="s">
        <v>6814</v>
      </c>
      <c r="D585" s="8" t="s">
        <v>7301</v>
      </c>
      <c r="E585" s="8"/>
      <c r="F585" s="8"/>
      <c r="G585" s="8" t="s">
        <v>3185</v>
      </c>
      <c r="H585" s="11" t="s">
        <v>1790</v>
      </c>
      <c r="I585" s="4">
        <v>3378401</v>
      </c>
      <c r="J585" s="4">
        <v>3603543</v>
      </c>
      <c r="K585" s="7">
        <f t="shared" si="24"/>
        <v>6.66415857679417E-2</v>
      </c>
      <c r="L585" t="str">
        <f t="shared" si="25"/>
        <v>QUALIFIED</v>
      </c>
      <c r="M585" s="3">
        <v>276.36</v>
      </c>
      <c r="N585" s="3">
        <v>241.82</v>
      </c>
      <c r="O585" s="3">
        <v>207.27</v>
      </c>
      <c r="P585" s="3">
        <v>172.73</v>
      </c>
      <c r="Q585" s="3">
        <v>138.18</v>
      </c>
      <c r="R585" s="3">
        <v>103.64</v>
      </c>
      <c r="S585" s="3">
        <v>69.09</v>
      </c>
      <c r="T585" s="3">
        <v>34.549999999999997</v>
      </c>
    </row>
    <row r="586" spans="1:20" x14ac:dyDescent="0.25">
      <c r="A586" s="8" t="s">
        <v>2683</v>
      </c>
      <c r="B586" s="47">
        <v>62</v>
      </c>
      <c r="C586" s="8" t="s">
        <v>6814</v>
      </c>
      <c r="D586" s="8" t="s">
        <v>7440</v>
      </c>
      <c r="E586" s="8"/>
      <c r="F586" s="8"/>
      <c r="G586" s="8" t="s">
        <v>3325</v>
      </c>
      <c r="H586" s="11" t="s">
        <v>1791</v>
      </c>
      <c r="I586" s="4">
        <v>24751765</v>
      </c>
      <c r="J586" s="4">
        <v>30688536</v>
      </c>
      <c r="K586" s="7">
        <f t="shared" si="24"/>
        <v>0.23985243072564724</v>
      </c>
      <c r="L586" t="str">
        <f t="shared" si="25"/>
        <v>QUALIFIED</v>
      </c>
      <c r="M586" s="3">
        <v>3339.17</v>
      </c>
      <c r="N586" s="3">
        <v>2921.77</v>
      </c>
      <c r="O586" s="3">
        <v>2504.38</v>
      </c>
      <c r="P586" s="3">
        <v>2086.98</v>
      </c>
      <c r="Q586" s="3">
        <v>1669.59</v>
      </c>
      <c r="R586" s="3">
        <v>1252.19</v>
      </c>
      <c r="S586" s="3">
        <v>834.79</v>
      </c>
      <c r="T586" s="3">
        <v>417.4</v>
      </c>
    </row>
    <row r="587" spans="1:20" x14ac:dyDescent="0.25">
      <c r="A587" s="8" t="s">
        <v>2683</v>
      </c>
      <c r="B587" s="47">
        <v>62</v>
      </c>
      <c r="C587" s="8" t="s">
        <v>6814</v>
      </c>
      <c r="D587" s="8" t="s">
        <v>7476</v>
      </c>
      <c r="E587" s="8"/>
      <c r="F587" s="8"/>
      <c r="G587" s="8" t="s">
        <v>3362</v>
      </c>
      <c r="H587" s="11" t="s">
        <v>1784</v>
      </c>
      <c r="I587" s="4">
        <v>325512376</v>
      </c>
      <c r="J587" s="4">
        <v>360968707</v>
      </c>
      <c r="K587" s="7">
        <f t="shared" si="24"/>
        <v>0.10892467879623723</v>
      </c>
      <c r="L587" t="str">
        <f t="shared" si="25"/>
        <v>QUALIFIED</v>
      </c>
      <c r="M587" s="3">
        <v>138907.32</v>
      </c>
      <c r="N587" s="3">
        <v>121543.91</v>
      </c>
      <c r="O587" s="3">
        <v>104180.49</v>
      </c>
      <c r="P587" s="3">
        <v>86817.08</v>
      </c>
      <c r="Q587" s="3">
        <v>69453.66</v>
      </c>
      <c r="R587" s="3">
        <v>52090.25</v>
      </c>
      <c r="S587" s="3">
        <v>34726.83</v>
      </c>
      <c r="T587" s="3">
        <v>17363.419999999998</v>
      </c>
    </row>
    <row r="588" spans="1:20" x14ac:dyDescent="0.25">
      <c r="A588" s="8" t="s">
        <v>2683</v>
      </c>
      <c r="B588" s="47">
        <v>62</v>
      </c>
      <c r="C588" s="8" t="s">
        <v>6814</v>
      </c>
      <c r="D588" s="8" t="s">
        <v>7573</v>
      </c>
      <c r="E588" s="8"/>
      <c r="F588" s="8"/>
      <c r="G588" s="8" t="s">
        <v>3460</v>
      </c>
      <c r="H588" s="11" t="s">
        <v>1792</v>
      </c>
      <c r="I588" s="4">
        <v>1394975</v>
      </c>
      <c r="J588" s="4">
        <v>1456736</v>
      </c>
      <c r="K588" s="7">
        <f t="shared" si="24"/>
        <v>4.4273911718848008E-2</v>
      </c>
      <c r="L588" t="str">
        <f t="shared" si="25"/>
        <v>QUALIFIED</v>
      </c>
      <c r="M588" s="3">
        <v>66.08</v>
      </c>
      <c r="N588" s="3">
        <v>57.82</v>
      </c>
      <c r="O588" s="3">
        <v>49.56</v>
      </c>
      <c r="P588" s="3">
        <v>41.3</v>
      </c>
      <c r="Q588" s="3">
        <v>33.04</v>
      </c>
      <c r="R588" s="3">
        <v>24.78</v>
      </c>
      <c r="S588" s="3">
        <v>16.52</v>
      </c>
      <c r="T588" s="3">
        <v>8.26</v>
      </c>
    </row>
    <row r="589" spans="1:20" x14ac:dyDescent="0.25">
      <c r="A589" s="8" t="s">
        <v>2683</v>
      </c>
      <c r="B589" s="47">
        <v>62</v>
      </c>
      <c r="C589" s="8" t="s">
        <v>6814</v>
      </c>
      <c r="D589" s="8" t="s">
        <v>7688</v>
      </c>
      <c r="E589" s="8"/>
      <c r="F589" s="8"/>
      <c r="G589" s="8" t="s">
        <v>3578</v>
      </c>
      <c r="H589" s="11" t="s">
        <v>1793</v>
      </c>
      <c r="I589" s="4">
        <v>9352707</v>
      </c>
      <c r="J589" s="4">
        <v>9442868</v>
      </c>
      <c r="K589" s="7">
        <f t="shared" si="24"/>
        <v>9.640096712106987E-3</v>
      </c>
      <c r="L589" t="str">
        <f t="shared" si="25"/>
        <v>QUALIFIED</v>
      </c>
      <c r="M589" s="3">
        <v>1002.99</v>
      </c>
      <c r="N589" s="3">
        <v>877.62</v>
      </c>
      <c r="O589" s="3">
        <v>752.24</v>
      </c>
      <c r="P589" s="3">
        <v>626.87</v>
      </c>
      <c r="Q589" s="3">
        <v>501.5</v>
      </c>
      <c r="R589" s="3">
        <v>376.12</v>
      </c>
      <c r="S589" s="3">
        <v>250.75</v>
      </c>
      <c r="T589" s="3">
        <v>125.37</v>
      </c>
    </row>
    <row r="590" spans="1:20" x14ac:dyDescent="0.25">
      <c r="A590" s="8" t="s">
        <v>602</v>
      </c>
      <c r="B590" s="47">
        <v>63</v>
      </c>
      <c r="C590" s="8" t="s">
        <v>6814</v>
      </c>
      <c r="D590" s="8" t="s">
        <v>6956</v>
      </c>
      <c r="E590" s="8"/>
      <c r="F590" s="8"/>
      <c r="G590" s="8" t="s">
        <v>2827</v>
      </c>
      <c r="H590" s="11" t="s">
        <v>1830</v>
      </c>
      <c r="I590" s="4">
        <v>4467221</v>
      </c>
      <c r="J590" s="4">
        <v>6980128</v>
      </c>
      <c r="K590" s="7">
        <f t="shared" si="24"/>
        <v>0.5625213079899114</v>
      </c>
      <c r="L590" t="str">
        <f t="shared" si="25"/>
        <v/>
      </c>
      <c r="M590" s="3">
        <v>356.1</v>
      </c>
      <c r="N590" s="3">
        <v>284.88</v>
      </c>
      <c r="O590" s="3">
        <v>213.66</v>
      </c>
      <c r="P590" s="3">
        <v>142.44</v>
      </c>
      <c r="Q590" s="3">
        <v>71.22</v>
      </c>
      <c r="R590" s="3">
        <v>0</v>
      </c>
      <c r="S590" s="3">
        <v>0</v>
      </c>
      <c r="T590" s="3">
        <v>0</v>
      </c>
    </row>
    <row r="591" spans="1:20" x14ac:dyDescent="0.25">
      <c r="A591" s="8" t="s">
        <v>602</v>
      </c>
      <c r="B591" s="47">
        <v>63</v>
      </c>
      <c r="C591" s="8" t="s">
        <v>6814</v>
      </c>
      <c r="D591" s="8" t="s">
        <v>7192</v>
      </c>
      <c r="E591" s="8"/>
      <c r="F591" s="8"/>
      <c r="G591" s="8" t="s">
        <v>3074</v>
      </c>
      <c r="H591" s="11" t="s">
        <v>752</v>
      </c>
      <c r="I591" s="4">
        <v>1672964</v>
      </c>
      <c r="J591" s="4">
        <v>2613470</v>
      </c>
      <c r="K591" s="7">
        <f t="shared" si="24"/>
        <v>0.56217946112408879</v>
      </c>
      <c r="L591" t="str">
        <f t="shared" si="25"/>
        <v/>
      </c>
      <c r="M591" s="3">
        <v>3.83</v>
      </c>
      <c r="N591" s="3">
        <v>3.06</v>
      </c>
      <c r="O591" s="3">
        <v>2.2999999999999998</v>
      </c>
      <c r="P591" s="3">
        <v>1.53</v>
      </c>
      <c r="Q591" s="3">
        <v>0.77</v>
      </c>
      <c r="R591" s="3">
        <v>0</v>
      </c>
      <c r="S591" s="3">
        <v>0</v>
      </c>
      <c r="T591" s="3">
        <v>0</v>
      </c>
    </row>
    <row r="592" spans="1:20" x14ac:dyDescent="0.25">
      <c r="A592" s="8" t="s">
        <v>602</v>
      </c>
      <c r="B592" s="47">
        <v>63</v>
      </c>
      <c r="C592" s="8" t="s">
        <v>6814</v>
      </c>
      <c r="D592" s="8" t="s">
        <v>7206</v>
      </c>
      <c r="E592" s="8"/>
      <c r="F592" s="8"/>
      <c r="G592" s="8" t="s">
        <v>3088</v>
      </c>
      <c r="H592" s="11" t="s">
        <v>1831</v>
      </c>
      <c r="I592" s="4">
        <v>2838022</v>
      </c>
      <c r="J592" s="4">
        <v>4997299</v>
      </c>
      <c r="K592" s="7">
        <f t="shared" si="24"/>
        <v>0.76083871090498945</v>
      </c>
      <c r="L592" t="str">
        <f t="shared" si="25"/>
        <v/>
      </c>
      <c r="M592" s="3">
        <v>187.24</v>
      </c>
      <c r="N592" s="3">
        <v>149.79</v>
      </c>
      <c r="O592" s="3">
        <v>112.34</v>
      </c>
      <c r="P592" s="3">
        <v>74.900000000000006</v>
      </c>
      <c r="Q592" s="3">
        <v>37.450000000000003</v>
      </c>
      <c r="R592" s="3">
        <v>0</v>
      </c>
      <c r="S592" s="3">
        <v>0</v>
      </c>
      <c r="T592" s="3">
        <v>0</v>
      </c>
    </row>
    <row r="593" spans="1:20" x14ac:dyDescent="0.25">
      <c r="A593" s="8" t="s">
        <v>602</v>
      </c>
      <c r="B593" s="47">
        <v>63</v>
      </c>
      <c r="C593" s="8" t="s">
        <v>6814</v>
      </c>
      <c r="D593" s="8" t="s">
        <v>6828</v>
      </c>
      <c r="E593" s="8"/>
      <c r="F593" s="8"/>
      <c r="G593" s="8" t="s">
        <v>3156</v>
      </c>
      <c r="H593" s="11" t="s">
        <v>1823</v>
      </c>
      <c r="I593" s="4">
        <v>192613849</v>
      </c>
      <c r="J593" s="4">
        <v>233496550</v>
      </c>
      <c r="K593" s="7">
        <f t="shared" si="24"/>
        <v>0.21225213665711026</v>
      </c>
      <c r="L593" t="str">
        <f t="shared" si="25"/>
        <v>QUALIFIED</v>
      </c>
      <c r="M593" s="3">
        <v>112752.55</v>
      </c>
      <c r="N593" s="3">
        <v>98658.48</v>
      </c>
      <c r="O593" s="3">
        <v>84564.41</v>
      </c>
      <c r="P593" s="3">
        <v>70470.34</v>
      </c>
      <c r="Q593" s="3">
        <v>56376.28</v>
      </c>
      <c r="R593" s="3">
        <v>42282.21</v>
      </c>
      <c r="S593" s="3">
        <v>28188.14</v>
      </c>
      <c r="T593" s="3">
        <v>14094.07</v>
      </c>
    </row>
    <row r="594" spans="1:20" x14ac:dyDescent="0.25">
      <c r="A594" s="8" t="s">
        <v>602</v>
      </c>
      <c r="B594" s="47">
        <v>63</v>
      </c>
      <c r="C594" s="8" t="s">
        <v>6814</v>
      </c>
      <c r="D594" s="8" t="s">
        <v>7366</v>
      </c>
      <c r="E594" s="8"/>
      <c r="F594" s="8"/>
      <c r="G594" s="8" t="s">
        <v>3250</v>
      </c>
      <c r="H594" s="11" t="s">
        <v>1833</v>
      </c>
      <c r="I594" s="4">
        <v>542964</v>
      </c>
      <c r="J594" s="4">
        <v>919684</v>
      </c>
      <c r="K594" s="7">
        <f t="shared" si="24"/>
        <v>0.69382132148724407</v>
      </c>
      <c r="L594" t="str">
        <f t="shared" si="25"/>
        <v/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</row>
    <row r="595" spans="1:20" x14ac:dyDescent="0.25">
      <c r="A595" s="8" t="s">
        <v>602</v>
      </c>
      <c r="B595" s="47">
        <v>63</v>
      </c>
      <c r="C595" s="8" t="s">
        <v>6814</v>
      </c>
      <c r="D595" s="8" t="s">
        <v>7383</v>
      </c>
      <c r="E595" s="8"/>
      <c r="F595" s="8"/>
      <c r="G595" s="8" t="s">
        <v>3267</v>
      </c>
      <c r="H595" s="11" t="s">
        <v>1824</v>
      </c>
      <c r="I595" s="4">
        <v>20061743</v>
      </c>
      <c r="J595" s="4">
        <v>26415527</v>
      </c>
      <c r="K595" s="7">
        <f t="shared" si="24"/>
        <v>0.31671146420328483</v>
      </c>
      <c r="L595" t="str">
        <f t="shared" si="25"/>
        <v/>
      </c>
      <c r="M595" s="3">
        <v>2011.95</v>
      </c>
      <c r="N595" s="3">
        <v>1609.56</v>
      </c>
      <c r="O595" s="3">
        <v>1207.17</v>
      </c>
      <c r="P595" s="3">
        <v>804.78</v>
      </c>
      <c r="Q595" s="3">
        <v>402.39</v>
      </c>
      <c r="R595" s="3">
        <v>0</v>
      </c>
      <c r="S595" s="3">
        <v>0</v>
      </c>
      <c r="T595" s="3">
        <v>0</v>
      </c>
    </row>
    <row r="596" spans="1:20" x14ac:dyDescent="0.25">
      <c r="A596" s="8" t="s">
        <v>602</v>
      </c>
      <c r="B596" s="47">
        <v>63</v>
      </c>
      <c r="C596" s="8" t="s">
        <v>6814</v>
      </c>
      <c r="D596" s="8" t="s">
        <v>7498</v>
      </c>
      <c r="E596" s="8"/>
      <c r="F596" s="8"/>
      <c r="G596" s="8" t="s">
        <v>3385</v>
      </c>
      <c r="H596" s="11" t="s">
        <v>1825</v>
      </c>
      <c r="I596" s="4">
        <v>440164017</v>
      </c>
      <c r="J596" s="4">
        <v>631519743</v>
      </c>
      <c r="K596" s="7">
        <f t="shared" si="24"/>
        <v>0.43473732201966886</v>
      </c>
      <c r="L596" t="str">
        <f t="shared" si="25"/>
        <v/>
      </c>
      <c r="M596" s="3">
        <v>230290.35</v>
      </c>
      <c r="N596" s="3">
        <v>184232.28</v>
      </c>
      <c r="O596" s="3">
        <v>138174.21</v>
      </c>
      <c r="P596" s="3">
        <v>92116.14</v>
      </c>
      <c r="Q596" s="3">
        <v>46058.07</v>
      </c>
      <c r="R596" s="3">
        <v>0</v>
      </c>
      <c r="S596" s="3">
        <v>0</v>
      </c>
      <c r="T596" s="3">
        <v>0</v>
      </c>
    </row>
    <row r="597" spans="1:20" x14ac:dyDescent="0.25">
      <c r="A597" s="8" t="s">
        <v>602</v>
      </c>
      <c r="B597" s="47">
        <v>63</v>
      </c>
      <c r="C597" s="8" t="s">
        <v>6814</v>
      </c>
      <c r="D597" s="8" t="s">
        <v>7512</v>
      </c>
      <c r="E597" s="8"/>
      <c r="F597" s="8"/>
      <c r="G597" s="8" t="s">
        <v>3399</v>
      </c>
      <c r="H597" s="11" t="s">
        <v>1826</v>
      </c>
      <c r="I597" s="4">
        <v>41490686</v>
      </c>
      <c r="J597" s="4">
        <v>55456299</v>
      </c>
      <c r="K597" s="7">
        <f t="shared" si="24"/>
        <v>0.33659633875419653</v>
      </c>
      <c r="L597" t="str">
        <f t="shared" si="25"/>
        <v/>
      </c>
      <c r="M597" s="3">
        <v>14740.76</v>
      </c>
      <c r="N597" s="3">
        <v>11792.61</v>
      </c>
      <c r="O597" s="3">
        <v>8844.4599999999991</v>
      </c>
      <c r="P597" s="3">
        <v>5896.3</v>
      </c>
      <c r="Q597" s="3">
        <v>2948.15</v>
      </c>
      <c r="R597" s="3">
        <v>0</v>
      </c>
      <c r="S597" s="3">
        <v>0</v>
      </c>
      <c r="T597" s="3">
        <v>0</v>
      </c>
    </row>
    <row r="598" spans="1:20" x14ac:dyDescent="0.25">
      <c r="A598" s="8" t="s">
        <v>602</v>
      </c>
      <c r="B598" s="47">
        <v>63</v>
      </c>
      <c r="C598" s="8" t="s">
        <v>6814</v>
      </c>
      <c r="D598" s="8" t="s">
        <v>7657</v>
      </c>
      <c r="E598" s="8"/>
      <c r="F598" s="8"/>
      <c r="G598" s="8" t="s">
        <v>3547</v>
      </c>
      <c r="H598" s="11" t="s">
        <v>1834</v>
      </c>
      <c r="I598" s="4">
        <v>1956977</v>
      </c>
      <c r="J598" s="4">
        <v>2970168</v>
      </c>
      <c r="K598" s="7">
        <f t="shared" si="24"/>
        <v>0.51773270712941444</v>
      </c>
      <c r="L598" t="str">
        <f t="shared" si="25"/>
        <v/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</row>
    <row r="599" spans="1:20" x14ac:dyDescent="0.25">
      <c r="A599" s="8" t="s">
        <v>1708</v>
      </c>
      <c r="B599" s="47">
        <v>64</v>
      </c>
      <c r="C599" s="8" t="s">
        <v>6814</v>
      </c>
      <c r="D599" s="8" t="s">
        <v>6855</v>
      </c>
      <c r="E599" s="8"/>
      <c r="F599" s="8"/>
      <c r="G599" s="8" t="s">
        <v>2723</v>
      </c>
      <c r="H599" s="11" t="s">
        <v>342</v>
      </c>
      <c r="I599" s="4">
        <v>8876543</v>
      </c>
      <c r="J599" s="4">
        <v>10399454</v>
      </c>
      <c r="K599" s="7">
        <f t="shared" si="24"/>
        <v>0.17156577735273743</v>
      </c>
      <c r="L599" t="str">
        <f t="shared" si="25"/>
        <v>QUALIFIED</v>
      </c>
      <c r="M599" s="3">
        <v>1987.81</v>
      </c>
      <c r="N599" s="3">
        <v>1739.33</v>
      </c>
      <c r="O599" s="3">
        <v>1490.86</v>
      </c>
      <c r="P599" s="3">
        <v>1242.3800000000001</v>
      </c>
      <c r="Q599" s="3">
        <v>993.91</v>
      </c>
      <c r="R599" s="3">
        <v>745.43</v>
      </c>
      <c r="S599" s="3">
        <v>496.95</v>
      </c>
      <c r="T599" s="3">
        <v>248.48</v>
      </c>
    </row>
    <row r="600" spans="1:20" x14ac:dyDescent="0.25">
      <c r="A600" s="8" t="s">
        <v>1708</v>
      </c>
      <c r="B600" s="47">
        <v>64</v>
      </c>
      <c r="C600" s="8" t="s">
        <v>6814</v>
      </c>
      <c r="D600" s="8" t="s">
        <v>6999</v>
      </c>
      <c r="E600" s="8"/>
      <c r="F600" s="8"/>
      <c r="G600" s="8" t="s">
        <v>2873</v>
      </c>
      <c r="H600" s="11" t="s">
        <v>1849</v>
      </c>
      <c r="I600" s="4">
        <v>1990171</v>
      </c>
      <c r="J600" s="4">
        <v>2358160</v>
      </c>
      <c r="K600" s="7">
        <f t="shared" si="24"/>
        <v>0.1849032068098671</v>
      </c>
      <c r="L600" t="str">
        <f t="shared" si="25"/>
        <v>QUALIFIED</v>
      </c>
      <c r="M600" s="3">
        <v>439.64</v>
      </c>
      <c r="N600" s="3">
        <v>384.69</v>
      </c>
      <c r="O600" s="3">
        <v>329.73</v>
      </c>
      <c r="P600" s="3">
        <v>274.77999999999997</v>
      </c>
      <c r="Q600" s="3">
        <v>219.82</v>
      </c>
      <c r="R600" s="3">
        <v>164.87</v>
      </c>
      <c r="S600" s="3">
        <v>109.91</v>
      </c>
      <c r="T600" s="3">
        <v>54.96</v>
      </c>
    </row>
    <row r="601" spans="1:20" x14ac:dyDescent="0.25">
      <c r="A601" s="8" t="s">
        <v>1708</v>
      </c>
      <c r="B601" s="47">
        <v>64</v>
      </c>
      <c r="C601" s="8" t="s">
        <v>6814</v>
      </c>
      <c r="D601" s="8" t="s">
        <v>7126</v>
      </c>
      <c r="E601" s="8"/>
      <c r="F601" s="8"/>
      <c r="G601" s="8" t="s">
        <v>3007</v>
      </c>
      <c r="H601" s="11" t="s">
        <v>1850</v>
      </c>
      <c r="I601" s="4">
        <v>1157505</v>
      </c>
      <c r="J601" s="4">
        <v>1228646</v>
      </c>
      <c r="K601" s="7">
        <f t="shared" si="24"/>
        <v>6.1460641638697022E-2</v>
      </c>
      <c r="L601" t="str">
        <f t="shared" si="25"/>
        <v>QUALIFIED</v>
      </c>
      <c r="M601" s="3">
        <v>36.15</v>
      </c>
      <c r="N601" s="3">
        <v>31.63</v>
      </c>
      <c r="O601" s="3">
        <v>27.11</v>
      </c>
      <c r="P601" s="3">
        <v>22.59</v>
      </c>
      <c r="Q601" s="3">
        <v>18.079999999999998</v>
      </c>
      <c r="R601" s="3">
        <v>13.56</v>
      </c>
      <c r="S601" s="3">
        <v>9.0399999999999991</v>
      </c>
      <c r="T601" s="3">
        <v>4.5199999999999996</v>
      </c>
    </row>
    <row r="602" spans="1:20" x14ac:dyDescent="0.25">
      <c r="A602" s="8" t="s">
        <v>1708</v>
      </c>
      <c r="B602" s="47">
        <v>64</v>
      </c>
      <c r="C602" s="8" t="s">
        <v>6814</v>
      </c>
      <c r="D602" s="8" t="s">
        <v>7157</v>
      </c>
      <c r="E602" s="8"/>
      <c r="F602" s="8"/>
      <c r="G602" s="8" t="s">
        <v>3039</v>
      </c>
      <c r="H602" s="11" t="s">
        <v>1851</v>
      </c>
      <c r="I602" s="4">
        <v>10187356</v>
      </c>
      <c r="J602" s="4">
        <v>10953369</v>
      </c>
      <c r="K602" s="7">
        <f t="shared" si="24"/>
        <v>7.5192522966705005E-2</v>
      </c>
      <c r="L602" t="str">
        <f t="shared" si="25"/>
        <v>QUALIFIED</v>
      </c>
      <c r="M602" s="3">
        <v>1172.3800000000001</v>
      </c>
      <c r="N602" s="3">
        <v>1025.83</v>
      </c>
      <c r="O602" s="3">
        <v>879.29</v>
      </c>
      <c r="P602" s="3">
        <v>732.74</v>
      </c>
      <c r="Q602" s="3">
        <v>586.19000000000005</v>
      </c>
      <c r="R602" s="3">
        <v>439.64</v>
      </c>
      <c r="S602" s="3">
        <v>293.10000000000002</v>
      </c>
      <c r="T602" s="3">
        <v>146.55000000000001</v>
      </c>
    </row>
    <row r="603" spans="1:20" x14ac:dyDescent="0.25">
      <c r="A603" s="8" t="s">
        <v>1708</v>
      </c>
      <c r="B603" s="47">
        <v>64</v>
      </c>
      <c r="C603" s="8" t="s">
        <v>6814</v>
      </c>
      <c r="D603" s="8" t="s">
        <v>7209</v>
      </c>
      <c r="E603" s="8"/>
      <c r="F603" s="8"/>
      <c r="G603" s="8" t="s">
        <v>3091</v>
      </c>
      <c r="H603" s="11" t="s">
        <v>1852</v>
      </c>
      <c r="I603" s="4">
        <v>4176298</v>
      </c>
      <c r="J603" s="4">
        <v>5452008</v>
      </c>
      <c r="K603" s="7">
        <f t="shared" si="24"/>
        <v>0.30546431313091166</v>
      </c>
      <c r="L603" t="str">
        <f t="shared" si="25"/>
        <v>QUALIFIED</v>
      </c>
      <c r="M603" s="3">
        <v>1286.8499999999999</v>
      </c>
      <c r="N603" s="3">
        <v>1125.99</v>
      </c>
      <c r="O603" s="3">
        <v>965.14</v>
      </c>
      <c r="P603" s="3">
        <v>804.28</v>
      </c>
      <c r="Q603" s="3">
        <v>643.42999999999995</v>
      </c>
      <c r="R603" s="3">
        <v>482.57</v>
      </c>
      <c r="S603" s="3">
        <v>321.70999999999998</v>
      </c>
      <c r="T603" s="3">
        <v>160.86000000000001</v>
      </c>
    </row>
    <row r="604" spans="1:20" x14ac:dyDescent="0.25">
      <c r="A604" s="8" t="s">
        <v>1708</v>
      </c>
      <c r="B604" s="47">
        <v>64</v>
      </c>
      <c r="C604" s="8" t="s">
        <v>6814</v>
      </c>
      <c r="D604" s="8" t="s">
        <v>7291</v>
      </c>
      <c r="E604" s="8"/>
      <c r="F604" s="8"/>
      <c r="G604" s="8" t="s">
        <v>3175</v>
      </c>
      <c r="H604" s="11" t="s">
        <v>1853</v>
      </c>
      <c r="I604" s="4">
        <v>4144756</v>
      </c>
      <c r="J604" s="4">
        <v>4660833</v>
      </c>
      <c r="K604" s="7">
        <f t="shared" si="24"/>
        <v>0.12451324034514939</v>
      </c>
      <c r="L604" t="str">
        <f t="shared" si="25"/>
        <v>QUALIFIED</v>
      </c>
      <c r="M604" s="3">
        <v>448.71</v>
      </c>
      <c r="N604" s="3">
        <v>392.62</v>
      </c>
      <c r="O604" s="3">
        <v>336.53</v>
      </c>
      <c r="P604" s="3">
        <v>280.44</v>
      </c>
      <c r="Q604" s="3">
        <v>224.36</v>
      </c>
      <c r="R604" s="3">
        <v>168.27</v>
      </c>
      <c r="S604" s="3">
        <v>112.18</v>
      </c>
      <c r="T604" s="3">
        <v>56.09</v>
      </c>
    </row>
    <row r="605" spans="1:20" x14ac:dyDescent="0.25">
      <c r="A605" s="8" t="s">
        <v>1708</v>
      </c>
      <c r="B605" s="47">
        <v>64</v>
      </c>
      <c r="C605" s="8" t="s">
        <v>6814</v>
      </c>
      <c r="D605" s="8" t="s">
        <v>7299</v>
      </c>
      <c r="E605" s="8"/>
      <c r="F605" s="8"/>
      <c r="G605" s="8" t="s">
        <v>3183</v>
      </c>
      <c r="H605" s="11" t="s">
        <v>1854</v>
      </c>
      <c r="I605" s="4">
        <v>17576638</v>
      </c>
      <c r="J605" s="4">
        <v>21683803</v>
      </c>
      <c r="K605" s="7">
        <f t="shared" si="24"/>
        <v>0.23367182051539095</v>
      </c>
      <c r="L605" t="str">
        <f t="shared" si="25"/>
        <v>QUALIFIED</v>
      </c>
      <c r="M605" s="3">
        <v>1643.73</v>
      </c>
      <c r="N605" s="3">
        <v>1438.26</v>
      </c>
      <c r="O605" s="3">
        <v>1232.8</v>
      </c>
      <c r="P605" s="3">
        <v>1027.33</v>
      </c>
      <c r="Q605" s="3">
        <v>821.87</v>
      </c>
      <c r="R605" s="3">
        <v>616.4</v>
      </c>
      <c r="S605" s="3">
        <v>410.93</v>
      </c>
      <c r="T605" s="3">
        <v>205.47</v>
      </c>
    </row>
    <row r="606" spans="1:20" x14ac:dyDescent="0.25">
      <c r="A606" s="8" t="s">
        <v>1708</v>
      </c>
      <c r="B606" s="47">
        <v>64</v>
      </c>
      <c r="C606" s="8" t="s">
        <v>6814</v>
      </c>
      <c r="D606" s="8" t="s">
        <v>7316</v>
      </c>
      <c r="E606" s="8"/>
      <c r="F606" s="8"/>
      <c r="G606" s="8" t="s">
        <v>3200</v>
      </c>
      <c r="H606" s="11" t="s">
        <v>1855</v>
      </c>
      <c r="I606" s="4">
        <v>4694408</v>
      </c>
      <c r="J606" s="4">
        <v>7058449</v>
      </c>
      <c r="K606" s="7">
        <f t="shared" si="24"/>
        <v>0.50358660772561736</v>
      </c>
      <c r="L606" t="str">
        <f t="shared" si="25"/>
        <v/>
      </c>
      <c r="M606" s="3">
        <v>3555.99</v>
      </c>
      <c r="N606" s="3">
        <v>2844.79</v>
      </c>
      <c r="O606" s="3">
        <v>2133.59</v>
      </c>
      <c r="P606" s="3">
        <v>1422.4</v>
      </c>
      <c r="Q606" s="3">
        <v>711.2</v>
      </c>
      <c r="R606" s="3">
        <v>0</v>
      </c>
      <c r="S606" s="3">
        <v>0</v>
      </c>
      <c r="T606" s="3">
        <v>0</v>
      </c>
    </row>
    <row r="607" spans="1:20" x14ac:dyDescent="0.25">
      <c r="A607" s="8" t="s">
        <v>1708</v>
      </c>
      <c r="B607" s="47">
        <v>64</v>
      </c>
      <c r="C607" s="8" t="s">
        <v>6814</v>
      </c>
      <c r="D607" s="8" t="s">
        <v>7362</v>
      </c>
      <c r="E607" s="8"/>
      <c r="F607" s="8"/>
      <c r="G607" s="8" t="s">
        <v>3246</v>
      </c>
      <c r="H607" s="11" t="s">
        <v>1845</v>
      </c>
      <c r="I607" s="4">
        <v>781836701</v>
      </c>
      <c r="J607" s="4">
        <v>819423260</v>
      </c>
      <c r="K607" s="7">
        <f t="shared" si="24"/>
        <v>4.8074692518175866E-2</v>
      </c>
      <c r="L607" t="str">
        <f t="shared" si="25"/>
        <v>QUALIFIED</v>
      </c>
      <c r="M607" s="3">
        <v>383518.56</v>
      </c>
      <c r="N607" s="3">
        <v>335578.74</v>
      </c>
      <c r="O607" s="3">
        <v>287638.92</v>
      </c>
      <c r="P607" s="3">
        <v>239699.1</v>
      </c>
      <c r="Q607" s="3">
        <v>191759.28</v>
      </c>
      <c r="R607" s="3">
        <v>143819.46</v>
      </c>
      <c r="S607" s="3">
        <v>95879.64</v>
      </c>
      <c r="T607" s="3">
        <v>47939.82</v>
      </c>
    </row>
    <row r="608" spans="1:20" x14ac:dyDescent="0.25">
      <c r="A608" s="8" t="s">
        <v>1708</v>
      </c>
      <c r="B608" s="47">
        <v>64</v>
      </c>
      <c r="C608" s="8" t="s">
        <v>6814</v>
      </c>
      <c r="D608" s="8" t="s">
        <v>7382</v>
      </c>
      <c r="E608" s="8"/>
      <c r="F608" s="8"/>
      <c r="G608" s="8" t="s">
        <v>3266</v>
      </c>
      <c r="H608" s="11" t="s">
        <v>1856</v>
      </c>
      <c r="I608" s="4">
        <v>15578085</v>
      </c>
      <c r="J608" s="4">
        <v>19648971</v>
      </c>
      <c r="K608" s="7">
        <f t="shared" si="24"/>
        <v>0.26132133699360349</v>
      </c>
      <c r="L608" t="str">
        <f t="shared" si="25"/>
        <v>QUALIFIED</v>
      </c>
      <c r="M608" s="3">
        <v>4582.0600000000004</v>
      </c>
      <c r="N608" s="3">
        <v>4009.3</v>
      </c>
      <c r="O608" s="3">
        <v>3436.55</v>
      </c>
      <c r="P608" s="3">
        <v>2863.79</v>
      </c>
      <c r="Q608" s="3">
        <v>2291.0300000000002</v>
      </c>
      <c r="R608" s="3">
        <v>1718.27</v>
      </c>
      <c r="S608" s="3">
        <v>1145.52</v>
      </c>
      <c r="T608" s="3">
        <v>572.76</v>
      </c>
    </row>
    <row r="609" spans="1:20" x14ac:dyDescent="0.25">
      <c r="A609" s="8" t="s">
        <v>1708</v>
      </c>
      <c r="B609" s="47">
        <v>64</v>
      </c>
      <c r="C609" s="8" t="s">
        <v>6814</v>
      </c>
      <c r="D609" s="8" t="s">
        <v>7549</v>
      </c>
      <c r="E609" s="8"/>
      <c r="F609" s="8"/>
      <c r="G609" s="8" t="s">
        <v>3436</v>
      </c>
      <c r="H609" s="11" t="s">
        <v>1857</v>
      </c>
      <c r="I609" s="4">
        <v>4672208</v>
      </c>
      <c r="J609" s="4">
        <v>5255577</v>
      </c>
      <c r="K609" s="7">
        <f t="shared" si="24"/>
        <v>0.12485938126042334</v>
      </c>
      <c r="L609" t="str">
        <f t="shared" si="25"/>
        <v>QUALIFIED</v>
      </c>
      <c r="M609" s="3">
        <v>90.53</v>
      </c>
      <c r="N609" s="3">
        <v>79.209999999999994</v>
      </c>
      <c r="O609" s="3">
        <v>67.900000000000006</v>
      </c>
      <c r="P609" s="3">
        <v>56.58</v>
      </c>
      <c r="Q609" s="3">
        <v>45.27</v>
      </c>
      <c r="R609" s="3">
        <v>33.950000000000003</v>
      </c>
      <c r="S609" s="3">
        <v>22.63</v>
      </c>
      <c r="T609" s="3">
        <v>11.32</v>
      </c>
    </row>
    <row r="610" spans="1:20" x14ac:dyDescent="0.25">
      <c r="A610" s="8" t="s">
        <v>1708</v>
      </c>
      <c r="B610" s="47">
        <v>64</v>
      </c>
      <c r="C610" s="8" t="s">
        <v>6814</v>
      </c>
      <c r="D610" s="8" t="s">
        <v>7587</v>
      </c>
      <c r="E610" s="8"/>
      <c r="F610" s="8"/>
      <c r="G610" s="8" t="s">
        <v>3474</v>
      </c>
      <c r="H610" s="11" t="s">
        <v>1858</v>
      </c>
      <c r="I610" s="4">
        <v>1535158</v>
      </c>
      <c r="J610" s="4">
        <v>1743834</v>
      </c>
      <c r="K610" s="7">
        <f t="shared" si="24"/>
        <v>0.13593128524881479</v>
      </c>
      <c r="L610" t="str">
        <f t="shared" si="25"/>
        <v>QUALIFIED</v>
      </c>
      <c r="M610" s="3">
        <v>400.69</v>
      </c>
      <c r="N610" s="3">
        <v>350.6</v>
      </c>
      <c r="O610" s="3">
        <v>300.52</v>
      </c>
      <c r="P610" s="3">
        <v>250.43</v>
      </c>
      <c r="Q610" s="3">
        <v>200.35</v>
      </c>
      <c r="R610" s="3">
        <v>150.26</v>
      </c>
      <c r="S610" s="3">
        <v>100.17</v>
      </c>
      <c r="T610" s="3">
        <v>50.09</v>
      </c>
    </row>
    <row r="611" spans="1:20" x14ac:dyDescent="0.25">
      <c r="A611" s="8" t="s">
        <v>1708</v>
      </c>
      <c r="B611" s="47">
        <v>64</v>
      </c>
      <c r="C611" s="8" t="s">
        <v>6814</v>
      </c>
      <c r="D611" s="8" t="s">
        <v>7641</v>
      </c>
      <c r="E611" s="8"/>
      <c r="F611" s="8"/>
      <c r="G611" s="8" t="s">
        <v>3531</v>
      </c>
      <c r="H611" s="11" t="s">
        <v>1859</v>
      </c>
      <c r="I611" s="4">
        <v>32738938</v>
      </c>
      <c r="J611" s="4">
        <v>39756198</v>
      </c>
      <c r="K611" s="7">
        <f t="shared" si="24"/>
        <v>0.21433987870956597</v>
      </c>
      <c r="L611" t="str">
        <f t="shared" si="25"/>
        <v>QUALIFIED</v>
      </c>
      <c r="M611" s="3">
        <v>6408.84</v>
      </c>
      <c r="N611" s="3">
        <v>5607.74</v>
      </c>
      <c r="O611" s="3">
        <v>4806.63</v>
      </c>
      <c r="P611" s="3">
        <v>4005.53</v>
      </c>
      <c r="Q611" s="3">
        <v>3204.42</v>
      </c>
      <c r="R611" s="3">
        <v>2403.3200000000002</v>
      </c>
      <c r="S611" s="3">
        <v>1602.21</v>
      </c>
      <c r="T611" s="3">
        <v>801.11</v>
      </c>
    </row>
    <row r="612" spans="1:20" x14ac:dyDescent="0.25">
      <c r="A612" s="8" t="s">
        <v>2684</v>
      </c>
      <c r="B612" s="47">
        <v>65</v>
      </c>
      <c r="C612" s="8" t="s">
        <v>6814</v>
      </c>
      <c r="D612" s="8" t="s">
        <v>7107</v>
      </c>
      <c r="E612" s="8"/>
      <c r="F612" s="8"/>
      <c r="G612" s="8" t="s">
        <v>2988</v>
      </c>
      <c r="H612" s="11" t="s">
        <v>1896</v>
      </c>
      <c r="I612" s="4">
        <v>9339636</v>
      </c>
      <c r="J612" s="4">
        <v>10206700</v>
      </c>
      <c r="K612" s="7">
        <f t="shared" si="24"/>
        <v>9.283702277048056E-2</v>
      </c>
      <c r="L612" t="str">
        <f t="shared" si="25"/>
        <v>QUALIFIED</v>
      </c>
      <c r="M612" s="3">
        <v>1871.25</v>
      </c>
      <c r="N612" s="3">
        <v>1637.34</v>
      </c>
      <c r="O612" s="3">
        <v>1403.44</v>
      </c>
      <c r="P612" s="3">
        <v>1169.53</v>
      </c>
      <c r="Q612" s="3">
        <v>935.63</v>
      </c>
      <c r="R612" s="3">
        <v>701.72</v>
      </c>
      <c r="S612" s="3">
        <v>467.81</v>
      </c>
      <c r="T612" s="3">
        <v>233.91</v>
      </c>
    </row>
    <row r="613" spans="1:20" x14ac:dyDescent="0.25">
      <c r="A613" s="8" t="s">
        <v>2684</v>
      </c>
      <c r="B613" s="47">
        <v>65</v>
      </c>
      <c r="C613" s="8" t="s">
        <v>6814</v>
      </c>
      <c r="D613" s="8" t="s">
        <v>7160</v>
      </c>
      <c r="E613" s="8"/>
      <c r="F613" s="8"/>
      <c r="G613" s="8" t="s">
        <v>3042</v>
      </c>
      <c r="H613" s="11" t="s">
        <v>1893</v>
      </c>
      <c r="I613" s="4">
        <v>147669431</v>
      </c>
      <c r="J613" s="4">
        <v>174385596</v>
      </c>
      <c r="K613" s="7">
        <f t="shared" si="24"/>
        <v>0.18091872379463561</v>
      </c>
      <c r="L613" t="str">
        <f t="shared" si="25"/>
        <v>QUALIFIED</v>
      </c>
      <c r="M613" s="3">
        <v>34622.89</v>
      </c>
      <c r="N613" s="3">
        <v>30295.03</v>
      </c>
      <c r="O613" s="3">
        <v>25967.17</v>
      </c>
      <c r="P613" s="3">
        <v>21639.31</v>
      </c>
      <c r="Q613" s="3">
        <v>17311.45</v>
      </c>
      <c r="R613" s="3">
        <v>12983.58</v>
      </c>
      <c r="S613" s="3">
        <v>8655.7199999999993</v>
      </c>
      <c r="T613" s="3">
        <v>4327.8599999999997</v>
      </c>
    </row>
    <row r="614" spans="1:20" x14ac:dyDescent="0.25">
      <c r="A614" s="8" t="s">
        <v>2684</v>
      </c>
      <c r="B614" s="47">
        <v>65</v>
      </c>
      <c r="C614" s="8" t="s">
        <v>6814</v>
      </c>
      <c r="D614" s="8" t="s">
        <v>7207</v>
      </c>
      <c r="E614" s="8"/>
      <c r="F614" s="8"/>
      <c r="G614" s="8" t="s">
        <v>3089</v>
      </c>
      <c r="H614" s="11" t="s">
        <v>1897</v>
      </c>
      <c r="I614" s="4">
        <v>3027802</v>
      </c>
      <c r="J614" s="4">
        <v>3447486</v>
      </c>
      <c r="K614" s="7">
        <f t="shared" si="24"/>
        <v>0.13861012047683435</v>
      </c>
      <c r="L614" t="str">
        <f t="shared" si="25"/>
        <v>QUALIFIED</v>
      </c>
      <c r="M614" s="3">
        <v>645.54</v>
      </c>
      <c r="N614" s="3">
        <v>564.85</v>
      </c>
      <c r="O614" s="3">
        <v>484.16</v>
      </c>
      <c r="P614" s="3">
        <v>403.46</v>
      </c>
      <c r="Q614" s="3">
        <v>322.77</v>
      </c>
      <c r="R614" s="3">
        <v>242.08</v>
      </c>
      <c r="S614" s="3">
        <v>161.38999999999999</v>
      </c>
      <c r="T614" s="3">
        <v>80.69</v>
      </c>
    </row>
    <row r="615" spans="1:20" x14ac:dyDescent="0.25">
      <c r="A615" s="8" t="s">
        <v>2684</v>
      </c>
      <c r="B615" s="47">
        <v>65</v>
      </c>
      <c r="C615" s="8" t="s">
        <v>6814</v>
      </c>
      <c r="D615" s="8" t="s">
        <v>7215</v>
      </c>
      <c r="E615" s="8"/>
      <c r="F615" s="8"/>
      <c r="G615" s="8" t="s">
        <v>3097</v>
      </c>
      <c r="H615" s="11" t="s">
        <v>1898</v>
      </c>
      <c r="I615" s="4">
        <v>2834078</v>
      </c>
      <c r="J615" s="4">
        <v>3106588</v>
      </c>
      <c r="K615" s="7">
        <f t="shared" si="24"/>
        <v>9.6154728274945145E-2</v>
      </c>
      <c r="L615" t="str">
        <f t="shared" si="25"/>
        <v>QUALIFIED</v>
      </c>
      <c r="M615" s="3">
        <v>772.43</v>
      </c>
      <c r="N615" s="3">
        <v>675.88</v>
      </c>
      <c r="O615" s="3">
        <v>579.32000000000005</v>
      </c>
      <c r="P615" s="3">
        <v>482.77</v>
      </c>
      <c r="Q615" s="3">
        <v>386.22</v>
      </c>
      <c r="R615" s="3">
        <v>289.66000000000003</v>
      </c>
      <c r="S615" s="3">
        <v>193.11</v>
      </c>
      <c r="T615" s="3">
        <v>96.55</v>
      </c>
    </row>
    <row r="616" spans="1:20" x14ac:dyDescent="0.25">
      <c r="A616" s="8" t="s">
        <v>2684</v>
      </c>
      <c r="B616" s="47">
        <v>65</v>
      </c>
      <c r="C616" s="8" t="s">
        <v>6814</v>
      </c>
      <c r="D616" s="8" t="s">
        <v>7347</v>
      </c>
      <c r="E616" s="8"/>
      <c r="F616" s="8"/>
      <c r="G616" s="8" t="s">
        <v>3231</v>
      </c>
      <c r="H616" s="11" t="s">
        <v>1899</v>
      </c>
      <c r="I616" s="4">
        <v>26430830</v>
      </c>
      <c r="J616" s="4">
        <v>31365716</v>
      </c>
      <c r="K616" s="7">
        <f t="shared" si="24"/>
        <v>0.18670946012667783</v>
      </c>
      <c r="L616" t="str">
        <f t="shared" si="25"/>
        <v>QUALIFIED</v>
      </c>
      <c r="M616" s="3">
        <v>6489.06</v>
      </c>
      <c r="N616" s="3">
        <v>5677.93</v>
      </c>
      <c r="O616" s="3">
        <v>4866.8</v>
      </c>
      <c r="P616" s="3">
        <v>4055.66</v>
      </c>
      <c r="Q616" s="3">
        <v>3244.53</v>
      </c>
      <c r="R616" s="3">
        <v>2433.4</v>
      </c>
      <c r="S616" s="3">
        <v>1622.27</v>
      </c>
      <c r="T616" s="3">
        <v>811.13</v>
      </c>
    </row>
    <row r="617" spans="1:20" x14ac:dyDescent="0.25">
      <c r="A617" s="8" t="s">
        <v>2684</v>
      </c>
      <c r="B617" s="47">
        <v>65</v>
      </c>
      <c r="C617" s="8" t="s">
        <v>6814</v>
      </c>
      <c r="D617" s="8" t="s">
        <v>7486</v>
      </c>
      <c r="E617" s="8"/>
      <c r="F617" s="8"/>
      <c r="G617" s="8" t="s">
        <v>3373</v>
      </c>
      <c r="H617" s="11" t="s">
        <v>1900</v>
      </c>
      <c r="I617" s="4">
        <v>10094432</v>
      </c>
      <c r="J617" s="4">
        <v>12453678</v>
      </c>
      <c r="K617" s="7">
        <f t="shared" si="24"/>
        <v>0.23371755835296132</v>
      </c>
      <c r="L617" t="str">
        <f t="shared" si="25"/>
        <v>QUALIFIED</v>
      </c>
      <c r="M617" s="3">
        <v>1192.96</v>
      </c>
      <c r="N617" s="3">
        <v>1043.8399999999999</v>
      </c>
      <c r="O617" s="3">
        <v>894.72</v>
      </c>
      <c r="P617" s="3">
        <v>745.6</v>
      </c>
      <c r="Q617" s="3">
        <v>596.48</v>
      </c>
      <c r="R617" s="3">
        <v>447.36</v>
      </c>
      <c r="S617" s="3">
        <v>298.24</v>
      </c>
      <c r="T617" s="3">
        <v>149.12</v>
      </c>
    </row>
    <row r="618" spans="1:20" x14ac:dyDescent="0.25">
      <c r="A618" s="8" t="s">
        <v>2684</v>
      </c>
      <c r="B618" s="47">
        <v>65</v>
      </c>
      <c r="C618" s="8" t="s">
        <v>6814</v>
      </c>
      <c r="D618" s="8" t="s">
        <v>7615</v>
      </c>
      <c r="E618" s="8"/>
      <c r="F618" s="8"/>
      <c r="G618" s="8" t="s">
        <v>3502</v>
      </c>
      <c r="H618" s="11" t="s">
        <v>1901</v>
      </c>
      <c r="I618" s="4">
        <v>6048639</v>
      </c>
      <c r="J618" s="4">
        <v>7682308</v>
      </c>
      <c r="K618" s="7">
        <f t="shared" si="24"/>
        <v>0.27008869267946062</v>
      </c>
      <c r="L618" t="str">
        <f t="shared" si="25"/>
        <v>QUALIFIED</v>
      </c>
      <c r="M618" s="3">
        <v>485.69</v>
      </c>
      <c r="N618" s="3">
        <v>424.98</v>
      </c>
      <c r="O618" s="3">
        <v>364.27</v>
      </c>
      <c r="P618" s="3">
        <v>303.56</v>
      </c>
      <c r="Q618" s="3">
        <v>242.85</v>
      </c>
      <c r="R618" s="3">
        <v>182.13</v>
      </c>
      <c r="S618" s="3">
        <v>121.42</v>
      </c>
      <c r="T618" s="3">
        <v>60.71</v>
      </c>
    </row>
    <row r="619" spans="1:20" x14ac:dyDescent="0.25">
      <c r="A619" s="8" t="s">
        <v>1918</v>
      </c>
      <c r="B619" s="47">
        <v>66</v>
      </c>
      <c r="C619" s="8" t="s">
        <v>6814</v>
      </c>
      <c r="D619" s="8" t="s">
        <v>6966</v>
      </c>
      <c r="E619" s="8"/>
      <c r="F619" s="8"/>
      <c r="G619" s="8" t="s">
        <v>2837</v>
      </c>
      <c r="H619" s="11" t="s">
        <v>1916</v>
      </c>
      <c r="I619" s="4">
        <v>2015081</v>
      </c>
      <c r="J619" s="4">
        <v>2417579</v>
      </c>
      <c r="K619" s="7">
        <f t="shared" ref="K619:K682" si="26">(J619-I619)/I619</f>
        <v>0.19974283912160354</v>
      </c>
      <c r="L619" t="str">
        <f t="shared" si="25"/>
        <v>QUALIFIED</v>
      </c>
      <c r="M619" s="3">
        <v>612.61</v>
      </c>
      <c r="N619" s="3">
        <v>536.03</v>
      </c>
      <c r="O619" s="3">
        <v>459.46</v>
      </c>
      <c r="P619" s="3">
        <v>382.88</v>
      </c>
      <c r="Q619" s="3">
        <v>306.31</v>
      </c>
      <c r="R619" s="3">
        <v>229.73</v>
      </c>
      <c r="S619" s="3">
        <v>153.15</v>
      </c>
      <c r="T619" s="3">
        <v>76.58</v>
      </c>
    </row>
    <row r="620" spans="1:20" x14ac:dyDescent="0.25">
      <c r="A620" s="8" t="s">
        <v>1918</v>
      </c>
      <c r="B620" s="47">
        <v>66</v>
      </c>
      <c r="C620" s="8" t="s">
        <v>6814</v>
      </c>
      <c r="D620" s="8" t="s">
        <v>7379</v>
      </c>
      <c r="E620" s="8"/>
      <c r="F620" s="8"/>
      <c r="G620" s="8" t="s">
        <v>3263</v>
      </c>
      <c r="H620" s="11" t="s">
        <v>1917</v>
      </c>
      <c r="I620" s="4">
        <v>2109969</v>
      </c>
      <c r="J620" s="4">
        <v>1872909</v>
      </c>
      <c r="K620" s="7">
        <f t="shared" si="26"/>
        <v>-0.11235236157498049</v>
      </c>
      <c r="L620" t="str">
        <f t="shared" si="25"/>
        <v>QUALIFIED</v>
      </c>
      <c r="M620" s="3">
        <v>1116.44</v>
      </c>
      <c r="N620" s="3">
        <v>976.89</v>
      </c>
      <c r="O620" s="3">
        <v>837.33</v>
      </c>
      <c r="P620" s="3">
        <v>697.78</v>
      </c>
      <c r="Q620" s="3">
        <v>558.22</v>
      </c>
      <c r="R620" s="3">
        <v>418.67</v>
      </c>
      <c r="S620" s="3">
        <v>279.11</v>
      </c>
      <c r="T620" s="3">
        <v>139.56</v>
      </c>
    </row>
    <row r="621" spans="1:20" x14ac:dyDescent="0.25">
      <c r="A621" s="8" t="s">
        <v>1918</v>
      </c>
      <c r="B621" s="47">
        <v>66</v>
      </c>
      <c r="C621" s="8" t="s">
        <v>6814</v>
      </c>
      <c r="D621" s="8" t="s">
        <v>7402</v>
      </c>
      <c r="E621" s="8"/>
      <c r="F621" s="8"/>
      <c r="G621" s="8" t="s">
        <v>3286</v>
      </c>
      <c r="H621" s="11" t="s">
        <v>1918</v>
      </c>
      <c r="I621" s="4">
        <v>2510418</v>
      </c>
      <c r="J621" s="4">
        <v>3367922</v>
      </c>
      <c r="K621" s="7">
        <f t="shared" si="26"/>
        <v>0.34157817542735913</v>
      </c>
      <c r="L621" t="str">
        <f t="shared" si="25"/>
        <v/>
      </c>
      <c r="M621" s="3">
        <v>363.28</v>
      </c>
      <c r="N621" s="3">
        <v>290.62</v>
      </c>
      <c r="O621" s="3">
        <v>217.97</v>
      </c>
      <c r="P621" s="3">
        <v>145.31</v>
      </c>
      <c r="Q621" s="3">
        <v>72.66</v>
      </c>
      <c r="R621" s="3">
        <v>0</v>
      </c>
      <c r="S621" s="3">
        <v>0</v>
      </c>
      <c r="T621" s="3">
        <v>0</v>
      </c>
    </row>
    <row r="622" spans="1:20" x14ac:dyDescent="0.25">
      <c r="A622" s="8" t="s">
        <v>1918</v>
      </c>
      <c r="B622" s="47">
        <v>66</v>
      </c>
      <c r="C622" s="8" t="s">
        <v>6814</v>
      </c>
      <c r="D622" s="8" t="s">
        <v>7471</v>
      </c>
      <c r="E622" s="8"/>
      <c r="F622" s="8"/>
      <c r="G622" s="8" t="s">
        <v>3357</v>
      </c>
      <c r="H622" s="11" t="s">
        <v>1919</v>
      </c>
      <c r="I622" s="4">
        <v>960842</v>
      </c>
      <c r="J622" s="4">
        <v>1254940</v>
      </c>
      <c r="K622" s="7">
        <f t="shared" si="26"/>
        <v>0.30608362248944154</v>
      </c>
      <c r="L622" t="str">
        <f t="shared" si="25"/>
        <v>QUALIFIED</v>
      </c>
      <c r="M622" s="3">
        <v>30.65</v>
      </c>
      <c r="N622" s="3">
        <v>26.82</v>
      </c>
      <c r="O622" s="3">
        <v>22.99</v>
      </c>
      <c r="P622" s="3">
        <v>19.16</v>
      </c>
      <c r="Q622" s="3">
        <v>15.33</v>
      </c>
      <c r="R622" s="3">
        <v>11.49</v>
      </c>
      <c r="S622" s="3">
        <v>7.66</v>
      </c>
      <c r="T622" s="3">
        <v>3.83</v>
      </c>
    </row>
    <row r="623" spans="1:20" x14ac:dyDescent="0.25">
      <c r="A623" s="8" t="s">
        <v>1918</v>
      </c>
      <c r="B623" s="47">
        <v>66</v>
      </c>
      <c r="C623" s="8" t="s">
        <v>6814</v>
      </c>
      <c r="D623" s="8" t="s">
        <v>7474</v>
      </c>
      <c r="E623" s="8"/>
      <c r="F623" s="8"/>
      <c r="G623" s="8" t="s">
        <v>3360</v>
      </c>
      <c r="H623" s="11" t="s">
        <v>1912</v>
      </c>
      <c r="I623" s="4">
        <v>99775970</v>
      </c>
      <c r="J623" s="4">
        <v>134730146</v>
      </c>
      <c r="K623" s="7">
        <f t="shared" si="26"/>
        <v>0.35032659667452992</v>
      </c>
      <c r="L623" t="str">
        <f t="shared" si="25"/>
        <v/>
      </c>
      <c r="M623" s="3">
        <v>49644.7</v>
      </c>
      <c r="N623" s="3">
        <v>39715.760000000002</v>
      </c>
      <c r="O623" s="3">
        <v>29786.82</v>
      </c>
      <c r="P623" s="3">
        <v>19857.88</v>
      </c>
      <c r="Q623" s="3">
        <v>9928.94</v>
      </c>
      <c r="R623" s="3">
        <v>0</v>
      </c>
      <c r="S623" s="3">
        <v>0</v>
      </c>
      <c r="T623" s="3">
        <v>0</v>
      </c>
    </row>
    <row r="624" spans="1:20" x14ac:dyDescent="0.25">
      <c r="A624" s="8" t="s">
        <v>1918</v>
      </c>
      <c r="B624" s="47">
        <v>66</v>
      </c>
      <c r="C624" s="8" t="s">
        <v>6814</v>
      </c>
      <c r="D624" s="8" t="s">
        <v>7550</v>
      </c>
      <c r="E624" s="8"/>
      <c r="F624" s="8"/>
      <c r="G624" s="8" t="s">
        <v>3437</v>
      </c>
      <c r="H624" s="11" t="s">
        <v>1292</v>
      </c>
      <c r="I624" s="4">
        <v>16541595</v>
      </c>
      <c r="J624" s="4">
        <v>23680558</v>
      </c>
      <c r="K624" s="7">
        <f t="shared" si="26"/>
        <v>0.43157645922294674</v>
      </c>
      <c r="L624" t="str">
        <f t="shared" si="25"/>
        <v/>
      </c>
      <c r="M624" s="3">
        <v>12422.09</v>
      </c>
      <c r="N624" s="3">
        <v>9937.67</v>
      </c>
      <c r="O624" s="3">
        <v>7453.25</v>
      </c>
      <c r="P624" s="3">
        <v>4968.84</v>
      </c>
      <c r="Q624" s="3">
        <v>2484.42</v>
      </c>
      <c r="R624" s="3">
        <v>0</v>
      </c>
      <c r="S624" s="3">
        <v>0</v>
      </c>
      <c r="T624" s="3">
        <v>0</v>
      </c>
    </row>
    <row r="625" spans="1:20" x14ac:dyDescent="0.25">
      <c r="A625" s="8" t="s">
        <v>1918</v>
      </c>
      <c r="B625" s="47">
        <v>66</v>
      </c>
      <c r="C625" s="8" t="s">
        <v>6814</v>
      </c>
      <c r="D625" s="8" t="s">
        <v>7630</v>
      </c>
      <c r="E625" s="8"/>
      <c r="F625" s="8"/>
      <c r="G625" s="8" t="s">
        <v>3520</v>
      </c>
      <c r="H625" s="11" t="s">
        <v>1913</v>
      </c>
      <c r="I625" s="4">
        <v>56830265</v>
      </c>
      <c r="J625" s="4">
        <v>73858503</v>
      </c>
      <c r="K625" s="7">
        <f t="shared" si="26"/>
        <v>0.29963326759078107</v>
      </c>
      <c r="L625" t="str">
        <f t="shared" si="25"/>
        <v>QUALIFIED</v>
      </c>
      <c r="M625" s="3">
        <v>47959.69</v>
      </c>
      <c r="N625" s="3">
        <v>41964.73</v>
      </c>
      <c r="O625" s="3">
        <v>35969.769999999997</v>
      </c>
      <c r="P625" s="3">
        <v>29974.81</v>
      </c>
      <c r="Q625" s="3">
        <v>23979.85</v>
      </c>
      <c r="R625" s="3">
        <v>17984.88</v>
      </c>
      <c r="S625" s="3">
        <v>11989.92</v>
      </c>
      <c r="T625" s="3">
        <v>5994.96</v>
      </c>
    </row>
    <row r="626" spans="1:20" x14ac:dyDescent="0.25">
      <c r="A626" s="8" t="s">
        <v>1918</v>
      </c>
      <c r="B626" s="47">
        <v>66</v>
      </c>
      <c r="C626" s="8" t="s">
        <v>6814</v>
      </c>
      <c r="D626" s="8" t="s">
        <v>7636</v>
      </c>
      <c r="E626" s="8"/>
      <c r="F626" s="8"/>
      <c r="G626" s="8" t="s">
        <v>3526</v>
      </c>
      <c r="H626" s="11" t="s">
        <v>1920</v>
      </c>
      <c r="I626" s="4">
        <v>12489850</v>
      </c>
      <c r="J626" s="4">
        <v>17924188</v>
      </c>
      <c r="K626" s="7">
        <f t="shared" si="26"/>
        <v>0.43510034147727955</v>
      </c>
      <c r="L626" t="str">
        <f t="shared" si="25"/>
        <v/>
      </c>
      <c r="M626" s="3">
        <v>14218.97</v>
      </c>
      <c r="N626" s="3">
        <v>11375.18</v>
      </c>
      <c r="O626" s="3">
        <v>8531.3799999999992</v>
      </c>
      <c r="P626" s="3">
        <v>5687.59</v>
      </c>
      <c r="Q626" s="3">
        <v>2843.79</v>
      </c>
      <c r="R626" s="3">
        <v>0</v>
      </c>
      <c r="S626" s="3">
        <v>0</v>
      </c>
      <c r="T626" s="3">
        <v>0</v>
      </c>
    </row>
    <row r="627" spans="1:20" x14ac:dyDescent="0.25">
      <c r="A627" s="8" t="s">
        <v>588</v>
      </c>
      <c r="B627" s="47">
        <v>67</v>
      </c>
      <c r="C627" s="8" t="s">
        <v>6814</v>
      </c>
      <c r="D627" s="8" t="s">
        <v>6928</v>
      </c>
      <c r="E627" s="8"/>
      <c r="F627" s="8"/>
      <c r="G627" s="8" t="s">
        <v>2798</v>
      </c>
      <c r="H627" s="11" t="s">
        <v>1932</v>
      </c>
      <c r="I627" s="4">
        <v>7172218</v>
      </c>
      <c r="J627" s="4">
        <v>10099700</v>
      </c>
      <c r="K627" s="7">
        <f t="shared" si="26"/>
        <v>0.40816969032452721</v>
      </c>
      <c r="L627" t="str">
        <f t="shared" si="25"/>
        <v/>
      </c>
      <c r="M627" s="3">
        <v>6323.72</v>
      </c>
      <c r="N627" s="3">
        <v>5058.9799999999996</v>
      </c>
      <c r="O627" s="3">
        <v>3794.23</v>
      </c>
      <c r="P627" s="3">
        <v>2529.4899999999998</v>
      </c>
      <c r="Q627" s="3">
        <v>1264.74</v>
      </c>
      <c r="R627" s="3">
        <v>0</v>
      </c>
      <c r="S627" s="3">
        <v>0</v>
      </c>
      <c r="T627" s="3">
        <v>0</v>
      </c>
    </row>
    <row r="628" spans="1:20" x14ac:dyDescent="0.25">
      <c r="A628" s="8" t="s">
        <v>588</v>
      </c>
      <c r="B628" s="47">
        <v>67</v>
      </c>
      <c r="C628" s="8" t="s">
        <v>6814</v>
      </c>
      <c r="D628" s="8" t="s">
        <v>6973</v>
      </c>
      <c r="E628" s="8"/>
      <c r="F628" s="8"/>
      <c r="G628" s="8" t="s">
        <v>2844</v>
      </c>
      <c r="H628" s="11" t="s">
        <v>1933</v>
      </c>
      <c r="I628" s="4">
        <v>1887706</v>
      </c>
      <c r="J628" s="4">
        <v>1667497</v>
      </c>
      <c r="K628" s="7">
        <f t="shared" si="26"/>
        <v>-0.11665428832667799</v>
      </c>
      <c r="L628" t="str">
        <f t="shared" si="25"/>
        <v>QUALIFIED</v>
      </c>
      <c r="M628" s="3">
        <v>202.67</v>
      </c>
      <c r="N628" s="3">
        <v>177.34</v>
      </c>
      <c r="O628" s="3">
        <v>152</v>
      </c>
      <c r="P628" s="3">
        <v>126.67</v>
      </c>
      <c r="Q628" s="3">
        <v>101.34</v>
      </c>
      <c r="R628" s="3">
        <v>76</v>
      </c>
      <c r="S628" s="3">
        <v>50.67</v>
      </c>
      <c r="T628" s="3">
        <v>25.33</v>
      </c>
    </row>
    <row r="629" spans="1:20" x14ac:dyDescent="0.25">
      <c r="A629" s="8" t="s">
        <v>588</v>
      </c>
      <c r="B629" s="47">
        <v>67</v>
      </c>
      <c r="C629" s="8" t="s">
        <v>6814</v>
      </c>
      <c r="D629" s="8" t="s">
        <v>7353</v>
      </c>
      <c r="E629" s="8"/>
      <c r="F629" s="8"/>
      <c r="G629" s="8" t="s">
        <v>3237</v>
      </c>
      <c r="H629" s="11" t="s">
        <v>1934</v>
      </c>
      <c r="I629" s="4">
        <v>27321107</v>
      </c>
      <c r="J629" s="4">
        <v>34695946</v>
      </c>
      <c r="K629" s="7">
        <f t="shared" si="26"/>
        <v>0.26993192479353051</v>
      </c>
      <c r="L629" t="str">
        <f t="shared" si="25"/>
        <v>QUALIFIED</v>
      </c>
      <c r="M629" s="3">
        <v>9726.4500000000007</v>
      </c>
      <c r="N629" s="3">
        <v>8510.64</v>
      </c>
      <c r="O629" s="3">
        <v>7294.84</v>
      </c>
      <c r="P629" s="3">
        <v>6079.03</v>
      </c>
      <c r="Q629" s="3">
        <v>4863.2299999999996</v>
      </c>
      <c r="R629" s="3">
        <v>3647.42</v>
      </c>
      <c r="S629" s="3">
        <v>2431.61</v>
      </c>
      <c r="T629" s="3">
        <v>1215.81</v>
      </c>
    </row>
    <row r="630" spans="1:20" x14ac:dyDescent="0.25">
      <c r="A630" s="8" t="s">
        <v>588</v>
      </c>
      <c r="B630" s="47">
        <v>67</v>
      </c>
      <c r="C630" s="8" t="s">
        <v>6814</v>
      </c>
      <c r="D630" s="8" t="s">
        <v>7413</v>
      </c>
      <c r="E630" s="8"/>
      <c r="F630" s="8"/>
      <c r="G630" s="8" t="s">
        <v>3297</v>
      </c>
      <c r="H630" s="11" t="s">
        <v>1935</v>
      </c>
      <c r="I630" s="4">
        <v>3628556</v>
      </c>
      <c r="J630" s="4">
        <v>3858317</v>
      </c>
      <c r="K630" s="7">
        <f t="shared" si="26"/>
        <v>6.3320229865544309E-2</v>
      </c>
      <c r="L630" t="str">
        <f t="shared" si="25"/>
        <v>QUALIFIED</v>
      </c>
      <c r="M630" s="3">
        <v>1068.1300000000001</v>
      </c>
      <c r="N630" s="3">
        <v>934.61</v>
      </c>
      <c r="O630" s="3">
        <v>801.1</v>
      </c>
      <c r="P630" s="3">
        <v>667.58</v>
      </c>
      <c r="Q630" s="3">
        <v>534.07000000000005</v>
      </c>
      <c r="R630" s="3">
        <v>400.55</v>
      </c>
      <c r="S630" s="3">
        <v>267.02999999999997</v>
      </c>
      <c r="T630" s="3">
        <v>133.52000000000001</v>
      </c>
    </row>
    <row r="631" spans="1:20" x14ac:dyDescent="0.25">
      <c r="A631" s="8" t="s">
        <v>588</v>
      </c>
      <c r="B631" s="47">
        <v>67</v>
      </c>
      <c r="C631" s="8" t="s">
        <v>6814</v>
      </c>
      <c r="D631" s="8" t="s">
        <v>7468</v>
      </c>
      <c r="E631" s="8"/>
      <c r="F631" s="8"/>
      <c r="G631" s="8" t="s">
        <v>3354</v>
      </c>
      <c r="H631" s="11" t="s">
        <v>1936</v>
      </c>
      <c r="I631" s="4">
        <v>73407946</v>
      </c>
      <c r="J631" s="4">
        <v>82617299</v>
      </c>
      <c r="K631" s="7">
        <f t="shared" si="26"/>
        <v>0.12545444331053754</v>
      </c>
      <c r="L631" t="str">
        <f t="shared" si="25"/>
        <v>QUALIFIED</v>
      </c>
      <c r="M631" s="3">
        <v>34534.57</v>
      </c>
      <c r="N631" s="3">
        <v>30217.75</v>
      </c>
      <c r="O631" s="3">
        <v>25900.93</v>
      </c>
      <c r="P631" s="3">
        <v>21584.11</v>
      </c>
      <c r="Q631" s="3">
        <v>17267.29</v>
      </c>
      <c r="R631" s="3">
        <v>12950.46</v>
      </c>
      <c r="S631" s="3">
        <v>8633.64</v>
      </c>
      <c r="T631" s="3">
        <v>4316.82</v>
      </c>
    </row>
    <row r="632" spans="1:20" x14ac:dyDescent="0.25">
      <c r="A632" s="8" t="s">
        <v>588</v>
      </c>
      <c r="B632" s="47">
        <v>67</v>
      </c>
      <c r="C632" s="8" t="s">
        <v>6814</v>
      </c>
      <c r="D632" s="8" t="s">
        <v>7569</v>
      </c>
      <c r="E632" s="8"/>
      <c r="F632" s="8"/>
      <c r="G632" s="8" t="s">
        <v>3456</v>
      </c>
      <c r="H632" s="11" t="s">
        <v>1937</v>
      </c>
      <c r="I632" s="4">
        <v>910811</v>
      </c>
      <c r="J632" s="4">
        <v>906910</v>
      </c>
      <c r="K632" s="7">
        <f t="shared" si="26"/>
        <v>-4.2829961429978339E-3</v>
      </c>
      <c r="L632" t="str">
        <f t="shared" si="25"/>
        <v>QUALIFIED</v>
      </c>
      <c r="M632" s="3">
        <v>523.76</v>
      </c>
      <c r="N632" s="3">
        <v>458.29</v>
      </c>
      <c r="O632" s="3">
        <v>392.82</v>
      </c>
      <c r="P632" s="3">
        <v>327.35000000000002</v>
      </c>
      <c r="Q632" s="3">
        <v>261.88</v>
      </c>
      <c r="R632" s="3">
        <v>196.41</v>
      </c>
      <c r="S632" s="3">
        <v>130.94</v>
      </c>
      <c r="T632" s="3">
        <v>65.47</v>
      </c>
    </row>
    <row r="633" spans="1:20" x14ac:dyDescent="0.25">
      <c r="A633" s="8" t="s">
        <v>588</v>
      </c>
      <c r="B633" s="47">
        <v>67</v>
      </c>
      <c r="C633" s="8" t="s">
        <v>6814</v>
      </c>
      <c r="D633" s="8" t="s">
        <v>7620</v>
      </c>
      <c r="E633" s="8"/>
      <c r="F633" s="8"/>
      <c r="G633" s="8" t="s">
        <v>3509</v>
      </c>
      <c r="H633" s="11" t="s">
        <v>670</v>
      </c>
      <c r="I633" s="4">
        <v>2799993</v>
      </c>
      <c r="J633" s="4">
        <v>3075253</v>
      </c>
      <c r="K633" s="7">
        <f t="shared" si="26"/>
        <v>9.8307388625614417E-2</v>
      </c>
      <c r="L633" t="str">
        <f t="shared" si="25"/>
        <v>QUALIFIED</v>
      </c>
      <c r="M633" s="3">
        <v>2025.83</v>
      </c>
      <c r="N633" s="3">
        <v>1772.6</v>
      </c>
      <c r="O633" s="3">
        <v>1519.37</v>
      </c>
      <c r="P633" s="3">
        <v>1266.1400000000001</v>
      </c>
      <c r="Q633" s="3">
        <v>1012.92</v>
      </c>
      <c r="R633" s="3">
        <v>759.69</v>
      </c>
      <c r="S633" s="3">
        <v>506.46</v>
      </c>
      <c r="T633" s="3">
        <v>253.23</v>
      </c>
    </row>
    <row r="634" spans="1:20" x14ac:dyDescent="0.25">
      <c r="A634" s="8" t="s">
        <v>588</v>
      </c>
      <c r="B634" s="47">
        <v>67</v>
      </c>
      <c r="C634" s="8" t="s">
        <v>6814</v>
      </c>
      <c r="D634" s="8" t="s">
        <v>7682</v>
      </c>
      <c r="E634" s="8"/>
      <c r="F634" s="8"/>
      <c r="G634" s="8" t="s">
        <v>3572</v>
      </c>
      <c r="H634" s="11" t="s">
        <v>1938</v>
      </c>
      <c r="I634" s="4">
        <v>608779</v>
      </c>
      <c r="J634" s="4">
        <v>598585</v>
      </c>
      <c r="K634" s="7">
        <f t="shared" si="26"/>
        <v>-1.6744992846336685E-2</v>
      </c>
      <c r="L634" t="str">
        <f t="shared" si="25"/>
        <v>QUALIFIED</v>
      </c>
      <c r="M634" s="3">
        <v>58.3</v>
      </c>
      <c r="N634" s="3">
        <v>51.01</v>
      </c>
      <c r="O634" s="3">
        <v>43.73</v>
      </c>
      <c r="P634" s="3">
        <v>36.44</v>
      </c>
      <c r="Q634" s="3">
        <v>29.15</v>
      </c>
      <c r="R634" s="3">
        <v>21.86</v>
      </c>
      <c r="S634" s="3">
        <v>14.58</v>
      </c>
      <c r="T634" s="3">
        <v>7.29</v>
      </c>
    </row>
    <row r="635" spans="1:20" x14ac:dyDescent="0.25">
      <c r="A635" s="8" t="s">
        <v>588</v>
      </c>
      <c r="B635" s="47">
        <v>67</v>
      </c>
      <c r="C635" s="8" t="s">
        <v>6814</v>
      </c>
      <c r="D635" s="8" t="s">
        <v>7691</v>
      </c>
      <c r="E635" s="8"/>
      <c r="F635" s="8"/>
      <c r="G635" s="8" t="s">
        <v>3581</v>
      </c>
      <c r="H635" s="11" t="s">
        <v>1939</v>
      </c>
      <c r="I635" s="4">
        <v>8361664</v>
      </c>
      <c r="J635" s="4">
        <v>9289942</v>
      </c>
      <c r="K635" s="7">
        <f t="shared" si="26"/>
        <v>0.11101594132459759</v>
      </c>
      <c r="L635" t="str">
        <f t="shared" si="25"/>
        <v>QUALIFIED</v>
      </c>
      <c r="M635" s="3">
        <v>7168.01</v>
      </c>
      <c r="N635" s="3">
        <v>6272.01</v>
      </c>
      <c r="O635" s="3">
        <v>5376.01</v>
      </c>
      <c r="P635" s="3">
        <v>4480.01</v>
      </c>
      <c r="Q635" s="3">
        <v>3584.01</v>
      </c>
      <c r="R635" s="3">
        <v>2688</v>
      </c>
      <c r="S635" s="3">
        <v>1792</v>
      </c>
      <c r="T635" s="3">
        <v>896</v>
      </c>
    </row>
    <row r="636" spans="1:20" x14ac:dyDescent="0.25">
      <c r="A636" s="8" t="s">
        <v>588</v>
      </c>
      <c r="B636" s="47">
        <v>67</v>
      </c>
      <c r="C636" s="8" t="s">
        <v>6814</v>
      </c>
      <c r="D636" s="8" t="s">
        <v>7745</v>
      </c>
      <c r="E636" s="8"/>
      <c r="F636" s="8"/>
      <c r="G636" s="8" t="s">
        <v>3637</v>
      </c>
      <c r="H636" s="11" t="s">
        <v>1929</v>
      </c>
      <c r="I636" s="4">
        <v>16959150</v>
      </c>
      <c r="J636" s="4">
        <v>19372157</v>
      </c>
      <c r="K636" s="7">
        <f t="shared" si="26"/>
        <v>0.14228348708514282</v>
      </c>
      <c r="L636" t="str">
        <f t="shared" si="25"/>
        <v>QUALIFIED</v>
      </c>
      <c r="M636" s="3">
        <v>3059.39</v>
      </c>
      <c r="N636" s="3">
        <v>2676.97</v>
      </c>
      <c r="O636" s="3">
        <v>2294.54</v>
      </c>
      <c r="P636" s="3">
        <v>1912.12</v>
      </c>
      <c r="Q636" s="3">
        <v>1529.7</v>
      </c>
      <c r="R636" s="3">
        <v>1147.27</v>
      </c>
      <c r="S636" s="3">
        <v>764.85</v>
      </c>
      <c r="T636" s="3">
        <v>382.42</v>
      </c>
    </row>
    <row r="637" spans="1:20" x14ac:dyDescent="0.25">
      <c r="A637" s="8" t="s">
        <v>347</v>
      </c>
      <c r="B637" s="47">
        <v>68</v>
      </c>
      <c r="C637" s="8" t="s">
        <v>6814</v>
      </c>
      <c r="D637" s="8" t="s">
        <v>6854</v>
      </c>
      <c r="E637" s="8"/>
      <c r="F637" s="8"/>
      <c r="G637" s="8" t="s">
        <v>2722</v>
      </c>
      <c r="H637" s="11" t="s">
        <v>1946</v>
      </c>
      <c r="I637" s="4">
        <v>79346400</v>
      </c>
      <c r="J637" s="4">
        <v>93076239</v>
      </c>
      <c r="K637" s="7">
        <f t="shared" si="26"/>
        <v>0.17303669731708055</v>
      </c>
      <c r="L637" t="str">
        <f t="shared" si="25"/>
        <v>QUALIFIED</v>
      </c>
      <c r="M637" s="3">
        <v>41151.07</v>
      </c>
      <c r="N637" s="3">
        <v>36007.19</v>
      </c>
      <c r="O637" s="3">
        <v>30863.3</v>
      </c>
      <c r="P637" s="3">
        <v>25719.42</v>
      </c>
      <c r="Q637" s="3">
        <v>20575.54</v>
      </c>
      <c r="R637" s="3">
        <v>15431.65</v>
      </c>
      <c r="S637" s="3">
        <v>10287.77</v>
      </c>
      <c r="T637" s="3">
        <v>5143.88</v>
      </c>
    </row>
    <row r="638" spans="1:20" x14ac:dyDescent="0.25">
      <c r="A638" s="8" t="s">
        <v>347</v>
      </c>
      <c r="B638" s="47">
        <v>68</v>
      </c>
      <c r="C638" s="8" t="s">
        <v>6814</v>
      </c>
      <c r="D638" s="8" t="s">
        <v>7328</v>
      </c>
      <c r="E638" s="8"/>
      <c r="F638" s="8"/>
      <c r="G638" s="8" t="s">
        <v>3212</v>
      </c>
      <c r="H638" s="11" t="s">
        <v>1949</v>
      </c>
      <c r="I638" s="4">
        <v>7165938</v>
      </c>
      <c r="J638" s="4">
        <v>8610289</v>
      </c>
      <c r="K638" s="7">
        <f t="shared" si="26"/>
        <v>0.2015578421136214</v>
      </c>
      <c r="L638" t="str">
        <f t="shared" si="25"/>
        <v>QUALIFIED</v>
      </c>
      <c r="M638" s="3">
        <v>1221.82</v>
      </c>
      <c r="N638" s="3">
        <v>1069.0899999999999</v>
      </c>
      <c r="O638" s="3">
        <v>916.37</v>
      </c>
      <c r="P638" s="3">
        <v>763.64</v>
      </c>
      <c r="Q638" s="3">
        <v>610.91</v>
      </c>
      <c r="R638" s="3">
        <v>458.18</v>
      </c>
      <c r="S638" s="3">
        <v>305.45999999999998</v>
      </c>
      <c r="T638" s="3">
        <v>152.72999999999999</v>
      </c>
    </row>
    <row r="639" spans="1:20" x14ac:dyDescent="0.25">
      <c r="A639" s="8" t="s">
        <v>347</v>
      </c>
      <c r="B639" s="47">
        <v>68</v>
      </c>
      <c r="C639" s="8" t="s">
        <v>6814</v>
      </c>
      <c r="D639" s="8" t="s">
        <v>7384</v>
      </c>
      <c r="E639" s="8"/>
      <c r="F639" s="8"/>
      <c r="G639" s="8" t="s">
        <v>3268</v>
      </c>
      <c r="H639" s="11" t="s">
        <v>1950</v>
      </c>
      <c r="I639" s="4">
        <v>2125280</v>
      </c>
      <c r="J639" s="4">
        <v>2718227</v>
      </c>
      <c r="K639" s="7">
        <f t="shared" si="26"/>
        <v>0.27899712037943236</v>
      </c>
      <c r="L639" t="str">
        <f t="shared" si="25"/>
        <v>QUALIFIED</v>
      </c>
      <c r="M639" s="3">
        <v>341.45</v>
      </c>
      <c r="N639" s="3">
        <v>298.77</v>
      </c>
      <c r="O639" s="3">
        <v>256.08999999999997</v>
      </c>
      <c r="P639" s="3">
        <v>213.41</v>
      </c>
      <c r="Q639" s="3">
        <v>170.73</v>
      </c>
      <c r="R639" s="3">
        <v>128.04</v>
      </c>
      <c r="S639" s="3">
        <v>85.36</v>
      </c>
      <c r="T639" s="3">
        <v>42.68</v>
      </c>
    </row>
    <row r="640" spans="1:20" x14ac:dyDescent="0.25">
      <c r="A640" s="8" t="s">
        <v>2685</v>
      </c>
      <c r="B640" s="47">
        <v>69</v>
      </c>
      <c r="C640" s="8" t="s">
        <v>6814</v>
      </c>
      <c r="D640" s="8" t="s">
        <v>7004</v>
      </c>
      <c r="E640" s="8"/>
      <c r="F640" s="8"/>
      <c r="G640" s="8" t="s">
        <v>2879</v>
      </c>
      <c r="H640" s="11" t="s">
        <v>1960</v>
      </c>
      <c r="I640" s="4">
        <v>585397</v>
      </c>
      <c r="J640" s="4">
        <v>677631</v>
      </c>
      <c r="K640" s="7">
        <f t="shared" si="26"/>
        <v>0.15755803326631329</v>
      </c>
      <c r="L640" t="str">
        <f t="shared" si="25"/>
        <v>QUALIFIED</v>
      </c>
      <c r="M640" s="3">
        <v>74.77</v>
      </c>
      <c r="N640" s="3">
        <v>65.42</v>
      </c>
      <c r="O640" s="3">
        <v>56.08</v>
      </c>
      <c r="P640" s="3">
        <v>46.73</v>
      </c>
      <c r="Q640" s="3">
        <v>37.39</v>
      </c>
      <c r="R640" s="3">
        <v>28.04</v>
      </c>
      <c r="S640" s="3">
        <v>18.690000000000001</v>
      </c>
      <c r="T640" s="3">
        <v>9.35</v>
      </c>
    </row>
    <row r="641" spans="1:20" x14ac:dyDescent="0.25">
      <c r="A641" s="8" t="s">
        <v>2685</v>
      </c>
      <c r="B641" s="47">
        <v>69</v>
      </c>
      <c r="C641" s="8" t="s">
        <v>6814</v>
      </c>
      <c r="D641" s="8" t="s">
        <v>7102</v>
      </c>
      <c r="E641" s="8"/>
      <c r="F641" s="8"/>
      <c r="G641" s="8" t="s">
        <v>2983</v>
      </c>
      <c r="H641" s="11" t="s">
        <v>1961</v>
      </c>
      <c r="I641" s="4">
        <v>4412950</v>
      </c>
      <c r="J641" s="4">
        <v>4855929</v>
      </c>
      <c r="K641" s="7">
        <f t="shared" si="26"/>
        <v>0.10038160414235375</v>
      </c>
      <c r="L641" t="str">
        <f t="shared" si="25"/>
        <v>QUALIFIED</v>
      </c>
      <c r="M641" s="3">
        <v>1003.81</v>
      </c>
      <c r="N641" s="3">
        <v>878.33</v>
      </c>
      <c r="O641" s="3">
        <v>752.86</v>
      </c>
      <c r="P641" s="3">
        <v>627.38</v>
      </c>
      <c r="Q641" s="3">
        <v>501.91</v>
      </c>
      <c r="R641" s="3">
        <v>376.43</v>
      </c>
      <c r="S641" s="3">
        <v>250.95</v>
      </c>
      <c r="T641" s="3">
        <v>125.48</v>
      </c>
    </row>
    <row r="642" spans="1:20" x14ac:dyDescent="0.25">
      <c r="A642" s="8" t="s">
        <v>2685</v>
      </c>
      <c r="B642" s="47">
        <v>69</v>
      </c>
      <c r="C642" s="8" t="s">
        <v>6814</v>
      </c>
      <c r="D642" s="8" t="s">
        <v>7174</v>
      </c>
      <c r="E642" s="8"/>
      <c r="F642" s="8"/>
      <c r="G642" s="8" t="s">
        <v>3056</v>
      </c>
      <c r="H642" s="11" t="s">
        <v>39</v>
      </c>
      <c r="I642" s="4">
        <v>1018878</v>
      </c>
      <c r="J642" s="4">
        <v>1169016</v>
      </c>
      <c r="K642" s="7">
        <f t="shared" si="26"/>
        <v>0.14735620947748407</v>
      </c>
      <c r="L642" t="str">
        <f t="shared" si="25"/>
        <v>QUALIFIED</v>
      </c>
      <c r="M642" s="3">
        <v>199.16</v>
      </c>
      <c r="N642" s="3">
        <v>174.27</v>
      </c>
      <c r="O642" s="3">
        <v>149.37</v>
      </c>
      <c r="P642" s="3">
        <v>124.48</v>
      </c>
      <c r="Q642" s="3">
        <v>99.58</v>
      </c>
      <c r="R642" s="3">
        <v>74.69</v>
      </c>
      <c r="S642" s="3">
        <v>49.79</v>
      </c>
      <c r="T642" s="3">
        <v>24.9</v>
      </c>
    </row>
    <row r="643" spans="1:20" x14ac:dyDescent="0.25">
      <c r="A643" s="8" t="s">
        <v>2685</v>
      </c>
      <c r="B643" s="47">
        <v>69</v>
      </c>
      <c r="C643" s="8" t="s">
        <v>6814</v>
      </c>
      <c r="D643" s="8" t="s">
        <v>7542</v>
      </c>
      <c r="E643" s="8"/>
      <c r="F643" s="8"/>
      <c r="G643" s="8" t="s">
        <v>3429</v>
      </c>
      <c r="H643" s="11" t="s">
        <v>1955</v>
      </c>
      <c r="I643" s="4">
        <v>135219597</v>
      </c>
      <c r="J643" s="4">
        <v>157432502</v>
      </c>
      <c r="K643" s="7">
        <f t="shared" si="26"/>
        <v>0.16427282356121797</v>
      </c>
      <c r="L643" t="str">
        <f t="shared" ref="L643:L706" si="27">IF(K643&gt;0.3124,"","QUALIFIED")</f>
        <v>QUALIFIED</v>
      </c>
      <c r="M643" s="3">
        <v>80014.22</v>
      </c>
      <c r="N643" s="3">
        <v>70012.44</v>
      </c>
      <c r="O643" s="3">
        <v>60010.67</v>
      </c>
      <c r="P643" s="3">
        <v>50008.89</v>
      </c>
      <c r="Q643" s="3">
        <v>40007.11</v>
      </c>
      <c r="R643" s="3">
        <v>30005.33</v>
      </c>
      <c r="S643" s="3">
        <v>20003.560000000001</v>
      </c>
      <c r="T643" s="3">
        <v>10001.780000000001</v>
      </c>
    </row>
    <row r="644" spans="1:20" x14ac:dyDescent="0.25">
      <c r="A644" s="8" t="s">
        <v>2685</v>
      </c>
      <c r="B644" s="47">
        <v>69</v>
      </c>
      <c r="C644" s="8" t="s">
        <v>6814</v>
      </c>
      <c r="D644" s="8" t="s">
        <v>7639</v>
      </c>
      <c r="E644" s="8"/>
      <c r="F644" s="8"/>
      <c r="G644" s="8" t="s">
        <v>3529</v>
      </c>
      <c r="H644" s="11" t="s">
        <v>1956</v>
      </c>
      <c r="I644" s="4">
        <v>13448662</v>
      </c>
      <c r="J644" s="4">
        <v>16734282</v>
      </c>
      <c r="K644" s="7">
        <f t="shared" si="26"/>
        <v>0.24430831855243296</v>
      </c>
      <c r="L644" t="str">
        <f t="shared" si="27"/>
        <v>QUALIFIED</v>
      </c>
      <c r="M644" s="3">
        <v>2706.91</v>
      </c>
      <c r="N644" s="3">
        <v>2368.5500000000002</v>
      </c>
      <c r="O644" s="3">
        <v>2030.18</v>
      </c>
      <c r="P644" s="3">
        <v>1691.82</v>
      </c>
      <c r="Q644" s="3">
        <v>1353.46</v>
      </c>
      <c r="R644" s="3">
        <v>1015.09</v>
      </c>
      <c r="S644" s="3">
        <v>676.73</v>
      </c>
      <c r="T644" s="3">
        <v>338.36</v>
      </c>
    </row>
    <row r="645" spans="1:20" x14ac:dyDescent="0.25">
      <c r="A645" s="8" t="s">
        <v>2685</v>
      </c>
      <c r="B645" s="47">
        <v>69</v>
      </c>
      <c r="C645" s="8" t="s">
        <v>6814</v>
      </c>
      <c r="D645" s="8" t="s">
        <v>7700</v>
      </c>
      <c r="E645" s="8"/>
      <c r="F645" s="8"/>
      <c r="G645" s="8" t="s">
        <v>3590</v>
      </c>
      <c r="H645" s="11" t="s">
        <v>1957</v>
      </c>
      <c r="I645" s="4">
        <v>18667261</v>
      </c>
      <c r="J645" s="4">
        <v>25194883</v>
      </c>
      <c r="K645" s="7">
        <f t="shared" si="26"/>
        <v>0.3496829020604576</v>
      </c>
      <c r="L645" t="str">
        <f t="shared" si="27"/>
        <v/>
      </c>
      <c r="M645" s="3">
        <v>12197.16</v>
      </c>
      <c r="N645" s="3">
        <v>9757.73</v>
      </c>
      <c r="O645" s="3">
        <v>7318.3</v>
      </c>
      <c r="P645" s="3">
        <v>4878.8599999999997</v>
      </c>
      <c r="Q645" s="3">
        <v>2439.4299999999998</v>
      </c>
      <c r="R645" s="3">
        <v>0</v>
      </c>
      <c r="S645" s="3">
        <v>0</v>
      </c>
      <c r="T645" s="3">
        <v>0</v>
      </c>
    </row>
    <row r="646" spans="1:20" x14ac:dyDescent="0.25">
      <c r="A646" s="8" t="s">
        <v>1968</v>
      </c>
      <c r="B646" s="47">
        <v>70</v>
      </c>
      <c r="C646" s="8" t="s">
        <v>6814</v>
      </c>
      <c r="D646" s="8" t="s">
        <v>6888</v>
      </c>
      <c r="E646" s="8"/>
      <c r="F646" s="8"/>
      <c r="G646" s="8" t="s">
        <v>2756</v>
      </c>
      <c r="H646" s="11" t="s">
        <v>1973</v>
      </c>
      <c r="I646" s="4">
        <v>6108800</v>
      </c>
      <c r="J646" s="4">
        <v>6504777</v>
      </c>
      <c r="K646" s="7">
        <f t="shared" si="26"/>
        <v>6.4820750392875853E-2</v>
      </c>
      <c r="L646" t="str">
        <f t="shared" si="27"/>
        <v>QUALIFIED</v>
      </c>
      <c r="M646" s="3">
        <v>388.26</v>
      </c>
      <c r="N646" s="3">
        <v>339.73</v>
      </c>
      <c r="O646" s="3">
        <v>291.2</v>
      </c>
      <c r="P646" s="3">
        <v>242.66</v>
      </c>
      <c r="Q646" s="3">
        <v>194.13</v>
      </c>
      <c r="R646" s="3">
        <v>145.6</v>
      </c>
      <c r="S646" s="3">
        <v>97.07</v>
      </c>
      <c r="T646" s="3">
        <v>48.53</v>
      </c>
    </row>
    <row r="647" spans="1:20" x14ac:dyDescent="0.25">
      <c r="A647" s="8" t="s">
        <v>1968</v>
      </c>
      <c r="B647" s="47">
        <v>70</v>
      </c>
      <c r="C647" s="8" t="s">
        <v>6814</v>
      </c>
      <c r="D647" s="8" t="s">
        <v>7015</v>
      </c>
      <c r="E647" s="8"/>
      <c r="F647" s="8"/>
      <c r="G647" s="8" t="s">
        <v>2890</v>
      </c>
      <c r="H647" s="11" t="s">
        <v>1974</v>
      </c>
      <c r="I647" s="4">
        <v>4272844</v>
      </c>
      <c r="J647" s="4">
        <v>4472543</v>
      </c>
      <c r="K647" s="7">
        <f t="shared" si="26"/>
        <v>4.673678702054182E-2</v>
      </c>
      <c r="L647" t="str">
        <f t="shared" si="27"/>
        <v>QUALIFIED</v>
      </c>
      <c r="M647" s="3">
        <v>398.49</v>
      </c>
      <c r="N647" s="3">
        <v>348.68</v>
      </c>
      <c r="O647" s="3">
        <v>298.87</v>
      </c>
      <c r="P647" s="3">
        <v>249.06</v>
      </c>
      <c r="Q647" s="3">
        <v>199.25</v>
      </c>
      <c r="R647" s="3">
        <v>149.43</v>
      </c>
      <c r="S647" s="3">
        <v>99.62</v>
      </c>
      <c r="T647" s="3">
        <v>49.81</v>
      </c>
    </row>
    <row r="648" spans="1:20" x14ac:dyDescent="0.25">
      <c r="A648" s="8" t="s">
        <v>1968</v>
      </c>
      <c r="B648" s="47">
        <v>70</v>
      </c>
      <c r="C648" s="8" t="s">
        <v>6814</v>
      </c>
      <c r="D648" s="8" t="s">
        <v>7142</v>
      </c>
      <c r="E648" s="8"/>
      <c r="F648" s="8"/>
      <c r="G648" s="8" t="s">
        <v>3024</v>
      </c>
      <c r="H648" s="11" t="s">
        <v>1975</v>
      </c>
      <c r="I648" s="4">
        <v>26747149</v>
      </c>
      <c r="J648" s="4">
        <v>34571768</v>
      </c>
      <c r="K648" s="7">
        <f t="shared" si="26"/>
        <v>0.29254030027648931</v>
      </c>
      <c r="L648" t="str">
        <f t="shared" si="27"/>
        <v>QUALIFIED</v>
      </c>
      <c r="M648" s="3">
        <v>309.7</v>
      </c>
      <c r="N648" s="3">
        <v>270.99</v>
      </c>
      <c r="O648" s="3">
        <v>232.28</v>
      </c>
      <c r="P648" s="3">
        <v>193.56</v>
      </c>
      <c r="Q648" s="3">
        <v>154.85</v>
      </c>
      <c r="R648" s="3">
        <v>116.14</v>
      </c>
      <c r="S648" s="3">
        <v>77.430000000000007</v>
      </c>
      <c r="T648" s="3">
        <v>38.71</v>
      </c>
    </row>
    <row r="649" spans="1:20" x14ac:dyDescent="0.25">
      <c r="A649" s="8" t="s">
        <v>1968</v>
      </c>
      <c r="B649" s="47">
        <v>70</v>
      </c>
      <c r="C649" s="8" t="s">
        <v>6814</v>
      </c>
      <c r="D649" s="8" t="s">
        <v>7427</v>
      </c>
      <c r="E649" s="8"/>
      <c r="F649" s="8"/>
      <c r="G649" s="8" t="s">
        <v>3312</v>
      </c>
      <c r="H649" s="11" t="s">
        <v>1968</v>
      </c>
      <c r="I649" s="4">
        <v>821784360</v>
      </c>
      <c r="J649" s="4">
        <v>975263453</v>
      </c>
      <c r="K649" s="7">
        <f t="shared" si="26"/>
        <v>0.18676321973321566</v>
      </c>
      <c r="L649" t="str">
        <f t="shared" si="27"/>
        <v>QUALIFIED</v>
      </c>
      <c r="M649" s="3">
        <v>615761.36</v>
      </c>
      <c r="N649" s="3">
        <v>538791.18999999994</v>
      </c>
      <c r="O649" s="3">
        <v>461821.02</v>
      </c>
      <c r="P649" s="3">
        <v>384850.85</v>
      </c>
      <c r="Q649" s="3">
        <v>307880.68</v>
      </c>
      <c r="R649" s="3">
        <v>230910.51</v>
      </c>
      <c r="S649" s="3">
        <v>153940.34</v>
      </c>
      <c r="T649" s="3">
        <v>76970.17</v>
      </c>
    </row>
    <row r="650" spans="1:20" x14ac:dyDescent="0.25">
      <c r="A650" s="8" t="s">
        <v>1968</v>
      </c>
      <c r="B650" s="47">
        <v>70</v>
      </c>
      <c r="C650" s="8" t="s">
        <v>6814</v>
      </c>
      <c r="D650" s="8" t="s">
        <v>7445</v>
      </c>
      <c r="E650" s="8"/>
      <c r="F650" s="8"/>
      <c r="G650" s="8" t="s">
        <v>3331</v>
      </c>
      <c r="H650" s="11" t="s">
        <v>1976</v>
      </c>
      <c r="I650" s="4">
        <v>7405662</v>
      </c>
      <c r="J650" s="4">
        <v>8177205</v>
      </c>
      <c r="K650" s="7">
        <f t="shared" si="26"/>
        <v>0.10418285360579513</v>
      </c>
      <c r="L650" t="str">
        <f t="shared" si="27"/>
        <v>QUALIFIED</v>
      </c>
      <c r="M650" s="3">
        <v>612.47</v>
      </c>
      <c r="N650" s="3">
        <v>535.91</v>
      </c>
      <c r="O650" s="3">
        <v>459.35</v>
      </c>
      <c r="P650" s="3">
        <v>382.79</v>
      </c>
      <c r="Q650" s="3">
        <v>306.24</v>
      </c>
      <c r="R650" s="3">
        <v>229.68</v>
      </c>
      <c r="S650" s="3">
        <v>153.12</v>
      </c>
      <c r="T650" s="3">
        <v>76.56</v>
      </c>
    </row>
    <row r="651" spans="1:20" x14ac:dyDescent="0.25">
      <c r="A651" s="8" t="s">
        <v>1968</v>
      </c>
      <c r="B651" s="47">
        <v>70</v>
      </c>
      <c r="C651" s="8" t="s">
        <v>6814</v>
      </c>
      <c r="D651" s="8" t="s">
        <v>7644</v>
      </c>
      <c r="E651" s="8"/>
      <c r="F651" s="8"/>
      <c r="G651" s="8" t="s">
        <v>3534</v>
      </c>
      <c r="H651" s="11" t="s">
        <v>1977</v>
      </c>
      <c r="I651" s="4">
        <v>3735133</v>
      </c>
      <c r="J651" s="4">
        <v>3839771</v>
      </c>
      <c r="K651" s="7">
        <f t="shared" si="26"/>
        <v>2.8014531209464295E-2</v>
      </c>
      <c r="L651" t="str">
        <f t="shared" si="27"/>
        <v>QUALIFIED</v>
      </c>
      <c r="M651" s="3">
        <v>988.22</v>
      </c>
      <c r="N651" s="3">
        <v>864.69</v>
      </c>
      <c r="O651" s="3">
        <v>741.17</v>
      </c>
      <c r="P651" s="3">
        <v>617.64</v>
      </c>
      <c r="Q651" s="3">
        <v>494.11</v>
      </c>
      <c r="R651" s="3">
        <v>370.58</v>
      </c>
      <c r="S651" s="3">
        <v>247.06</v>
      </c>
      <c r="T651" s="3">
        <v>123.53</v>
      </c>
    </row>
    <row r="652" spans="1:20" x14ac:dyDescent="0.25">
      <c r="A652" s="8" t="s">
        <v>1968</v>
      </c>
      <c r="B652" s="47">
        <v>70</v>
      </c>
      <c r="C652" s="8" t="s">
        <v>6814</v>
      </c>
      <c r="D652" s="8" t="s">
        <v>7734</v>
      </c>
      <c r="E652" s="8"/>
      <c r="F652" s="8"/>
      <c r="G652" s="8" t="s">
        <v>3626</v>
      </c>
      <c r="H652" s="11" t="s">
        <v>1969</v>
      </c>
      <c r="I652" s="4">
        <v>83913362</v>
      </c>
      <c r="J652" s="4">
        <v>94780498</v>
      </c>
      <c r="K652" s="7">
        <f t="shared" si="26"/>
        <v>0.12950423795437965</v>
      </c>
      <c r="L652" t="str">
        <f t="shared" si="27"/>
        <v>QUALIFIED</v>
      </c>
      <c r="M652" s="3">
        <v>26035.41</v>
      </c>
      <c r="N652" s="3">
        <v>22780.98</v>
      </c>
      <c r="O652" s="3">
        <v>19526.560000000001</v>
      </c>
      <c r="P652" s="3">
        <v>16272.13</v>
      </c>
      <c r="Q652" s="3">
        <v>13017.71</v>
      </c>
      <c r="R652" s="3">
        <v>9763.2800000000007</v>
      </c>
      <c r="S652" s="3">
        <v>6508.85</v>
      </c>
      <c r="T652" s="3">
        <v>3254.43</v>
      </c>
    </row>
    <row r="653" spans="1:20" x14ac:dyDescent="0.25">
      <c r="A653" s="8" t="s">
        <v>1968</v>
      </c>
      <c r="B653" s="47">
        <v>70</v>
      </c>
      <c r="C653" s="8" t="s">
        <v>6814</v>
      </c>
      <c r="D653" s="8" t="s">
        <v>7752</v>
      </c>
      <c r="E653" s="8"/>
      <c r="F653" s="8"/>
      <c r="G653" s="8" t="s">
        <v>3644</v>
      </c>
      <c r="H653" s="11" t="s">
        <v>1970</v>
      </c>
      <c r="I653" s="4">
        <v>94764073</v>
      </c>
      <c r="J653" s="4">
        <v>120294554</v>
      </c>
      <c r="K653" s="7">
        <f t="shared" si="26"/>
        <v>0.26941097181418111</v>
      </c>
      <c r="L653" t="str">
        <f t="shared" si="27"/>
        <v>QUALIFIED</v>
      </c>
      <c r="M653" s="3">
        <v>53243.31</v>
      </c>
      <c r="N653" s="3">
        <v>46587.9</v>
      </c>
      <c r="O653" s="3">
        <v>39932.480000000003</v>
      </c>
      <c r="P653" s="3">
        <v>33277.07</v>
      </c>
      <c r="Q653" s="3">
        <v>26621.66</v>
      </c>
      <c r="R653" s="3">
        <v>19966.240000000002</v>
      </c>
      <c r="S653" s="3">
        <v>13310.83</v>
      </c>
      <c r="T653" s="3">
        <v>6655.41</v>
      </c>
    </row>
    <row r="654" spans="1:20" x14ac:dyDescent="0.25">
      <c r="A654" s="8" t="s">
        <v>2686</v>
      </c>
      <c r="B654" s="47">
        <v>71</v>
      </c>
      <c r="C654" s="8" t="s">
        <v>6814</v>
      </c>
      <c r="D654" s="8" t="s">
        <v>6877</v>
      </c>
      <c r="E654" s="8"/>
      <c r="F654" s="8"/>
      <c r="G654" s="8" t="s">
        <v>2745</v>
      </c>
      <c r="H654" s="11" t="s">
        <v>2003</v>
      </c>
      <c r="I654" s="4">
        <v>2472561</v>
      </c>
      <c r="J654" s="4">
        <v>2642408</v>
      </c>
      <c r="K654" s="7">
        <f t="shared" si="26"/>
        <v>6.8692744081945811E-2</v>
      </c>
      <c r="L654" t="str">
        <f t="shared" si="27"/>
        <v>QUALIFIED</v>
      </c>
      <c r="M654" s="3">
        <v>2072.9899999999998</v>
      </c>
      <c r="N654" s="3">
        <v>1813.87</v>
      </c>
      <c r="O654" s="3">
        <v>1554.74</v>
      </c>
      <c r="P654" s="3">
        <v>1295.6199999999999</v>
      </c>
      <c r="Q654" s="3">
        <v>1036.5</v>
      </c>
      <c r="R654" s="3">
        <v>777.37</v>
      </c>
      <c r="S654" s="3">
        <v>518.25</v>
      </c>
      <c r="T654" s="3">
        <v>259.12</v>
      </c>
    </row>
    <row r="655" spans="1:20" x14ac:dyDescent="0.25">
      <c r="A655" s="8" t="s">
        <v>2686</v>
      </c>
      <c r="B655" s="47">
        <v>71</v>
      </c>
      <c r="C655" s="8" t="s">
        <v>6814</v>
      </c>
      <c r="D655" s="8" t="s">
        <v>6960</v>
      </c>
      <c r="E655" s="8"/>
      <c r="F655" s="8"/>
      <c r="G655" s="8" t="s">
        <v>2831</v>
      </c>
      <c r="H655" s="11" t="s">
        <v>2004</v>
      </c>
      <c r="I655" s="4">
        <v>3337556</v>
      </c>
      <c r="J655" s="4">
        <v>4129657</v>
      </c>
      <c r="K655" s="7">
        <f t="shared" si="26"/>
        <v>0.23732965079836862</v>
      </c>
      <c r="L655" t="str">
        <f t="shared" si="27"/>
        <v>QUALIFIED</v>
      </c>
      <c r="M655" s="3">
        <v>1808.42</v>
      </c>
      <c r="N655" s="3">
        <v>1582.37</v>
      </c>
      <c r="O655" s="3">
        <v>1356.32</v>
      </c>
      <c r="P655" s="3">
        <v>1130.26</v>
      </c>
      <c r="Q655" s="3">
        <v>904.21</v>
      </c>
      <c r="R655" s="3">
        <v>678.16</v>
      </c>
      <c r="S655" s="3">
        <v>452.11</v>
      </c>
      <c r="T655" s="3">
        <v>226.05</v>
      </c>
    </row>
    <row r="656" spans="1:20" x14ac:dyDescent="0.25">
      <c r="A656" s="8" t="s">
        <v>2686</v>
      </c>
      <c r="B656" s="47">
        <v>71</v>
      </c>
      <c r="C656" s="8" t="s">
        <v>6814</v>
      </c>
      <c r="D656" s="8" t="s">
        <v>7204</v>
      </c>
      <c r="E656" s="8"/>
      <c r="F656" s="8"/>
      <c r="G656" s="8" t="s">
        <v>3086</v>
      </c>
      <c r="H656" s="11" t="s">
        <v>2005</v>
      </c>
      <c r="I656" s="4">
        <v>32705659</v>
      </c>
      <c r="J656" s="4">
        <v>39653229</v>
      </c>
      <c r="K656" s="7">
        <f t="shared" si="26"/>
        <v>0.21242715213290764</v>
      </c>
      <c r="L656" t="str">
        <f t="shared" si="27"/>
        <v>QUALIFIED</v>
      </c>
      <c r="M656" s="3">
        <v>14896.54</v>
      </c>
      <c r="N656" s="3">
        <v>13034.47</v>
      </c>
      <c r="O656" s="3">
        <v>11172.41</v>
      </c>
      <c r="P656" s="3">
        <v>9310.34</v>
      </c>
      <c r="Q656" s="3">
        <v>7448.27</v>
      </c>
      <c r="R656" s="3">
        <v>5586.2</v>
      </c>
      <c r="S656" s="3">
        <v>3724.14</v>
      </c>
      <c r="T656" s="3">
        <v>1862.07</v>
      </c>
    </row>
    <row r="657" spans="1:20" x14ac:dyDescent="0.25">
      <c r="A657" s="8" t="s">
        <v>2686</v>
      </c>
      <c r="B657" s="47">
        <v>71</v>
      </c>
      <c r="C657" s="8" t="s">
        <v>6814</v>
      </c>
      <c r="D657" s="8" t="s">
        <v>7497</v>
      </c>
      <c r="E657" s="8"/>
      <c r="F657" s="8"/>
      <c r="G657" s="8" t="s">
        <v>3384</v>
      </c>
      <c r="H657" s="11" t="s">
        <v>2006</v>
      </c>
      <c r="I657" s="4">
        <v>24198347</v>
      </c>
      <c r="J657" s="4">
        <v>31144295</v>
      </c>
      <c r="K657" s="7">
        <f t="shared" si="26"/>
        <v>0.28704225127443622</v>
      </c>
      <c r="L657" t="str">
        <f t="shared" si="27"/>
        <v>QUALIFIED</v>
      </c>
      <c r="M657" s="3">
        <v>15616.84</v>
      </c>
      <c r="N657" s="3">
        <v>13664.74</v>
      </c>
      <c r="O657" s="3">
        <v>11712.63</v>
      </c>
      <c r="P657" s="3">
        <v>9760.5300000000007</v>
      </c>
      <c r="Q657" s="3">
        <v>7808.42</v>
      </c>
      <c r="R657" s="3">
        <v>5856.32</v>
      </c>
      <c r="S657" s="3">
        <v>3904.21</v>
      </c>
      <c r="T657" s="3">
        <v>1952.11</v>
      </c>
    </row>
    <row r="658" spans="1:20" x14ac:dyDescent="0.25">
      <c r="A658" s="8" t="s">
        <v>2686</v>
      </c>
      <c r="B658" s="47">
        <v>71</v>
      </c>
      <c r="C658" s="8" t="s">
        <v>6814</v>
      </c>
      <c r="D658" s="8" t="s">
        <v>7525</v>
      </c>
      <c r="E658" s="8"/>
      <c r="F658" s="8"/>
      <c r="G658" s="8" t="s">
        <v>3412</v>
      </c>
      <c r="H658" s="11" t="s">
        <v>2007</v>
      </c>
      <c r="I658" s="4">
        <v>17841528</v>
      </c>
      <c r="J658" s="4">
        <v>22348862</v>
      </c>
      <c r="K658" s="7">
        <f t="shared" si="26"/>
        <v>0.25263161316676463</v>
      </c>
      <c r="L658" t="str">
        <f t="shared" si="27"/>
        <v>QUALIFIED</v>
      </c>
      <c r="M658" s="3">
        <v>12644.36</v>
      </c>
      <c r="N658" s="3">
        <v>11063.82</v>
      </c>
      <c r="O658" s="3">
        <v>9483.27</v>
      </c>
      <c r="P658" s="3">
        <v>7902.73</v>
      </c>
      <c r="Q658" s="3">
        <v>6322.18</v>
      </c>
      <c r="R658" s="3">
        <v>4741.6400000000003</v>
      </c>
      <c r="S658" s="3">
        <v>3161.09</v>
      </c>
      <c r="T658" s="3">
        <v>1580.55</v>
      </c>
    </row>
    <row r="659" spans="1:20" x14ac:dyDescent="0.25">
      <c r="A659" s="8" t="s">
        <v>2686</v>
      </c>
      <c r="B659" s="47">
        <v>71</v>
      </c>
      <c r="C659" s="8" t="s">
        <v>6814</v>
      </c>
      <c r="D659" s="8" t="s">
        <v>7591</v>
      </c>
      <c r="E659" s="8"/>
      <c r="F659" s="8"/>
      <c r="G659" s="8" t="s">
        <v>3478</v>
      </c>
      <c r="H659" s="11" t="s">
        <v>2008</v>
      </c>
      <c r="I659" s="4">
        <v>39902089</v>
      </c>
      <c r="J659" s="4">
        <v>51483973</v>
      </c>
      <c r="K659" s="7">
        <f t="shared" si="26"/>
        <v>0.29025758526076167</v>
      </c>
      <c r="L659" t="str">
        <f t="shared" si="27"/>
        <v>QUALIFIED</v>
      </c>
      <c r="M659" s="3">
        <v>31804.17</v>
      </c>
      <c r="N659" s="3">
        <v>27828.65</v>
      </c>
      <c r="O659" s="3">
        <v>23853.13</v>
      </c>
      <c r="P659" s="3">
        <v>19877.61</v>
      </c>
      <c r="Q659" s="3">
        <v>15902.09</v>
      </c>
      <c r="R659" s="3">
        <v>11926.56</v>
      </c>
      <c r="S659" s="3">
        <v>7951.04</v>
      </c>
      <c r="T659" s="3">
        <v>3975.52</v>
      </c>
    </row>
    <row r="660" spans="1:20" x14ac:dyDescent="0.25">
      <c r="A660" s="8" t="s">
        <v>2686</v>
      </c>
      <c r="B660" s="47">
        <v>71</v>
      </c>
      <c r="C660" s="8" t="s">
        <v>6814</v>
      </c>
      <c r="D660" s="8" t="s">
        <v>7606</v>
      </c>
      <c r="E660" s="8"/>
      <c r="F660" s="8"/>
      <c r="G660" s="8" t="s">
        <v>3493</v>
      </c>
      <c r="H660" s="11" t="s">
        <v>2000</v>
      </c>
      <c r="I660" s="4">
        <v>168540483</v>
      </c>
      <c r="J660" s="4">
        <v>214389920</v>
      </c>
      <c r="K660" s="7">
        <f t="shared" si="26"/>
        <v>0.27203812510730729</v>
      </c>
      <c r="L660" t="str">
        <f t="shared" si="27"/>
        <v>QUALIFIED</v>
      </c>
      <c r="M660" s="3">
        <v>135518.48000000001</v>
      </c>
      <c r="N660" s="3">
        <v>118578.67</v>
      </c>
      <c r="O660" s="3">
        <v>101638.86</v>
      </c>
      <c r="P660" s="3">
        <v>84699.05</v>
      </c>
      <c r="Q660" s="3">
        <v>67759.240000000005</v>
      </c>
      <c r="R660" s="3">
        <v>50819.43</v>
      </c>
      <c r="S660" s="3">
        <v>33879.620000000003</v>
      </c>
      <c r="T660" s="3">
        <v>16939.810000000001</v>
      </c>
    </row>
    <row r="661" spans="1:20" x14ac:dyDescent="0.25">
      <c r="A661" s="8" t="s">
        <v>2686</v>
      </c>
      <c r="B661" s="47">
        <v>71</v>
      </c>
      <c r="C661" s="8" t="s">
        <v>6814</v>
      </c>
      <c r="D661" s="8" t="s">
        <v>7655</v>
      </c>
      <c r="E661" s="8"/>
      <c r="F661" s="8"/>
      <c r="G661" s="8" t="s">
        <v>3545</v>
      </c>
      <c r="H661" s="11" t="s">
        <v>2009</v>
      </c>
      <c r="I661" s="4">
        <v>12462804</v>
      </c>
      <c r="J661" s="4">
        <v>14179019</v>
      </c>
      <c r="K661" s="7">
        <f t="shared" si="26"/>
        <v>0.13770697188209011</v>
      </c>
      <c r="L661" t="str">
        <f t="shared" si="27"/>
        <v>QUALIFIED</v>
      </c>
      <c r="M661" s="3">
        <v>10249.99</v>
      </c>
      <c r="N661" s="3">
        <v>8968.74</v>
      </c>
      <c r="O661" s="3">
        <v>7687.49</v>
      </c>
      <c r="P661" s="3">
        <v>6406.24</v>
      </c>
      <c r="Q661" s="3">
        <v>5125</v>
      </c>
      <c r="R661" s="3">
        <v>3843.75</v>
      </c>
      <c r="S661" s="3">
        <v>2562.5</v>
      </c>
      <c r="T661" s="3">
        <v>1281.25</v>
      </c>
    </row>
    <row r="662" spans="1:20" x14ac:dyDescent="0.25">
      <c r="A662" s="8" t="s">
        <v>532</v>
      </c>
      <c r="B662" s="47">
        <v>72</v>
      </c>
      <c r="C662" s="8" t="s">
        <v>6814</v>
      </c>
      <c r="D662" s="8" t="s">
        <v>6886</v>
      </c>
      <c r="E662" s="8"/>
      <c r="F662" s="8"/>
      <c r="G662" s="8" t="s">
        <v>2754</v>
      </c>
      <c r="H662" s="11" t="s">
        <v>1940</v>
      </c>
      <c r="I662" s="4">
        <v>9825990</v>
      </c>
      <c r="J662" s="4">
        <v>12884848</v>
      </c>
      <c r="K662" s="7">
        <f t="shared" si="26"/>
        <v>0.31130277966902065</v>
      </c>
      <c r="L662" t="str">
        <f t="shared" si="27"/>
        <v>QUALIFIED</v>
      </c>
      <c r="M662" s="3">
        <v>7010.58</v>
      </c>
      <c r="N662" s="3">
        <v>6134.26</v>
      </c>
      <c r="O662" s="3">
        <v>5257.94</v>
      </c>
      <c r="P662" s="3">
        <v>4381.6099999999997</v>
      </c>
      <c r="Q662" s="3">
        <v>3505.29</v>
      </c>
      <c r="R662" s="3">
        <v>2628.97</v>
      </c>
      <c r="S662" s="3">
        <v>1752.65</v>
      </c>
      <c r="T662" s="3">
        <v>876.32</v>
      </c>
    </row>
    <row r="663" spans="1:20" x14ac:dyDescent="0.25">
      <c r="A663" s="8" t="s">
        <v>532</v>
      </c>
      <c r="B663" s="47">
        <v>72</v>
      </c>
      <c r="C663" s="8" t="s">
        <v>6814</v>
      </c>
      <c r="D663" s="8" t="s">
        <v>7202</v>
      </c>
      <c r="E663" s="8"/>
      <c r="F663" s="8"/>
      <c r="G663" s="8" t="s">
        <v>3084</v>
      </c>
      <c r="H663" s="11" t="s">
        <v>2016</v>
      </c>
      <c r="I663" s="4">
        <v>2409658</v>
      </c>
      <c r="J663" s="4">
        <v>5431969</v>
      </c>
      <c r="K663" s="7">
        <f t="shared" si="26"/>
        <v>1.2542489432110282</v>
      </c>
      <c r="L663" t="str">
        <f t="shared" si="27"/>
        <v/>
      </c>
      <c r="M663" s="3">
        <v>4055.76</v>
      </c>
      <c r="N663" s="3">
        <v>3244.61</v>
      </c>
      <c r="O663" s="3">
        <v>2433.46</v>
      </c>
      <c r="P663" s="3">
        <v>1622.3</v>
      </c>
      <c r="Q663" s="3">
        <v>811.15</v>
      </c>
      <c r="R663" s="3">
        <v>0</v>
      </c>
      <c r="S663" s="3">
        <v>0</v>
      </c>
      <c r="T663" s="3">
        <v>0</v>
      </c>
    </row>
    <row r="664" spans="1:20" x14ac:dyDescent="0.25">
      <c r="A664" s="8" t="s">
        <v>532</v>
      </c>
      <c r="B664" s="47">
        <v>72</v>
      </c>
      <c r="C664" s="8" t="s">
        <v>6814</v>
      </c>
      <c r="D664" s="8" t="s">
        <v>7385</v>
      </c>
      <c r="E664" s="8"/>
      <c r="F664" s="8"/>
      <c r="G664" s="8" t="s">
        <v>3269</v>
      </c>
      <c r="H664" s="11" t="s">
        <v>2017</v>
      </c>
      <c r="I664" s="4">
        <v>3788583</v>
      </c>
      <c r="J664" s="4">
        <v>5141038</v>
      </c>
      <c r="K664" s="7">
        <f t="shared" si="26"/>
        <v>0.35698175280837191</v>
      </c>
      <c r="L664" t="str">
        <f t="shared" si="27"/>
        <v/>
      </c>
      <c r="M664" s="3">
        <v>2242.9</v>
      </c>
      <c r="N664" s="3">
        <v>1794.32</v>
      </c>
      <c r="O664" s="3">
        <v>1345.74</v>
      </c>
      <c r="P664" s="3">
        <v>897.16</v>
      </c>
      <c r="Q664" s="3">
        <v>448.58</v>
      </c>
      <c r="R664" s="3">
        <v>0</v>
      </c>
      <c r="S664" s="3">
        <v>0</v>
      </c>
      <c r="T664" s="3">
        <v>0</v>
      </c>
    </row>
    <row r="665" spans="1:20" x14ac:dyDescent="0.25">
      <c r="A665" s="8" t="s">
        <v>532</v>
      </c>
      <c r="B665" s="47">
        <v>72</v>
      </c>
      <c r="C665" s="8" t="s">
        <v>6814</v>
      </c>
      <c r="D665" s="8" t="s">
        <v>7460</v>
      </c>
      <c r="E665" s="8"/>
      <c r="F665" s="8"/>
      <c r="G665" s="8" t="s">
        <v>3346</v>
      </c>
      <c r="H665" s="11" t="s">
        <v>2018</v>
      </c>
      <c r="I665" s="4">
        <v>11424200</v>
      </c>
      <c r="J665" s="4">
        <v>15676846</v>
      </c>
      <c r="K665" s="7">
        <f t="shared" si="26"/>
        <v>0.37224891020815459</v>
      </c>
      <c r="L665" t="str">
        <f t="shared" si="27"/>
        <v/>
      </c>
      <c r="M665" s="3">
        <v>8802.66</v>
      </c>
      <c r="N665" s="3">
        <v>7042.13</v>
      </c>
      <c r="O665" s="3">
        <v>5281.6</v>
      </c>
      <c r="P665" s="3">
        <v>3521.06</v>
      </c>
      <c r="Q665" s="3">
        <v>1760.53</v>
      </c>
      <c r="R665" s="3">
        <v>0</v>
      </c>
      <c r="S665" s="3">
        <v>0</v>
      </c>
      <c r="T665" s="3">
        <v>0</v>
      </c>
    </row>
    <row r="666" spans="1:20" x14ac:dyDescent="0.25">
      <c r="A666" s="8" t="s">
        <v>532</v>
      </c>
      <c r="B666" s="47">
        <v>72</v>
      </c>
      <c r="C666" s="8" t="s">
        <v>6814</v>
      </c>
      <c r="D666" s="8" t="s">
        <v>7612</v>
      </c>
      <c r="E666" s="8"/>
      <c r="F666" s="8"/>
      <c r="G666" s="8" t="s">
        <v>3499</v>
      </c>
      <c r="H666" s="11" t="s">
        <v>2019</v>
      </c>
      <c r="I666" s="4">
        <v>59837715</v>
      </c>
      <c r="J666" s="4">
        <v>73065415</v>
      </c>
      <c r="K666" s="7">
        <f t="shared" si="26"/>
        <v>0.22105957755906955</v>
      </c>
      <c r="L666" t="str">
        <f t="shared" si="27"/>
        <v>QUALIFIED</v>
      </c>
      <c r="M666" s="3">
        <v>25422.23</v>
      </c>
      <c r="N666" s="3">
        <v>22244.45</v>
      </c>
      <c r="O666" s="3">
        <v>19066.669999999998</v>
      </c>
      <c r="P666" s="3">
        <v>15888.89</v>
      </c>
      <c r="Q666" s="3">
        <v>12711.12</v>
      </c>
      <c r="R666" s="3">
        <v>9533.34</v>
      </c>
      <c r="S666" s="3">
        <v>6355.56</v>
      </c>
      <c r="T666" s="3">
        <v>3177.78</v>
      </c>
    </row>
    <row r="667" spans="1:20" x14ac:dyDescent="0.25">
      <c r="A667" s="8" t="s">
        <v>2687</v>
      </c>
      <c r="B667" s="47">
        <v>73</v>
      </c>
      <c r="C667" s="8" t="s">
        <v>6814</v>
      </c>
      <c r="D667" s="8" t="s">
        <v>6927</v>
      </c>
      <c r="E667" s="8"/>
      <c r="F667" s="8"/>
      <c r="G667" s="8" t="s">
        <v>2797</v>
      </c>
      <c r="H667" s="11" t="s">
        <v>2030</v>
      </c>
      <c r="I667" s="4">
        <v>438206</v>
      </c>
      <c r="J667" s="4">
        <v>439529</v>
      </c>
      <c r="K667" s="7">
        <f t="shared" si="26"/>
        <v>3.0191279900320853E-3</v>
      </c>
      <c r="L667" t="str">
        <f t="shared" si="27"/>
        <v>QUALIFIED</v>
      </c>
      <c r="M667" s="3">
        <v>27.35</v>
      </c>
      <c r="N667" s="3">
        <v>23.93</v>
      </c>
      <c r="O667" s="3">
        <v>20.51</v>
      </c>
      <c r="P667" s="3">
        <v>17.09</v>
      </c>
      <c r="Q667" s="3">
        <v>13.68</v>
      </c>
      <c r="R667" s="3">
        <v>10.26</v>
      </c>
      <c r="S667" s="3">
        <v>6.84</v>
      </c>
      <c r="T667" s="3">
        <v>3.42</v>
      </c>
    </row>
    <row r="668" spans="1:20" x14ac:dyDescent="0.25">
      <c r="A668" s="8" t="s">
        <v>2687</v>
      </c>
      <c r="B668" s="47">
        <v>73</v>
      </c>
      <c r="C668" s="8" t="s">
        <v>6814</v>
      </c>
      <c r="D668" s="8" t="s">
        <v>6939</v>
      </c>
      <c r="E668" s="8"/>
      <c r="F668" s="8"/>
      <c r="G668" s="8" t="s">
        <v>2809</v>
      </c>
      <c r="H668" s="11" t="s">
        <v>2031</v>
      </c>
      <c r="I668" s="4">
        <v>3014093</v>
      </c>
      <c r="J668" s="4">
        <v>4079117</v>
      </c>
      <c r="K668" s="7">
        <f t="shared" si="26"/>
        <v>0.35334808846309651</v>
      </c>
      <c r="L668" t="str">
        <f t="shared" si="27"/>
        <v/>
      </c>
      <c r="M668" s="3">
        <v>969.14</v>
      </c>
      <c r="N668" s="3">
        <v>775.31</v>
      </c>
      <c r="O668" s="3">
        <v>581.48</v>
      </c>
      <c r="P668" s="3">
        <v>387.66</v>
      </c>
      <c r="Q668" s="3">
        <v>193.83</v>
      </c>
      <c r="R668" s="3">
        <v>0</v>
      </c>
      <c r="S668" s="3">
        <v>0</v>
      </c>
      <c r="T668" s="3">
        <v>0</v>
      </c>
    </row>
    <row r="669" spans="1:20" x14ac:dyDescent="0.25">
      <c r="A669" s="8" t="s">
        <v>2687</v>
      </c>
      <c r="B669" s="47">
        <v>73</v>
      </c>
      <c r="C669" s="8" t="s">
        <v>6814</v>
      </c>
      <c r="D669" s="8" t="s">
        <v>6992</v>
      </c>
      <c r="E669" s="8"/>
      <c r="F669" s="8"/>
      <c r="G669" s="8" t="s">
        <v>2866</v>
      </c>
      <c r="H669" s="11" t="s">
        <v>2024</v>
      </c>
      <c r="I669" s="4">
        <v>122876510</v>
      </c>
      <c r="J669" s="4">
        <v>135695367</v>
      </c>
      <c r="K669" s="7">
        <f t="shared" si="26"/>
        <v>0.10432308827781649</v>
      </c>
      <c r="L669" t="str">
        <f t="shared" si="27"/>
        <v>QUALIFIED</v>
      </c>
      <c r="M669" s="3">
        <v>78801.97</v>
      </c>
      <c r="N669" s="3">
        <v>68951.72</v>
      </c>
      <c r="O669" s="3">
        <v>59101.48</v>
      </c>
      <c r="P669" s="3">
        <v>49251.23</v>
      </c>
      <c r="Q669" s="3">
        <v>39400.99</v>
      </c>
      <c r="R669" s="3">
        <v>29550.74</v>
      </c>
      <c r="S669" s="3">
        <v>19700.490000000002</v>
      </c>
      <c r="T669" s="3">
        <v>9850.25</v>
      </c>
    </row>
    <row r="670" spans="1:20" x14ac:dyDescent="0.25">
      <c r="A670" s="8" t="s">
        <v>2687</v>
      </c>
      <c r="B670" s="47">
        <v>73</v>
      </c>
      <c r="C670" s="8" t="s">
        <v>6814</v>
      </c>
      <c r="D670" s="8" t="s">
        <v>7006</v>
      </c>
      <c r="E670" s="8"/>
      <c r="F670" s="8"/>
      <c r="G670" s="8" t="s">
        <v>2881</v>
      </c>
      <c r="H670" s="11" t="s">
        <v>2032</v>
      </c>
      <c r="I670" s="4">
        <v>2814932</v>
      </c>
      <c r="J670" s="4">
        <v>2872460</v>
      </c>
      <c r="K670" s="7">
        <f t="shared" si="26"/>
        <v>2.0436728134107681E-2</v>
      </c>
      <c r="L670" t="str">
        <f t="shared" si="27"/>
        <v>QUALIFIED</v>
      </c>
      <c r="M670" s="3">
        <v>871.19</v>
      </c>
      <c r="N670" s="3">
        <v>762.29</v>
      </c>
      <c r="O670" s="3">
        <v>653.39</v>
      </c>
      <c r="P670" s="3">
        <v>544.49</v>
      </c>
      <c r="Q670" s="3">
        <v>435.6</v>
      </c>
      <c r="R670" s="3">
        <v>326.7</v>
      </c>
      <c r="S670" s="3">
        <v>217.8</v>
      </c>
      <c r="T670" s="3">
        <v>108.9</v>
      </c>
    </row>
    <row r="671" spans="1:20" x14ac:dyDescent="0.25">
      <c r="A671" s="8" t="s">
        <v>2687</v>
      </c>
      <c r="B671" s="47">
        <v>73</v>
      </c>
      <c r="C671" s="8" t="s">
        <v>6814</v>
      </c>
      <c r="D671" s="8" t="s">
        <v>7009</v>
      </c>
      <c r="E671" s="8"/>
      <c r="F671" s="8"/>
      <c r="G671" s="8" t="s">
        <v>2884</v>
      </c>
      <c r="H671" s="11" t="s">
        <v>2033</v>
      </c>
      <c r="I671" s="4">
        <v>2415774</v>
      </c>
      <c r="J671" s="4">
        <v>2928531</v>
      </c>
      <c r="K671" s="7">
        <f t="shared" si="26"/>
        <v>0.21225371247475963</v>
      </c>
      <c r="L671" t="str">
        <f t="shared" si="27"/>
        <v>QUALIFIED</v>
      </c>
      <c r="M671" s="3">
        <v>145.84</v>
      </c>
      <c r="N671" s="3">
        <v>127.61</v>
      </c>
      <c r="O671" s="3">
        <v>109.38</v>
      </c>
      <c r="P671" s="3">
        <v>91.15</v>
      </c>
      <c r="Q671" s="3">
        <v>72.92</v>
      </c>
      <c r="R671" s="3">
        <v>54.69</v>
      </c>
      <c r="S671" s="3">
        <v>36.46</v>
      </c>
      <c r="T671" s="3">
        <v>18.23</v>
      </c>
    </row>
    <row r="672" spans="1:20" x14ac:dyDescent="0.25">
      <c r="A672" s="8" t="s">
        <v>2687</v>
      </c>
      <c r="B672" s="47">
        <v>73</v>
      </c>
      <c r="C672" s="8" t="s">
        <v>6814</v>
      </c>
      <c r="D672" s="8" t="s">
        <v>7110</v>
      </c>
      <c r="E672" s="8"/>
      <c r="F672" s="8"/>
      <c r="G672" s="8" t="s">
        <v>2991</v>
      </c>
      <c r="H672" s="11" t="s">
        <v>2025</v>
      </c>
      <c r="I672" s="4">
        <v>15059515</v>
      </c>
      <c r="J672" s="4">
        <v>16823791</v>
      </c>
      <c r="K672" s="7">
        <f t="shared" si="26"/>
        <v>0.11715357367086524</v>
      </c>
      <c r="L672" t="str">
        <f t="shared" si="27"/>
        <v>QUALIFIED</v>
      </c>
      <c r="M672" s="3">
        <v>5234.67</v>
      </c>
      <c r="N672" s="3">
        <v>4580.34</v>
      </c>
      <c r="O672" s="3">
        <v>3926</v>
      </c>
      <c r="P672" s="3">
        <v>3271.67</v>
      </c>
      <c r="Q672" s="3">
        <v>2617.34</v>
      </c>
      <c r="R672" s="3">
        <v>1963</v>
      </c>
      <c r="S672" s="3">
        <v>1308.67</v>
      </c>
      <c r="T672" s="3">
        <v>654.33000000000004</v>
      </c>
    </row>
    <row r="673" spans="1:20" x14ac:dyDescent="0.25">
      <c r="A673" s="8" t="s">
        <v>2687</v>
      </c>
      <c r="B673" s="47">
        <v>73</v>
      </c>
      <c r="C673" s="8" t="s">
        <v>6814</v>
      </c>
      <c r="D673" s="8" t="s">
        <v>7216</v>
      </c>
      <c r="E673" s="8"/>
      <c r="F673" s="8"/>
      <c r="G673" s="8" t="s">
        <v>3098</v>
      </c>
      <c r="H673" s="11" t="s">
        <v>2034</v>
      </c>
      <c r="I673" s="4">
        <v>206469</v>
      </c>
      <c r="J673" s="4">
        <v>247132</v>
      </c>
      <c r="K673" s="7">
        <f t="shared" si="26"/>
        <v>0.19694481980345718</v>
      </c>
      <c r="L673" t="str">
        <f t="shared" si="27"/>
        <v>QUALIFIED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</row>
    <row r="674" spans="1:20" x14ac:dyDescent="0.25">
      <c r="A674" s="8" t="s">
        <v>2687</v>
      </c>
      <c r="B674" s="47">
        <v>73</v>
      </c>
      <c r="C674" s="8" t="s">
        <v>6814</v>
      </c>
      <c r="D674" s="8" t="s">
        <v>7452</v>
      </c>
      <c r="E674" s="8"/>
      <c r="F674" s="8"/>
      <c r="G674" s="8" t="s">
        <v>3338</v>
      </c>
      <c r="H674" s="11" t="s">
        <v>2035</v>
      </c>
      <c r="I674" s="4">
        <v>608912</v>
      </c>
      <c r="J674" s="4">
        <v>687156</v>
      </c>
      <c r="K674" s="7">
        <f t="shared" si="26"/>
        <v>0.1284980424100691</v>
      </c>
      <c r="L674" t="str">
        <f t="shared" si="27"/>
        <v>QUALIFIED</v>
      </c>
      <c r="M674" s="3">
        <v>20.71</v>
      </c>
      <c r="N674" s="3">
        <v>18.12</v>
      </c>
      <c r="O674" s="3">
        <v>15.53</v>
      </c>
      <c r="P674" s="3">
        <v>12.94</v>
      </c>
      <c r="Q674" s="3">
        <v>10.36</v>
      </c>
      <c r="R674" s="3">
        <v>7.77</v>
      </c>
      <c r="S674" s="3">
        <v>5.18</v>
      </c>
      <c r="T674" s="3">
        <v>2.59</v>
      </c>
    </row>
    <row r="675" spans="1:20" x14ac:dyDescent="0.25">
      <c r="A675" s="8" t="s">
        <v>2687</v>
      </c>
      <c r="B675" s="47">
        <v>73</v>
      </c>
      <c r="C675" s="8" t="s">
        <v>6814</v>
      </c>
      <c r="D675" s="8" t="s">
        <v>7600</v>
      </c>
      <c r="E675" s="8"/>
      <c r="F675" s="8"/>
      <c r="G675" s="8" t="s">
        <v>3487</v>
      </c>
      <c r="H675" s="11" t="s">
        <v>2036</v>
      </c>
      <c r="I675" s="4">
        <v>2407768</v>
      </c>
      <c r="J675" s="4">
        <v>2768490</v>
      </c>
      <c r="K675" s="7">
        <f t="shared" si="26"/>
        <v>0.14981592910944908</v>
      </c>
      <c r="L675" t="str">
        <f t="shared" si="27"/>
        <v>QUALIFIED</v>
      </c>
      <c r="M675" s="3">
        <v>114.93</v>
      </c>
      <c r="N675" s="3">
        <v>100.56</v>
      </c>
      <c r="O675" s="3">
        <v>86.2</v>
      </c>
      <c r="P675" s="3">
        <v>71.83</v>
      </c>
      <c r="Q675" s="3">
        <v>57.47</v>
      </c>
      <c r="R675" s="3">
        <v>43.1</v>
      </c>
      <c r="S675" s="3">
        <v>28.73</v>
      </c>
      <c r="T675" s="3">
        <v>14.37</v>
      </c>
    </row>
    <row r="676" spans="1:20" x14ac:dyDescent="0.25">
      <c r="A676" s="8" t="s">
        <v>2687</v>
      </c>
      <c r="B676" s="47">
        <v>73</v>
      </c>
      <c r="C676" s="8" t="s">
        <v>6814</v>
      </c>
      <c r="D676" s="8" t="s">
        <v>7609</v>
      </c>
      <c r="E676" s="8"/>
      <c r="F676" s="8"/>
      <c r="G676" s="8" t="s">
        <v>3496</v>
      </c>
      <c r="H676" s="11" t="s">
        <v>2026</v>
      </c>
      <c r="I676" s="4">
        <v>128489427</v>
      </c>
      <c r="J676" s="4">
        <v>137691183</v>
      </c>
      <c r="K676" s="7">
        <f t="shared" si="26"/>
        <v>7.1614888593129145E-2</v>
      </c>
      <c r="L676" t="str">
        <f t="shared" si="27"/>
        <v>QUALIFIED</v>
      </c>
      <c r="M676" s="3">
        <v>73161.759999999995</v>
      </c>
      <c r="N676" s="3">
        <v>64016.54</v>
      </c>
      <c r="O676" s="3">
        <v>54871.32</v>
      </c>
      <c r="P676" s="3">
        <v>45726.1</v>
      </c>
      <c r="Q676" s="3">
        <v>36580.879999999997</v>
      </c>
      <c r="R676" s="3">
        <v>27435.66</v>
      </c>
      <c r="S676" s="3">
        <v>18290.439999999999</v>
      </c>
      <c r="T676" s="3">
        <v>9145.2199999999993</v>
      </c>
    </row>
    <row r="677" spans="1:20" x14ac:dyDescent="0.25">
      <c r="A677" s="8" t="s">
        <v>2687</v>
      </c>
      <c r="B677" s="47">
        <v>73</v>
      </c>
      <c r="C677" s="8" t="s">
        <v>6814</v>
      </c>
      <c r="D677" s="8" t="s">
        <v>7767</v>
      </c>
      <c r="E677" s="8"/>
      <c r="F677" s="8"/>
      <c r="G677" s="8" t="s">
        <v>3659</v>
      </c>
      <c r="H677" s="11" t="s">
        <v>2037</v>
      </c>
      <c r="I677" s="4">
        <v>935129</v>
      </c>
      <c r="J677" s="4">
        <v>1010283</v>
      </c>
      <c r="K677" s="7">
        <f t="shared" si="26"/>
        <v>8.0367521486340382E-2</v>
      </c>
      <c r="L677" t="str">
        <f t="shared" si="27"/>
        <v>QUALIFIED</v>
      </c>
      <c r="M677" s="3">
        <v>58.42</v>
      </c>
      <c r="N677" s="3">
        <v>51.12</v>
      </c>
      <c r="O677" s="3">
        <v>43.82</v>
      </c>
      <c r="P677" s="3">
        <v>36.51</v>
      </c>
      <c r="Q677" s="3">
        <v>29.21</v>
      </c>
      <c r="R677" s="3">
        <v>21.91</v>
      </c>
      <c r="S677" s="3">
        <v>14.61</v>
      </c>
      <c r="T677" s="3">
        <v>7.3</v>
      </c>
    </row>
    <row r="678" spans="1:20" x14ac:dyDescent="0.25">
      <c r="A678" s="8" t="s">
        <v>1473</v>
      </c>
      <c r="B678" s="47">
        <v>74</v>
      </c>
      <c r="C678" s="8" t="s">
        <v>6814</v>
      </c>
      <c r="D678" s="8" t="s">
        <v>6896</v>
      </c>
      <c r="E678" s="8"/>
      <c r="F678" s="8"/>
      <c r="G678" s="8" t="s">
        <v>2764</v>
      </c>
      <c r="H678" s="11" t="s">
        <v>2051</v>
      </c>
      <c r="I678" s="4">
        <v>1854933</v>
      </c>
      <c r="J678" s="4">
        <v>1484001</v>
      </c>
      <c r="K678" s="7">
        <f t="shared" si="26"/>
        <v>-0.19997056497458399</v>
      </c>
      <c r="L678" t="str">
        <f t="shared" si="27"/>
        <v>QUALIFIED</v>
      </c>
      <c r="M678" s="3">
        <v>235.94</v>
      </c>
      <c r="N678" s="3">
        <v>206.45</v>
      </c>
      <c r="O678" s="3">
        <v>176.96</v>
      </c>
      <c r="P678" s="3">
        <v>147.46</v>
      </c>
      <c r="Q678" s="3">
        <v>117.97</v>
      </c>
      <c r="R678" s="3">
        <v>88.48</v>
      </c>
      <c r="S678" s="3">
        <v>58.99</v>
      </c>
      <c r="T678" s="3">
        <v>29.49</v>
      </c>
    </row>
    <row r="679" spans="1:20" x14ac:dyDescent="0.25">
      <c r="A679" s="8" t="s">
        <v>1473</v>
      </c>
      <c r="B679" s="47">
        <v>74</v>
      </c>
      <c r="C679" s="8" t="s">
        <v>6814</v>
      </c>
      <c r="D679" s="8" t="s">
        <v>7036</v>
      </c>
      <c r="E679" s="8"/>
      <c r="F679" s="8"/>
      <c r="G679" s="8" t="s">
        <v>2912</v>
      </c>
      <c r="H679" s="11" t="s">
        <v>2052</v>
      </c>
      <c r="I679" s="4">
        <v>929331</v>
      </c>
      <c r="J679" s="4">
        <v>883423</v>
      </c>
      <c r="K679" s="7">
        <f t="shared" si="26"/>
        <v>-4.9398976252809819E-2</v>
      </c>
      <c r="L679" t="str">
        <f t="shared" si="27"/>
        <v>QUALIFIED</v>
      </c>
      <c r="M679" s="3">
        <v>28.78</v>
      </c>
      <c r="N679" s="3">
        <v>25.18</v>
      </c>
      <c r="O679" s="3">
        <v>21.59</v>
      </c>
      <c r="P679" s="3">
        <v>17.989999999999998</v>
      </c>
      <c r="Q679" s="3">
        <v>14.39</v>
      </c>
      <c r="R679" s="3">
        <v>10.79</v>
      </c>
      <c r="S679" s="3">
        <v>7.2</v>
      </c>
      <c r="T679" s="3">
        <v>3.6</v>
      </c>
    </row>
    <row r="680" spans="1:20" x14ac:dyDescent="0.25">
      <c r="A680" s="8" t="s">
        <v>1473</v>
      </c>
      <c r="B680" s="47">
        <v>74</v>
      </c>
      <c r="C680" s="8" t="s">
        <v>6814</v>
      </c>
      <c r="D680" s="8" t="s">
        <v>7038</v>
      </c>
      <c r="E680" s="8"/>
      <c r="F680" s="8"/>
      <c r="G680" s="8" t="s">
        <v>2914</v>
      </c>
      <c r="H680" s="11" t="s">
        <v>2053</v>
      </c>
      <c r="I680" s="4">
        <v>2162247</v>
      </c>
      <c r="J680" s="4">
        <v>1819052</v>
      </c>
      <c r="K680" s="7">
        <f t="shared" si="26"/>
        <v>-0.15872145966672632</v>
      </c>
      <c r="L680" t="str">
        <f t="shared" si="27"/>
        <v>QUALIFIED</v>
      </c>
      <c r="M680" s="3">
        <v>926.37</v>
      </c>
      <c r="N680" s="3">
        <v>810.57</v>
      </c>
      <c r="O680" s="3">
        <v>694.78</v>
      </c>
      <c r="P680" s="3">
        <v>578.98</v>
      </c>
      <c r="Q680" s="3">
        <v>463.19</v>
      </c>
      <c r="R680" s="3">
        <v>347.39</v>
      </c>
      <c r="S680" s="3">
        <v>231.59</v>
      </c>
      <c r="T680" s="3">
        <v>115.8</v>
      </c>
    </row>
    <row r="681" spans="1:20" x14ac:dyDescent="0.25">
      <c r="A681" s="8" t="s">
        <v>1473</v>
      </c>
      <c r="B681" s="47">
        <v>74</v>
      </c>
      <c r="C681" s="8" t="s">
        <v>6814</v>
      </c>
      <c r="D681" s="8" t="s">
        <v>7108</v>
      </c>
      <c r="E681" s="8"/>
      <c r="F681" s="8"/>
      <c r="G681" s="8" t="s">
        <v>2989</v>
      </c>
      <c r="H681" s="11" t="s">
        <v>2045</v>
      </c>
      <c r="I681" s="4">
        <v>116948034</v>
      </c>
      <c r="J681" s="4">
        <v>135599466</v>
      </c>
      <c r="K681" s="7">
        <f t="shared" si="26"/>
        <v>0.15948478449838668</v>
      </c>
      <c r="L681" t="str">
        <f t="shared" si="27"/>
        <v>QUALIFIED</v>
      </c>
      <c r="M681" s="3">
        <v>55889.01</v>
      </c>
      <c r="N681" s="3">
        <v>48902.879999999997</v>
      </c>
      <c r="O681" s="3">
        <v>41916.76</v>
      </c>
      <c r="P681" s="3">
        <v>34930.629999999997</v>
      </c>
      <c r="Q681" s="3">
        <v>27944.51</v>
      </c>
      <c r="R681" s="3">
        <v>20958.38</v>
      </c>
      <c r="S681" s="3">
        <v>13972.25</v>
      </c>
      <c r="T681" s="3">
        <v>6986.13</v>
      </c>
    </row>
    <row r="682" spans="1:20" x14ac:dyDescent="0.25">
      <c r="A682" s="8" t="s">
        <v>1473</v>
      </c>
      <c r="B682" s="47">
        <v>74</v>
      </c>
      <c r="C682" s="8" t="s">
        <v>6814</v>
      </c>
      <c r="D682" s="8" t="s">
        <v>7166</v>
      </c>
      <c r="E682" s="8"/>
      <c r="F682" s="8"/>
      <c r="G682" s="8" t="s">
        <v>3048</v>
      </c>
      <c r="H682" s="11" t="s">
        <v>2054</v>
      </c>
      <c r="I682" s="4">
        <v>17099321</v>
      </c>
      <c r="J682" s="4">
        <v>21142663</v>
      </c>
      <c r="K682" s="7">
        <f t="shared" si="26"/>
        <v>0.23646213788255102</v>
      </c>
      <c r="L682" t="str">
        <f t="shared" si="27"/>
        <v>QUALIFIED</v>
      </c>
      <c r="M682" s="3">
        <v>10197.35</v>
      </c>
      <c r="N682" s="3">
        <v>8922.68</v>
      </c>
      <c r="O682" s="3">
        <v>7648.01</v>
      </c>
      <c r="P682" s="3">
        <v>6373.34</v>
      </c>
      <c r="Q682" s="3">
        <v>5098.68</v>
      </c>
      <c r="R682" s="3">
        <v>3824.01</v>
      </c>
      <c r="S682" s="3">
        <v>2549.34</v>
      </c>
      <c r="T682" s="3">
        <v>1274.67</v>
      </c>
    </row>
    <row r="683" spans="1:20" x14ac:dyDescent="0.25">
      <c r="A683" s="8" t="s">
        <v>1473</v>
      </c>
      <c r="B683" s="47">
        <v>74</v>
      </c>
      <c r="C683" s="8" t="s">
        <v>6814</v>
      </c>
      <c r="D683" s="8" t="s">
        <v>7345</v>
      </c>
      <c r="E683" s="8"/>
      <c r="F683" s="8"/>
      <c r="G683" s="8" t="s">
        <v>3229</v>
      </c>
      <c r="H683" s="11" t="s">
        <v>2055</v>
      </c>
      <c r="I683" s="4">
        <v>7989931</v>
      </c>
      <c r="J683" s="4">
        <v>10333548</v>
      </c>
      <c r="K683" s="7">
        <f t="shared" ref="K683:K746" si="28">(J683-I683)/I683</f>
        <v>0.29332130652943061</v>
      </c>
      <c r="L683" t="str">
        <f t="shared" si="27"/>
        <v>QUALIFIED</v>
      </c>
      <c r="M683" s="3">
        <v>8388.9599999999991</v>
      </c>
      <c r="N683" s="3">
        <v>7340.34</v>
      </c>
      <c r="O683" s="3">
        <v>6291.72</v>
      </c>
      <c r="P683" s="3">
        <v>5243.1</v>
      </c>
      <c r="Q683" s="3">
        <v>4194.4799999999996</v>
      </c>
      <c r="R683" s="3">
        <v>3145.86</v>
      </c>
      <c r="S683" s="3">
        <v>2097.2399999999998</v>
      </c>
      <c r="T683" s="3">
        <v>1048.6199999999999</v>
      </c>
    </row>
    <row r="684" spans="1:20" x14ac:dyDescent="0.25">
      <c r="A684" s="8" t="s">
        <v>1473</v>
      </c>
      <c r="B684" s="47">
        <v>74</v>
      </c>
      <c r="C684" s="8" t="s">
        <v>6814</v>
      </c>
      <c r="D684" s="8" t="s">
        <v>7568</v>
      </c>
      <c r="E684" s="8"/>
      <c r="F684" s="8"/>
      <c r="G684" s="8" t="s">
        <v>3455</v>
      </c>
      <c r="H684" s="11" t="s">
        <v>2056</v>
      </c>
      <c r="I684" s="4">
        <v>920329</v>
      </c>
      <c r="J684" s="4">
        <v>1165186</v>
      </c>
      <c r="K684" s="7">
        <f t="shared" si="28"/>
        <v>0.26605376990185031</v>
      </c>
      <c r="L684" t="str">
        <f t="shared" si="27"/>
        <v>QUALIFIED</v>
      </c>
      <c r="M684" s="3">
        <v>244.07</v>
      </c>
      <c r="N684" s="3">
        <v>213.56</v>
      </c>
      <c r="O684" s="3">
        <v>183.05</v>
      </c>
      <c r="P684" s="3">
        <v>152.54</v>
      </c>
      <c r="Q684" s="3">
        <v>122.04</v>
      </c>
      <c r="R684" s="3">
        <v>91.53</v>
      </c>
      <c r="S684" s="3">
        <v>61.02</v>
      </c>
      <c r="T684" s="3">
        <v>30.51</v>
      </c>
    </row>
    <row r="685" spans="1:20" x14ac:dyDescent="0.25">
      <c r="A685" s="8" t="s">
        <v>1473</v>
      </c>
      <c r="B685" s="47">
        <v>74</v>
      </c>
      <c r="C685" s="8" t="s">
        <v>6814</v>
      </c>
      <c r="D685" s="8" t="s">
        <v>7581</v>
      </c>
      <c r="E685" s="8"/>
      <c r="F685" s="8"/>
      <c r="G685" s="8" t="s">
        <v>3468</v>
      </c>
      <c r="H685" s="11" t="s">
        <v>2057</v>
      </c>
      <c r="I685" s="4">
        <v>11495289</v>
      </c>
      <c r="J685" s="4">
        <v>14496326</v>
      </c>
      <c r="K685" s="7">
        <f t="shared" si="28"/>
        <v>0.26106668566575403</v>
      </c>
      <c r="L685" t="str">
        <f t="shared" si="27"/>
        <v>QUALIFIED</v>
      </c>
      <c r="M685" s="3">
        <v>5569.12</v>
      </c>
      <c r="N685" s="3">
        <v>4872.9799999999996</v>
      </c>
      <c r="O685" s="3">
        <v>4176.84</v>
      </c>
      <c r="P685" s="3">
        <v>3480.7</v>
      </c>
      <c r="Q685" s="3">
        <v>2784.56</v>
      </c>
      <c r="R685" s="3">
        <v>2088.42</v>
      </c>
      <c r="S685" s="3">
        <v>1392.28</v>
      </c>
      <c r="T685" s="3">
        <v>696.14</v>
      </c>
    </row>
    <row r="686" spans="1:20" x14ac:dyDescent="0.25">
      <c r="A686" s="8" t="s">
        <v>1473</v>
      </c>
      <c r="B686" s="47">
        <v>74</v>
      </c>
      <c r="C686" s="8" t="s">
        <v>6814</v>
      </c>
      <c r="D686" s="8" t="s">
        <v>7729</v>
      </c>
      <c r="E686" s="8"/>
      <c r="F686" s="8"/>
      <c r="G686" s="8" t="s">
        <v>3621</v>
      </c>
      <c r="H686" s="11" t="s">
        <v>2058</v>
      </c>
      <c r="I686" s="4">
        <v>29828286</v>
      </c>
      <c r="J686" s="4">
        <v>37568263</v>
      </c>
      <c r="K686" s="7">
        <f t="shared" si="28"/>
        <v>0.25948447054584362</v>
      </c>
      <c r="L686" t="str">
        <f t="shared" si="27"/>
        <v>QUALIFIED</v>
      </c>
      <c r="M686" s="3">
        <v>16202.95</v>
      </c>
      <c r="N686" s="3">
        <v>14177.58</v>
      </c>
      <c r="O686" s="3">
        <v>12152.21</v>
      </c>
      <c r="P686" s="3">
        <v>10126.84</v>
      </c>
      <c r="Q686" s="3">
        <v>8101.48</v>
      </c>
      <c r="R686" s="3">
        <v>6076.11</v>
      </c>
      <c r="S686" s="3">
        <v>4050.74</v>
      </c>
      <c r="T686" s="3">
        <v>2025.37</v>
      </c>
    </row>
    <row r="687" spans="1:20" x14ac:dyDescent="0.25">
      <c r="A687" s="8" t="s">
        <v>454</v>
      </c>
      <c r="B687" s="47">
        <v>75</v>
      </c>
      <c r="C687" s="8" t="s">
        <v>6814</v>
      </c>
      <c r="D687" s="8" t="s">
        <v>6852</v>
      </c>
      <c r="E687" s="8"/>
      <c r="F687" s="8"/>
      <c r="G687" s="8" t="s">
        <v>2720</v>
      </c>
      <c r="H687" s="11" t="s">
        <v>2086</v>
      </c>
      <c r="I687" s="4">
        <v>38237700</v>
      </c>
      <c r="J687" s="4">
        <v>50927349</v>
      </c>
      <c r="K687" s="7">
        <f t="shared" si="28"/>
        <v>0.33186224589868113</v>
      </c>
      <c r="L687" t="str">
        <f t="shared" si="27"/>
        <v/>
      </c>
      <c r="M687" s="3">
        <v>14999.33</v>
      </c>
      <c r="N687" s="3">
        <v>11999.46</v>
      </c>
      <c r="O687" s="3">
        <v>8999.6</v>
      </c>
      <c r="P687" s="3">
        <v>5999.73</v>
      </c>
      <c r="Q687" s="3">
        <v>2999.87</v>
      </c>
      <c r="R687" s="3">
        <v>0</v>
      </c>
      <c r="S687" s="3">
        <v>0</v>
      </c>
      <c r="T687" s="3">
        <v>0</v>
      </c>
    </row>
    <row r="688" spans="1:20" x14ac:dyDescent="0.25">
      <c r="A688" s="8" t="s">
        <v>454</v>
      </c>
      <c r="B688" s="47">
        <v>75</v>
      </c>
      <c r="C688" s="8" t="s">
        <v>6814</v>
      </c>
      <c r="D688" s="8" t="s">
        <v>6950</v>
      </c>
      <c r="E688" s="8"/>
      <c r="F688" s="8"/>
      <c r="G688" s="8" t="s">
        <v>2820</v>
      </c>
      <c r="H688" s="11" t="s">
        <v>2087</v>
      </c>
      <c r="I688" s="4">
        <v>5240177</v>
      </c>
      <c r="J688" s="4">
        <v>8317119</v>
      </c>
      <c r="K688" s="7">
        <f t="shared" si="28"/>
        <v>0.58718283752628964</v>
      </c>
      <c r="L688" t="str">
        <f t="shared" si="27"/>
        <v/>
      </c>
      <c r="M688" s="3">
        <v>3142.58</v>
      </c>
      <c r="N688" s="3">
        <v>2514.06</v>
      </c>
      <c r="O688" s="3">
        <v>1885.55</v>
      </c>
      <c r="P688" s="3">
        <v>1257.03</v>
      </c>
      <c r="Q688" s="3">
        <v>628.52</v>
      </c>
      <c r="R688" s="3">
        <v>0</v>
      </c>
      <c r="S688" s="3">
        <v>0</v>
      </c>
      <c r="T688" s="3">
        <v>0</v>
      </c>
    </row>
    <row r="689" spans="1:20" x14ac:dyDescent="0.25">
      <c r="A689" s="8" t="s">
        <v>454</v>
      </c>
      <c r="B689" s="47">
        <v>75</v>
      </c>
      <c r="C689" s="8" t="s">
        <v>6814</v>
      </c>
      <c r="D689" s="8" t="s">
        <v>7027</v>
      </c>
      <c r="E689" s="8"/>
      <c r="F689" s="8"/>
      <c r="G689" s="8" t="s">
        <v>2903</v>
      </c>
      <c r="H689" s="11" t="s">
        <v>2088</v>
      </c>
      <c r="I689" s="4">
        <v>6545958</v>
      </c>
      <c r="J689" s="4">
        <v>8468091</v>
      </c>
      <c r="K689" s="7">
        <f t="shared" si="28"/>
        <v>0.2936366227830976</v>
      </c>
      <c r="L689" t="str">
        <f t="shared" si="27"/>
        <v>QUALIFIED</v>
      </c>
      <c r="M689" s="3">
        <v>5059.38</v>
      </c>
      <c r="N689" s="3">
        <v>4426.96</v>
      </c>
      <c r="O689" s="3">
        <v>3794.54</v>
      </c>
      <c r="P689" s="3">
        <v>3162.11</v>
      </c>
      <c r="Q689" s="3">
        <v>2529.69</v>
      </c>
      <c r="R689" s="3">
        <v>1897.27</v>
      </c>
      <c r="S689" s="3">
        <v>1264.8499999999999</v>
      </c>
      <c r="T689" s="3">
        <v>632.41999999999996</v>
      </c>
    </row>
    <row r="690" spans="1:20" x14ac:dyDescent="0.25">
      <c r="A690" s="8" t="s">
        <v>454</v>
      </c>
      <c r="B690" s="47">
        <v>75</v>
      </c>
      <c r="C690" s="8" t="s">
        <v>6814</v>
      </c>
      <c r="D690" s="8" t="s">
        <v>7220</v>
      </c>
      <c r="E690" s="8"/>
      <c r="F690" s="8"/>
      <c r="G690" s="8" t="s">
        <v>3102</v>
      </c>
      <c r="H690" s="11" t="s">
        <v>2080</v>
      </c>
      <c r="I690" s="4">
        <v>40189306</v>
      </c>
      <c r="J690" s="4">
        <v>51465666</v>
      </c>
      <c r="K690" s="7">
        <f t="shared" si="28"/>
        <v>0.28058110782007534</v>
      </c>
      <c r="L690" t="str">
        <f t="shared" si="27"/>
        <v>QUALIFIED</v>
      </c>
      <c r="M690" s="3">
        <v>14150.83</v>
      </c>
      <c r="N690" s="3">
        <v>12381.98</v>
      </c>
      <c r="O690" s="3">
        <v>10613.12</v>
      </c>
      <c r="P690" s="3">
        <v>8844.27</v>
      </c>
      <c r="Q690" s="3">
        <v>7075.42</v>
      </c>
      <c r="R690" s="3">
        <v>5306.56</v>
      </c>
      <c r="S690" s="3">
        <v>3537.71</v>
      </c>
      <c r="T690" s="3">
        <v>1768.85</v>
      </c>
    </row>
    <row r="691" spans="1:20" x14ac:dyDescent="0.25">
      <c r="A691" s="8" t="s">
        <v>454</v>
      </c>
      <c r="B691" s="47">
        <v>75</v>
      </c>
      <c r="C691" s="8" t="s">
        <v>6814</v>
      </c>
      <c r="D691" s="8" t="s">
        <v>7266</v>
      </c>
      <c r="E691" s="8"/>
      <c r="F691" s="8"/>
      <c r="G691" s="8" t="s">
        <v>3149</v>
      </c>
      <c r="H691" s="11" t="s">
        <v>2089</v>
      </c>
      <c r="I691" s="4">
        <v>42371048</v>
      </c>
      <c r="J691" s="4">
        <v>55670822</v>
      </c>
      <c r="K691" s="7">
        <f t="shared" si="28"/>
        <v>0.31388824746558075</v>
      </c>
      <c r="L691" t="str">
        <f t="shared" si="27"/>
        <v/>
      </c>
      <c r="M691" s="3">
        <v>14596.62</v>
      </c>
      <c r="N691" s="3">
        <v>11677.3</v>
      </c>
      <c r="O691" s="3">
        <v>8757.9699999999993</v>
      </c>
      <c r="P691" s="3">
        <v>5838.65</v>
      </c>
      <c r="Q691" s="3">
        <v>2919.32</v>
      </c>
      <c r="R691" s="3">
        <v>0</v>
      </c>
      <c r="S691" s="3">
        <v>0</v>
      </c>
      <c r="T691" s="3">
        <v>0</v>
      </c>
    </row>
    <row r="692" spans="1:20" x14ac:dyDescent="0.25">
      <c r="A692" s="8" t="s">
        <v>454</v>
      </c>
      <c r="B692" s="47">
        <v>75</v>
      </c>
      <c r="C692" s="8" t="s">
        <v>6814</v>
      </c>
      <c r="D692" s="8" t="s">
        <v>7296</v>
      </c>
      <c r="E692" s="8"/>
      <c r="F692" s="8"/>
      <c r="G692" s="8" t="s">
        <v>3180</v>
      </c>
      <c r="H692" s="11" t="s">
        <v>2082</v>
      </c>
      <c r="I692" s="4">
        <v>476820881</v>
      </c>
      <c r="J692" s="4">
        <v>575983469</v>
      </c>
      <c r="K692" s="7">
        <f t="shared" si="28"/>
        <v>0.2079661188327866</v>
      </c>
      <c r="L692" t="str">
        <f t="shared" si="27"/>
        <v>QUALIFIED</v>
      </c>
      <c r="M692" s="3">
        <v>252691.16</v>
      </c>
      <c r="N692" s="3">
        <v>221104.77</v>
      </c>
      <c r="O692" s="3">
        <v>189518.37</v>
      </c>
      <c r="P692" s="3">
        <v>157931.98000000001</v>
      </c>
      <c r="Q692" s="3">
        <v>126345.58</v>
      </c>
      <c r="R692" s="3">
        <v>94759.19</v>
      </c>
      <c r="S692" s="3">
        <v>63172.79</v>
      </c>
      <c r="T692" s="3">
        <v>31586.400000000001</v>
      </c>
    </row>
    <row r="693" spans="1:20" x14ac:dyDescent="0.25">
      <c r="A693" s="8" t="s">
        <v>454</v>
      </c>
      <c r="B693" s="47">
        <v>75</v>
      </c>
      <c r="C693" s="8" t="s">
        <v>6814</v>
      </c>
      <c r="D693" s="8" t="s">
        <v>7388</v>
      </c>
      <c r="E693" s="8"/>
      <c r="F693" s="8"/>
      <c r="G693" s="8" t="s">
        <v>3272</v>
      </c>
      <c r="H693" s="11" t="s">
        <v>2090</v>
      </c>
      <c r="I693" s="4">
        <v>20207822</v>
      </c>
      <c r="J693" s="4">
        <v>24690601</v>
      </c>
      <c r="K693" s="7">
        <f t="shared" si="28"/>
        <v>0.22183385225780394</v>
      </c>
      <c r="L693" t="str">
        <f t="shared" si="27"/>
        <v>QUALIFIED</v>
      </c>
      <c r="M693" s="3">
        <v>3482.92</v>
      </c>
      <c r="N693" s="3">
        <v>3047.56</v>
      </c>
      <c r="O693" s="3">
        <v>2612.19</v>
      </c>
      <c r="P693" s="3">
        <v>2176.83</v>
      </c>
      <c r="Q693" s="3">
        <v>1741.46</v>
      </c>
      <c r="R693" s="3">
        <v>1306.0999999999999</v>
      </c>
      <c r="S693" s="3">
        <v>870.73</v>
      </c>
      <c r="T693" s="3">
        <v>435.37</v>
      </c>
    </row>
    <row r="694" spans="1:20" x14ac:dyDescent="0.25">
      <c r="A694" s="8" t="s">
        <v>454</v>
      </c>
      <c r="B694" s="47">
        <v>75</v>
      </c>
      <c r="C694" s="8" t="s">
        <v>6814</v>
      </c>
      <c r="D694" s="8" t="s">
        <v>7485</v>
      </c>
      <c r="E694" s="8"/>
      <c r="F694" s="8"/>
      <c r="G694" s="8" t="s">
        <v>3372</v>
      </c>
      <c r="H694" s="11" t="s">
        <v>2091</v>
      </c>
      <c r="I694" s="4">
        <v>5166333</v>
      </c>
      <c r="J694" s="4">
        <v>5640448</v>
      </c>
      <c r="K694" s="7">
        <f t="shared" si="28"/>
        <v>9.1770120121951099E-2</v>
      </c>
      <c r="L694" t="str">
        <f t="shared" si="27"/>
        <v>QUALIFIED</v>
      </c>
      <c r="M694" s="3">
        <v>2521.6999999999998</v>
      </c>
      <c r="N694" s="3">
        <v>2206.4899999999998</v>
      </c>
      <c r="O694" s="3">
        <v>1891.28</v>
      </c>
      <c r="P694" s="3">
        <v>1576.06</v>
      </c>
      <c r="Q694" s="3">
        <v>1260.8499999999999</v>
      </c>
      <c r="R694" s="3">
        <v>945.64</v>
      </c>
      <c r="S694" s="3">
        <v>630.42999999999995</v>
      </c>
      <c r="T694" s="3">
        <v>315.20999999999998</v>
      </c>
    </row>
    <row r="695" spans="1:20" x14ac:dyDescent="0.25">
      <c r="A695" s="8" t="s">
        <v>454</v>
      </c>
      <c r="B695" s="47">
        <v>75</v>
      </c>
      <c r="C695" s="8" t="s">
        <v>6814</v>
      </c>
      <c r="D695" s="8" t="s">
        <v>7547</v>
      </c>
      <c r="E695" s="8"/>
      <c r="F695" s="8"/>
      <c r="G695" s="8" t="s">
        <v>3434</v>
      </c>
      <c r="H695" s="11" t="s">
        <v>2092</v>
      </c>
      <c r="I695" s="4">
        <v>55506228</v>
      </c>
      <c r="J695" s="4">
        <v>71675174</v>
      </c>
      <c r="K695" s="7">
        <f t="shared" si="28"/>
        <v>0.29129967181340444</v>
      </c>
      <c r="L695" t="str">
        <f t="shared" si="27"/>
        <v>QUALIFIED</v>
      </c>
      <c r="M695" s="3">
        <v>21981.72</v>
      </c>
      <c r="N695" s="3">
        <v>19234.009999999998</v>
      </c>
      <c r="O695" s="3">
        <v>16486.29</v>
      </c>
      <c r="P695" s="3">
        <v>13738.58</v>
      </c>
      <c r="Q695" s="3">
        <v>10990.86</v>
      </c>
      <c r="R695" s="3">
        <v>8243.15</v>
      </c>
      <c r="S695" s="3">
        <v>5495.43</v>
      </c>
      <c r="T695" s="3">
        <v>2747.72</v>
      </c>
    </row>
    <row r="696" spans="1:20" x14ac:dyDescent="0.25">
      <c r="A696" s="8" t="s">
        <v>454</v>
      </c>
      <c r="B696" s="47">
        <v>75</v>
      </c>
      <c r="C696" s="8" t="s">
        <v>6814</v>
      </c>
      <c r="D696" s="8" t="s">
        <v>7650</v>
      </c>
      <c r="E696" s="8"/>
      <c r="F696" s="8"/>
      <c r="G696" s="8" t="s">
        <v>3540</v>
      </c>
      <c r="H696" s="11" t="s">
        <v>2093</v>
      </c>
      <c r="I696" s="4">
        <v>1295413</v>
      </c>
      <c r="J696" s="4">
        <v>1808710</v>
      </c>
      <c r="K696" s="7">
        <f t="shared" si="28"/>
        <v>0.39624197070741146</v>
      </c>
      <c r="L696" t="str">
        <f t="shared" si="27"/>
        <v/>
      </c>
      <c r="M696" s="3">
        <v>94.37</v>
      </c>
      <c r="N696" s="3">
        <v>75.5</v>
      </c>
      <c r="O696" s="3">
        <v>56.62</v>
      </c>
      <c r="P696" s="3">
        <v>37.75</v>
      </c>
      <c r="Q696" s="3">
        <v>18.87</v>
      </c>
      <c r="R696" s="3">
        <v>0</v>
      </c>
      <c r="S696" s="3">
        <v>0</v>
      </c>
      <c r="T696" s="3">
        <v>0</v>
      </c>
    </row>
    <row r="697" spans="1:20" x14ac:dyDescent="0.25">
      <c r="A697" s="8" t="s">
        <v>454</v>
      </c>
      <c r="B697" s="47">
        <v>75</v>
      </c>
      <c r="C697" s="8" t="s">
        <v>6814</v>
      </c>
      <c r="D697" s="8" t="s">
        <v>7738</v>
      </c>
      <c r="E697" s="8"/>
      <c r="F697" s="8"/>
      <c r="G697" s="8" t="s">
        <v>3630</v>
      </c>
      <c r="H697" s="11" t="s">
        <v>987</v>
      </c>
      <c r="I697" s="4">
        <v>1844322</v>
      </c>
      <c r="J697" s="4">
        <v>2277665</v>
      </c>
      <c r="K697" s="7">
        <f t="shared" si="28"/>
        <v>0.23496059798668562</v>
      </c>
      <c r="L697" t="str">
        <f t="shared" si="27"/>
        <v>QUALIFIED</v>
      </c>
      <c r="M697" s="3">
        <v>131.75</v>
      </c>
      <c r="N697" s="3">
        <v>115.28</v>
      </c>
      <c r="O697" s="3">
        <v>98.81</v>
      </c>
      <c r="P697" s="3">
        <v>82.34</v>
      </c>
      <c r="Q697" s="3">
        <v>65.88</v>
      </c>
      <c r="R697" s="3">
        <v>49.41</v>
      </c>
      <c r="S697" s="3">
        <v>32.94</v>
      </c>
      <c r="T697" s="3">
        <v>16.47</v>
      </c>
    </row>
    <row r="698" spans="1:20" x14ac:dyDescent="0.25">
      <c r="A698" s="8" t="s">
        <v>2111</v>
      </c>
      <c r="B698" s="47">
        <v>76</v>
      </c>
      <c r="C698" s="8" t="s">
        <v>6814</v>
      </c>
      <c r="D698" s="8" t="s">
        <v>7130</v>
      </c>
      <c r="E698" s="8"/>
      <c r="F698" s="8"/>
      <c r="G698" s="8" t="s">
        <v>3011</v>
      </c>
      <c r="H698" s="11" t="s">
        <v>2106</v>
      </c>
      <c r="I698" s="4">
        <v>8750506</v>
      </c>
      <c r="J698" s="4">
        <v>11468824</v>
      </c>
      <c r="K698" s="7">
        <f t="shared" si="28"/>
        <v>0.31064695001637621</v>
      </c>
      <c r="L698" t="str">
        <f t="shared" si="27"/>
        <v>QUALIFIED</v>
      </c>
      <c r="M698" s="3">
        <v>6635.25</v>
      </c>
      <c r="N698" s="3">
        <v>5805.84</v>
      </c>
      <c r="O698" s="3">
        <v>4976.4399999999996</v>
      </c>
      <c r="P698" s="3">
        <v>4147.03</v>
      </c>
      <c r="Q698" s="3">
        <v>3317.63</v>
      </c>
      <c r="R698" s="3">
        <v>2488.2199999999998</v>
      </c>
      <c r="S698" s="3">
        <v>1658.81</v>
      </c>
      <c r="T698" s="3">
        <v>829.41</v>
      </c>
    </row>
    <row r="699" spans="1:20" x14ac:dyDescent="0.25">
      <c r="A699" s="8" t="s">
        <v>1311</v>
      </c>
      <c r="B699" s="47">
        <v>46</v>
      </c>
      <c r="C699" s="8" t="s">
        <v>6814</v>
      </c>
      <c r="D699" s="8" t="s">
        <v>7158</v>
      </c>
      <c r="E699" s="8"/>
      <c r="F699" s="8"/>
      <c r="G699" s="8" t="s">
        <v>3040</v>
      </c>
      <c r="H699" s="11" t="s">
        <v>1324</v>
      </c>
      <c r="I699" s="4">
        <v>8718635</v>
      </c>
      <c r="J699" s="4">
        <v>10406340</v>
      </c>
      <c r="K699" s="7">
        <f t="shared" si="28"/>
        <v>0.19357445288167241</v>
      </c>
      <c r="L699" t="str">
        <f t="shared" si="27"/>
        <v>QUALIFIED</v>
      </c>
      <c r="M699" s="3">
        <v>3600.92</v>
      </c>
      <c r="N699" s="3">
        <v>3150.81</v>
      </c>
      <c r="O699" s="3">
        <v>2700.69</v>
      </c>
      <c r="P699" s="3">
        <v>2250.58</v>
      </c>
      <c r="Q699" s="3">
        <v>1800.46</v>
      </c>
      <c r="R699" s="3">
        <v>1350.35</v>
      </c>
      <c r="S699" s="3">
        <v>900.23</v>
      </c>
      <c r="T699" s="3">
        <v>450.12</v>
      </c>
    </row>
    <row r="700" spans="1:20" x14ac:dyDescent="0.25">
      <c r="A700" s="8" t="s">
        <v>2111</v>
      </c>
      <c r="B700" s="47">
        <v>76</v>
      </c>
      <c r="C700" s="8" t="s">
        <v>6814</v>
      </c>
      <c r="D700" s="8" t="s">
        <v>7208</v>
      </c>
      <c r="E700" s="8"/>
      <c r="F700" s="8"/>
      <c r="G700" s="8" t="s">
        <v>3090</v>
      </c>
      <c r="H700" s="11" t="s">
        <v>2107</v>
      </c>
      <c r="I700" s="4">
        <v>4710428</v>
      </c>
      <c r="J700" s="4">
        <v>5568672</v>
      </c>
      <c r="K700" s="7">
        <f t="shared" si="28"/>
        <v>0.18220085308596162</v>
      </c>
      <c r="L700" t="str">
        <f t="shared" si="27"/>
        <v>QUALIFIED</v>
      </c>
      <c r="M700" s="3">
        <v>3642.72</v>
      </c>
      <c r="N700" s="3">
        <v>3187.38</v>
      </c>
      <c r="O700" s="3">
        <v>2732.04</v>
      </c>
      <c r="P700" s="3">
        <v>2276.6999999999998</v>
      </c>
      <c r="Q700" s="3">
        <v>1821.36</v>
      </c>
      <c r="R700" s="3">
        <v>1366.02</v>
      </c>
      <c r="S700" s="3">
        <v>910.68</v>
      </c>
      <c r="T700" s="3">
        <v>455.34</v>
      </c>
    </row>
    <row r="701" spans="1:20" x14ac:dyDescent="0.25">
      <c r="A701" s="8" t="s">
        <v>2111</v>
      </c>
      <c r="B701" s="47">
        <v>76</v>
      </c>
      <c r="C701" s="8" t="s">
        <v>6814</v>
      </c>
      <c r="D701" s="8" t="s">
        <v>7292</v>
      </c>
      <c r="E701" s="8"/>
      <c r="F701" s="8"/>
      <c r="G701" s="8" t="s">
        <v>3176</v>
      </c>
      <c r="H701" s="11" t="s">
        <v>2108</v>
      </c>
      <c r="I701" s="4">
        <v>28918335</v>
      </c>
      <c r="J701" s="4">
        <v>34521416</v>
      </c>
      <c r="K701" s="7">
        <f t="shared" si="28"/>
        <v>0.19375531129299112</v>
      </c>
      <c r="L701" t="str">
        <f t="shared" si="27"/>
        <v>QUALIFIED</v>
      </c>
      <c r="M701" s="3">
        <v>31139.64</v>
      </c>
      <c r="N701" s="3">
        <v>27247.19</v>
      </c>
      <c r="O701" s="3">
        <v>23354.73</v>
      </c>
      <c r="P701" s="3">
        <v>19462.28</v>
      </c>
      <c r="Q701" s="3">
        <v>15569.82</v>
      </c>
      <c r="R701" s="3">
        <v>11677.37</v>
      </c>
      <c r="S701" s="3">
        <v>7784.91</v>
      </c>
      <c r="T701" s="3">
        <v>3892.46</v>
      </c>
    </row>
    <row r="702" spans="1:20" x14ac:dyDescent="0.25">
      <c r="A702" s="8" t="s">
        <v>2111</v>
      </c>
      <c r="B702" s="47">
        <v>76</v>
      </c>
      <c r="C702" s="8" t="s">
        <v>6814</v>
      </c>
      <c r="D702" s="8" t="s">
        <v>7488</v>
      </c>
      <c r="E702" s="8"/>
      <c r="F702" s="8"/>
      <c r="G702" s="8" t="s">
        <v>3375</v>
      </c>
      <c r="H702" s="11" t="s">
        <v>2109</v>
      </c>
      <c r="I702" s="4">
        <v>3877038</v>
      </c>
      <c r="J702" s="4">
        <v>5641256</v>
      </c>
      <c r="K702" s="7">
        <f t="shared" si="28"/>
        <v>0.45504274139175321</v>
      </c>
      <c r="L702" t="str">
        <f t="shared" si="27"/>
        <v/>
      </c>
      <c r="M702" s="3">
        <v>4376.49</v>
      </c>
      <c r="N702" s="3">
        <v>3501.19</v>
      </c>
      <c r="O702" s="3">
        <v>2625.89</v>
      </c>
      <c r="P702" s="3">
        <v>1750.6</v>
      </c>
      <c r="Q702" s="3">
        <v>875.3</v>
      </c>
      <c r="R702" s="3">
        <v>0</v>
      </c>
      <c r="S702" s="3">
        <v>0</v>
      </c>
      <c r="T702" s="3">
        <v>0</v>
      </c>
    </row>
    <row r="703" spans="1:20" x14ac:dyDescent="0.25">
      <c r="A703" s="8" t="s">
        <v>2111</v>
      </c>
      <c r="B703" s="47">
        <v>76</v>
      </c>
      <c r="C703" s="8" t="s">
        <v>6814</v>
      </c>
      <c r="D703" s="8" t="s">
        <v>7513</v>
      </c>
      <c r="E703" s="8"/>
      <c r="F703" s="8"/>
      <c r="G703" s="8" t="s">
        <v>3400</v>
      </c>
      <c r="H703" s="11" t="s">
        <v>2110</v>
      </c>
      <c r="I703" s="4">
        <v>2595167</v>
      </c>
      <c r="J703" s="4">
        <v>3109468</v>
      </c>
      <c r="K703" s="7">
        <f t="shared" si="28"/>
        <v>0.19817645646696339</v>
      </c>
      <c r="L703" t="str">
        <f t="shared" si="27"/>
        <v>QUALIFIED</v>
      </c>
      <c r="M703" s="3">
        <v>1379.18</v>
      </c>
      <c r="N703" s="3">
        <v>1206.78</v>
      </c>
      <c r="O703" s="3">
        <v>1034.3900000000001</v>
      </c>
      <c r="P703" s="3">
        <v>861.99</v>
      </c>
      <c r="Q703" s="3">
        <v>689.59</v>
      </c>
      <c r="R703" s="3">
        <v>517.19000000000005</v>
      </c>
      <c r="S703" s="3">
        <v>344.8</v>
      </c>
      <c r="T703" s="3">
        <v>172.4</v>
      </c>
    </row>
    <row r="704" spans="1:20" x14ac:dyDescent="0.25">
      <c r="A704" s="8" t="s">
        <v>2111</v>
      </c>
      <c r="B704" s="47">
        <v>76</v>
      </c>
      <c r="C704" s="8" t="s">
        <v>6814</v>
      </c>
      <c r="D704" s="8" t="s">
        <v>7515</v>
      </c>
      <c r="E704" s="8"/>
      <c r="F704" s="8"/>
      <c r="G704" s="8" t="s">
        <v>3402</v>
      </c>
      <c r="H704" s="11" t="s">
        <v>2111</v>
      </c>
      <c r="I704" s="4">
        <v>41125224</v>
      </c>
      <c r="J704" s="4">
        <v>56474511</v>
      </c>
      <c r="K704" s="7">
        <f t="shared" si="28"/>
        <v>0.37323290932105319</v>
      </c>
      <c r="L704" t="str">
        <f t="shared" si="27"/>
        <v/>
      </c>
      <c r="M704" s="3">
        <v>25051.18</v>
      </c>
      <c r="N704" s="3">
        <v>20040.939999999999</v>
      </c>
      <c r="O704" s="3">
        <v>15030.71</v>
      </c>
      <c r="P704" s="3">
        <v>10020.469999999999</v>
      </c>
      <c r="Q704" s="3">
        <v>5010.24</v>
      </c>
      <c r="R704" s="3">
        <v>0</v>
      </c>
      <c r="S704" s="3">
        <v>0</v>
      </c>
      <c r="T704" s="3">
        <v>0</v>
      </c>
    </row>
    <row r="705" spans="1:20" x14ac:dyDescent="0.25">
      <c r="A705" s="8" t="s">
        <v>2111</v>
      </c>
      <c r="B705" s="47">
        <v>76</v>
      </c>
      <c r="C705" s="8" t="s">
        <v>6814</v>
      </c>
      <c r="D705" s="8" t="s">
        <v>7571</v>
      </c>
      <c r="E705" s="8"/>
      <c r="F705" s="8"/>
      <c r="G705" s="8" t="s">
        <v>3458</v>
      </c>
      <c r="H705" s="11" t="s">
        <v>2112</v>
      </c>
      <c r="I705" s="4">
        <v>10304413</v>
      </c>
      <c r="J705" s="4">
        <v>13086074</v>
      </c>
      <c r="K705" s="7">
        <f t="shared" si="28"/>
        <v>0.26994851623280242</v>
      </c>
      <c r="L705" t="str">
        <f t="shared" si="27"/>
        <v>QUALIFIED</v>
      </c>
      <c r="M705" s="3">
        <v>10210.09</v>
      </c>
      <c r="N705" s="3">
        <v>8933.83</v>
      </c>
      <c r="O705" s="3">
        <v>7657.57</v>
      </c>
      <c r="P705" s="3">
        <v>6381.31</v>
      </c>
      <c r="Q705" s="3">
        <v>5105.05</v>
      </c>
      <c r="R705" s="3">
        <v>3828.78</v>
      </c>
      <c r="S705" s="3">
        <v>2552.52</v>
      </c>
      <c r="T705" s="3">
        <v>1276.26</v>
      </c>
    </row>
    <row r="706" spans="1:20" x14ac:dyDescent="0.25">
      <c r="A706" s="8" t="s">
        <v>2111</v>
      </c>
      <c r="B706" s="47">
        <v>76</v>
      </c>
      <c r="C706" s="8" t="s">
        <v>6814</v>
      </c>
      <c r="D706" s="8" t="s">
        <v>7697</v>
      </c>
      <c r="E706" s="8"/>
      <c r="F706" s="8"/>
      <c r="G706" s="8" t="s">
        <v>3587</v>
      </c>
      <c r="H706" s="11" t="s">
        <v>2113</v>
      </c>
      <c r="I706" s="4">
        <v>405387</v>
      </c>
      <c r="J706" s="4">
        <v>667714</v>
      </c>
      <c r="K706" s="7">
        <f t="shared" si="28"/>
        <v>0.64710264512675542</v>
      </c>
      <c r="L706" t="str">
        <f t="shared" si="27"/>
        <v/>
      </c>
      <c r="M706" s="3">
        <v>231.68</v>
      </c>
      <c r="N706" s="3">
        <v>185.34</v>
      </c>
      <c r="O706" s="3">
        <v>139.01</v>
      </c>
      <c r="P706" s="3">
        <v>92.67</v>
      </c>
      <c r="Q706" s="3">
        <v>46.34</v>
      </c>
      <c r="R706" s="3">
        <v>0</v>
      </c>
      <c r="S706" s="3">
        <v>0</v>
      </c>
      <c r="T706" s="3">
        <v>0</v>
      </c>
    </row>
    <row r="707" spans="1:20" x14ac:dyDescent="0.25">
      <c r="A707" s="8" t="s">
        <v>170</v>
      </c>
      <c r="B707" s="47">
        <v>77</v>
      </c>
      <c r="C707" s="8" t="s">
        <v>6814</v>
      </c>
      <c r="D707" s="8" t="s">
        <v>6860</v>
      </c>
      <c r="E707" s="8"/>
      <c r="F707" s="8"/>
      <c r="G707" s="8" t="s">
        <v>2728</v>
      </c>
      <c r="H707" s="11" t="s">
        <v>2143</v>
      </c>
      <c r="I707" s="4">
        <v>19508387</v>
      </c>
      <c r="J707" s="4">
        <v>25454882</v>
      </c>
      <c r="K707" s="7">
        <f t="shared" si="28"/>
        <v>0.30481735881085403</v>
      </c>
      <c r="L707" t="str">
        <f t="shared" ref="L707:L770" si="29">IF(K707&gt;0.3124,"","QUALIFIED")</f>
        <v>QUALIFIED</v>
      </c>
      <c r="M707" s="3">
        <v>3461.63</v>
      </c>
      <c r="N707" s="3">
        <v>3028.93</v>
      </c>
      <c r="O707" s="3">
        <v>2596.2199999999998</v>
      </c>
      <c r="P707" s="3">
        <v>2163.52</v>
      </c>
      <c r="Q707" s="3">
        <v>1730.82</v>
      </c>
      <c r="R707" s="3">
        <v>1298.1099999999999</v>
      </c>
      <c r="S707" s="3">
        <v>865.41</v>
      </c>
      <c r="T707" s="3">
        <v>432.7</v>
      </c>
    </row>
    <row r="708" spans="1:20" x14ac:dyDescent="0.25">
      <c r="A708" s="8" t="s">
        <v>170</v>
      </c>
      <c r="B708" s="47">
        <v>77</v>
      </c>
      <c r="C708" s="8" t="s">
        <v>6814</v>
      </c>
      <c r="D708" s="8" t="s">
        <v>6866</v>
      </c>
      <c r="E708" s="8"/>
      <c r="F708" s="8"/>
      <c r="G708" s="8" t="s">
        <v>2734</v>
      </c>
      <c r="H708" s="11" t="s">
        <v>2144</v>
      </c>
      <c r="I708" s="4">
        <v>807919086</v>
      </c>
      <c r="J708" s="4">
        <v>1299315704</v>
      </c>
      <c r="K708" s="7">
        <f t="shared" si="28"/>
        <v>0.60822503950599827</v>
      </c>
      <c r="L708" t="str">
        <f t="shared" si="29"/>
        <v/>
      </c>
      <c r="M708" s="3">
        <v>923444.98</v>
      </c>
      <c r="N708" s="3">
        <v>738755.98</v>
      </c>
      <c r="O708" s="3">
        <v>554066.99</v>
      </c>
      <c r="P708" s="3">
        <v>369377.99</v>
      </c>
      <c r="Q708" s="3">
        <v>184689</v>
      </c>
      <c r="R708" s="3">
        <v>0</v>
      </c>
      <c r="S708" s="3">
        <v>0</v>
      </c>
      <c r="T708" s="3">
        <v>0</v>
      </c>
    </row>
    <row r="709" spans="1:20" x14ac:dyDescent="0.25">
      <c r="A709" s="8" t="s">
        <v>170</v>
      </c>
      <c r="B709" s="47">
        <v>77</v>
      </c>
      <c r="C709" s="8" t="s">
        <v>6814</v>
      </c>
      <c r="D709" s="8" t="s">
        <v>6873</v>
      </c>
      <c r="E709" s="8"/>
      <c r="F709" s="8"/>
      <c r="G709" s="8" t="s">
        <v>2741</v>
      </c>
      <c r="H709" s="11" t="s">
        <v>2119</v>
      </c>
      <c r="I709" s="4">
        <v>2297621436</v>
      </c>
      <c r="J709" s="4">
        <v>4155783819</v>
      </c>
      <c r="K709" s="7">
        <f t="shared" si="28"/>
        <v>0.8087330462214577</v>
      </c>
      <c r="L709" t="str">
        <f t="shared" si="29"/>
        <v/>
      </c>
      <c r="M709" s="3">
        <v>1067409.06</v>
      </c>
      <c r="N709" s="3">
        <v>853927.25</v>
      </c>
      <c r="O709" s="3">
        <v>640445.43999999994</v>
      </c>
      <c r="P709" s="3">
        <v>426963.62</v>
      </c>
      <c r="Q709" s="3">
        <v>213481.81</v>
      </c>
      <c r="R709" s="3">
        <v>0</v>
      </c>
      <c r="S709" s="3">
        <v>0</v>
      </c>
      <c r="T709" s="3">
        <v>0</v>
      </c>
    </row>
    <row r="710" spans="1:20" x14ac:dyDescent="0.25">
      <c r="A710" s="8" t="s">
        <v>170</v>
      </c>
      <c r="B710" s="47">
        <v>77</v>
      </c>
      <c r="C710" s="8" t="s">
        <v>6814</v>
      </c>
      <c r="D710" s="8" t="s">
        <v>6934</v>
      </c>
      <c r="E710" s="8"/>
      <c r="F710" s="8"/>
      <c r="G710" s="8" t="s">
        <v>2804</v>
      </c>
      <c r="H710" s="11" t="s">
        <v>2145</v>
      </c>
      <c r="I710" s="4">
        <v>129676186</v>
      </c>
      <c r="J710" s="4">
        <v>272901730</v>
      </c>
      <c r="K710" s="7">
        <f t="shared" si="28"/>
        <v>1.1044860927664852</v>
      </c>
      <c r="L710" t="str">
        <f t="shared" si="29"/>
        <v/>
      </c>
      <c r="M710" s="3">
        <v>90456.25</v>
      </c>
      <c r="N710" s="3">
        <v>72365</v>
      </c>
      <c r="O710" s="3">
        <v>54273.75</v>
      </c>
      <c r="P710" s="3">
        <v>36182.5</v>
      </c>
      <c r="Q710" s="3">
        <v>18091.25</v>
      </c>
      <c r="R710" s="3">
        <v>0</v>
      </c>
      <c r="S710" s="3">
        <v>0</v>
      </c>
      <c r="T710" s="3">
        <v>0</v>
      </c>
    </row>
    <row r="711" spans="1:20" x14ac:dyDescent="0.25">
      <c r="A711" s="8" t="s">
        <v>170</v>
      </c>
      <c r="B711" s="47">
        <v>77</v>
      </c>
      <c r="C711" s="8" t="s">
        <v>6814</v>
      </c>
      <c r="D711" s="8" t="s">
        <v>7002</v>
      </c>
      <c r="E711" s="8"/>
      <c r="F711" s="8"/>
      <c r="G711" s="8" t="s">
        <v>2877</v>
      </c>
      <c r="H711" s="11" t="s">
        <v>2146</v>
      </c>
      <c r="I711" s="4">
        <v>1276134966</v>
      </c>
      <c r="J711" s="4">
        <v>1614674052</v>
      </c>
      <c r="K711" s="7">
        <f t="shared" si="28"/>
        <v>0.26528470343629784</v>
      </c>
      <c r="L711" t="str">
        <f t="shared" si="29"/>
        <v>QUALIFIED</v>
      </c>
      <c r="M711" s="3">
        <v>516161.34</v>
      </c>
      <c r="N711" s="3">
        <v>451641.17</v>
      </c>
      <c r="O711" s="3">
        <v>387121.01</v>
      </c>
      <c r="P711" s="3">
        <v>322600.84000000003</v>
      </c>
      <c r="Q711" s="3">
        <v>258080.67</v>
      </c>
      <c r="R711" s="3">
        <v>193560.5</v>
      </c>
      <c r="S711" s="3">
        <v>129040.34</v>
      </c>
      <c r="T711" s="3">
        <v>64520.17</v>
      </c>
    </row>
    <row r="712" spans="1:20" x14ac:dyDescent="0.25">
      <c r="A712" s="8" t="s">
        <v>170</v>
      </c>
      <c r="B712" s="47">
        <v>77</v>
      </c>
      <c r="C712" s="8" t="s">
        <v>6814</v>
      </c>
      <c r="D712" s="8" t="s">
        <v>6829</v>
      </c>
      <c r="E712" s="8"/>
      <c r="F712" s="8"/>
      <c r="G712" s="8" t="s">
        <v>2941</v>
      </c>
      <c r="H712" s="11" t="s">
        <v>218</v>
      </c>
      <c r="I712" s="4">
        <v>7110521078</v>
      </c>
      <c r="J712" s="4">
        <v>9175883973</v>
      </c>
      <c r="K712" s="7">
        <f t="shared" si="28"/>
        <v>0.29046575804271879</v>
      </c>
      <c r="L712" t="str">
        <f t="shared" si="29"/>
        <v>QUALIFIED</v>
      </c>
      <c r="M712" s="3">
        <v>5324177.7699999996</v>
      </c>
      <c r="N712" s="3">
        <v>4658655.55</v>
      </c>
      <c r="O712" s="3">
        <v>3993133.33</v>
      </c>
      <c r="P712" s="3">
        <v>3327611.11</v>
      </c>
      <c r="Q712" s="3">
        <v>2662088.89</v>
      </c>
      <c r="R712" s="3">
        <v>1996566.66</v>
      </c>
      <c r="S712" s="3">
        <v>1331044.44</v>
      </c>
      <c r="T712" s="3">
        <v>665522.22</v>
      </c>
    </row>
    <row r="713" spans="1:20" x14ac:dyDescent="0.25">
      <c r="A713" s="8" t="s">
        <v>170</v>
      </c>
      <c r="B713" s="47">
        <v>77</v>
      </c>
      <c r="C713" s="8" t="s">
        <v>6814</v>
      </c>
      <c r="D713" s="8" t="s">
        <v>7100</v>
      </c>
      <c r="E713" s="8"/>
      <c r="F713" s="8"/>
      <c r="G713" s="8" t="s">
        <v>2981</v>
      </c>
      <c r="H713" s="11" t="s">
        <v>2153</v>
      </c>
      <c r="I713" s="4">
        <v>17194871</v>
      </c>
      <c r="J713" s="4">
        <v>32099992</v>
      </c>
      <c r="K713" s="7">
        <f t="shared" si="28"/>
        <v>0.8668352905933403</v>
      </c>
      <c r="L713" t="str">
        <f t="shared" si="29"/>
        <v/>
      </c>
      <c r="M713" s="3">
        <v>8011.56</v>
      </c>
      <c r="N713" s="3">
        <v>6409.25</v>
      </c>
      <c r="O713" s="3">
        <v>4806.9399999999996</v>
      </c>
      <c r="P713" s="3">
        <v>3204.62</v>
      </c>
      <c r="Q713" s="3">
        <v>1602.31</v>
      </c>
      <c r="R713" s="3">
        <v>0</v>
      </c>
      <c r="S713" s="3">
        <v>0</v>
      </c>
      <c r="T713" s="3">
        <v>0</v>
      </c>
    </row>
    <row r="714" spans="1:20" x14ac:dyDescent="0.25">
      <c r="A714" s="8" t="s">
        <v>170</v>
      </c>
      <c r="B714" s="47">
        <v>77</v>
      </c>
      <c r="C714" s="8" t="s">
        <v>6814</v>
      </c>
      <c r="D714" s="8" t="s">
        <v>7182</v>
      </c>
      <c r="E714" s="8"/>
      <c r="F714" s="8"/>
      <c r="G714" s="8" t="s">
        <v>3064</v>
      </c>
      <c r="H714" s="11" t="s">
        <v>467</v>
      </c>
      <c r="I714" s="4">
        <v>472434331</v>
      </c>
      <c r="J714" s="4">
        <v>1026440342</v>
      </c>
      <c r="K714" s="7">
        <f t="shared" si="28"/>
        <v>1.1726624731681492</v>
      </c>
      <c r="L714" t="str">
        <f t="shared" si="29"/>
        <v/>
      </c>
      <c r="M714" s="3">
        <v>403874.6</v>
      </c>
      <c r="N714" s="3">
        <v>323099.68</v>
      </c>
      <c r="O714" s="3">
        <v>242324.76</v>
      </c>
      <c r="P714" s="3">
        <v>161549.84</v>
      </c>
      <c r="Q714" s="3">
        <v>80774.92</v>
      </c>
      <c r="R714" s="3">
        <v>0</v>
      </c>
      <c r="S714" s="3">
        <v>0</v>
      </c>
      <c r="T714" s="3">
        <v>0</v>
      </c>
    </row>
    <row r="715" spans="1:20" x14ac:dyDescent="0.25">
      <c r="A715" s="8" t="s">
        <v>170</v>
      </c>
      <c r="B715" s="47">
        <v>77</v>
      </c>
      <c r="C715" s="8" t="s">
        <v>6814</v>
      </c>
      <c r="D715" s="8" t="s">
        <v>7249</v>
      </c>
      <c r="E715" s="8"/>
      <c r="F715" s="8"/>
      <c r="G715" s="8" t="s">
        <v>3132</v>
      </c>
      <c r="H715" s="11" t="s">
        <v>2121</v>
      </c>
      <c r="I715" s="4">
        <v>1167344037</v>
      </c>
      <c r="J715" s="4">
        <v>1733566872</v>
      </c>
      <c r="K715" s="7">
        <f t="shared" si="28"/>
        <v>0.48505223571892025</v>
      </c>
      <c r="L715" t="str">
        <f t="shared" si="29"/>
        <v/>
      </c>
      <c r="M715" s="3">
        <v>502467.04</v>
      </c>
      <c r="N715" s="3">
        <v>401973.63</v>
      </c>
      <c r="O715" s="3">
        <v>301480.21999999997</v>
      </c>
      <c r="P715" s="3">
        <v>200986.82</v>
      </c>
      <c r="Q715" s="3">
        <v>100493.41</v>
      </c>
      <c r="R715" s="3">
        <v>0</v>
      </c>
      <c r="S715" s="3">
        <v>0</v>
      </c>
      <c r="T715" s="3">
        <v>0</v>
      </c>
    </row>
    <row r="716" spans="1:20" x14ac:dyDescent="0.25">
      <c r="A716" s="8" t="s">
        <v>170</v>
      </c>
      <c r="B716" s="47">
        <v>77</v>
      </c>
      <c r="C716" s="8" t="s">
        <v>6814</v>
      </c>
      <c r="D716" s="8" t="s">
        <v>7403</v>
      </c>
      <c r="E716" s="8"/>
      <c r="F716" s="8"/>
      <c r="G716" s="8" t="s">
        <v>3287</v>
      </c>
      <c r="H716" s="11" t="s">
        <v>2154</v>
      </c>
      <c r="I716" s="4">
        <v>46913605</v>
      </c>
      <c r="J716" s="4">
        <v>57725393</v>
      </c>
      <c r="K716" s="7">
        <f t="shared" si="28"/>
        <v>0.23046167524324768</v>
      </c>
      <c r="L716" t="str">
        <f t="shared" si="29"/>
        <v>QUALIFIED</v>
      </c>
      <c r="M716" s="3">
        <v>7415.02</v>
      </c>
      <c r="N716" s="3">
        <v>6488.14</v>
      </c>
      <c r="O716" s="3">
        <v>5561.27</v>
      </c>
      <c r="P716" s="3">
        <v>4634.3900000000003</v>
      </c>
      <c r="Q716" s="3">
        <v>3707.51</v>
      </c>
      <c r="R716" s="3">
        <v>2780.63</v>
      </c>
      <c r="S716" s="3">
        <v>1853.76</v>
      </c>
      <c r="T716" s="3">
        <v>926.88</v>
      </c>
    </row>
    <row r="717" spans="1:20" x14ac:dyDescent="0.25">
      <c r="A717" s="8" t="s">
        <v>170</v>
      </c>
      <c r="B717" s="47">
        <v>77</v>
      </c>
      <c r="C717" s="8" t="s">
        <v>6814</v>
      </c>
      <c r="D717" s="8" t="s">
        <v>7509</v>
      </c>
      <c r="E717" s="8"/>
      <c r="F717" s="8"/>
      <c r="G717" s="8" t="s">
        <v>3396</v>
      </c>
      <c r="H717" s="11" t="s">
        <v>2155</v>
      </c>
      <c r="I717" s="4">
        <v>428888704</v>
      </c>
      <c r="J717" s="4">
        <v>620235026</v>
      </c>
      <c r="K717" s="7">
        <f t="shared" si="28"/>
        <v>0.446144466420827</v>
      </c>
      <c r="L717" t="str">
        <f t="shared" si="29"/>
        <v/>
      </c>
      <c r="M717" s="3">
        <v>194917.82</v>
      </c>
      <c r="N717" s="3">
        <v>155934.26</v>
      </c>
      <c r="O717" s="3">
        <v>116950.69</v>
      </c>
      <c r="P717" s="3">
        <v>77967.13</v>
      </c>
      <c r="Q717" s="3">
        <v>38983.56</v>
      </c>
      <c r="R717" s="3">
        <v>0</v>
      </c>
      <c r="S717" s="3">
        <v>0</v>
      </c>
      <c r="T717" s="3">
        <v>0</v>
      </c>
    </row>
    <row r="718" spans="1:20" x14ac:dyDescent="0.25">
      <c r="A718" s="8" t="s">
        <v>170</v>
      </c>
      <c r="B718" s="47">
        <v>77</v>
      </c>
      <c r="C718" s="8" t="s">
        <v>6814</v>
      </c>
      <c r="D718" s="8" t="s">
        <v>7516</v>
      </c>
      <c r="E718" s="8"/>
      <c r="F718" s="8"/>
      <c r="G718" s="8" t="s">
        <v>3403</v>
      </c>
      <c r="H718" s="11" t="s">
        <v>2156</v>
      </c>
      <c r="I718" s="4">
        <v>150248702</v>
      </c>
      <c r="J718" s="4">
        <v>292279282</v>
      </c>
      <c r="K718" s="7">
        <f t="shared" si="28"/>
        <v>0.94530320801040935</v>
      </c>
      <c r="L718" t="str">
        <f t="shared" si="29"/>
        <v/>
      </c>
      <c r="M718" s="3">
        <v>22325.75</v>
      </c>
      <c r="N718" s="3">
        <v>17860.599999999999</v>
      </c>
      <c r="O718" s="3">
        <v>13395.45</v>
      </c>
      <c r="P718" s="3">
        <v>8930.2999999999993</v>
      </c>
      <c r="Q718" s="3">
        <v>4465.1499999999996</v>
      </c>
      <c r="R718" s="3">
        <v>0</v>
      </c>
      <c r="S718" s="3">
        <v>0</v>
      </c>
      <c r="T718" s="3">
        <v>0</v>
      </c>
    </row>
    <row r="719" spans="1:20" x14ac:dyDescent="0.25">
      <c r="A719" s="8" t="s">
        <v>170</v>
      </c>
      <c r="B719" s="47">
        <v>77</v>
      </c>
      <c r="C719" s="8" t="s">
        <v>6814</v>
      </c>
      <c r="D719" s="8" t="s">
        <v>7579</v>
      </c>
      <c r="E719" s="8"/>
      <c r="F719" s="8"/>
      <c r="G719" s="8" t="s">
        <v>3466</v>
      </c>
      <c r="H719" s="11" t="s">
        <v>2157</v>
      </c>
      <c r="I719" s="4">
        <v>12315500</v>
      </c>
      <c r="J719" s="4">
        <v>16100917</v>
      </c>
      <c r="K719" s="7">
        <f t="shared" si="28"/>
        <v>0.30737014331533435</v>
      </c>
      <c r="L719" t="str">
        <f t="shared" si="29"/>
        <v>QUALIFIED</v>
      </c>
      <c r="M719" s="3">
        <v>1034</v>
      </c>
      <c r="N719" s="3">
        <v>904.75</v>
      </c>
      <c r="O719" s="3">
        <v>775.5</v>
      </c>
      <c r="P719" s="3">
        <v>646.25</v>
      </c>
      <c r="Q719" s="3">
        <v>517</v>
      </c>
      <c r="R719" s="3">
        <v>387.75</v>
      </c>
      <c r="S719" s="3">
        <v>258.5</v>
      </c>
      <c r="T719" s="3">
        <v>129.25</v>
      </c>
    </row>
    <row r="720" spans="1:20" x14ac:dyDescent="0.25">
      <c r="A720" s="8" t="s">
        <v>170</v>
      </c>
      <c r="B720" s="47">
        <v>77</v>
      </c>
      <c r="C720" s="8" t="s">
        <v>6814</v>
      </c>
      <c r="D720" s="8" t="s">
        <v>7605</v>
      </c>
      <c r="E720" s="8"/>
      <c r="F720" s="8"/>
      <c r="G720" s="8" t="s">
        <v>3492</v>
      </c>
      <c r="H720" s="11" t="s">
        <v>2158</v>
      </c>
      <c r="I720" s="4">
        <v>7778147</v>
      </c>
      <c r="J720" s="4">
        <v>10494227</v>
      </c>
      <c r="K720" s="7">
        <f t="shared" si="28"/>
        <v>0.34919370899007179</v>
      </c>
      <c r="L720" t="str">
        <f t="shared" si="29"/>
        <v/>
      </c>
      <c r="M720" s="3">
        <v>86.6</v>
      </c>
      <c r="N720" s="3">
        <v>69.28</v>
      </c>
      <c r="O720" s="3">
        <v>51.96</v>
      </c>
      <c r="P720" s="3">
        <v>34.64</v>
      </c>
      <c r="Q720" s="3">
        <v>17.32</v>
      </c>
      <c r="R720" s="3">
        <v>0</v>
      </c>
      <c r="S720" s="3">
        <v>0</v>
      </c>
      <c r="T720" s="3">
        <v>0</v>
      </c>
    </row>
    <row r="721" spans="1:20" x14ac:dyDescent="0.25">
      <c r="A721" s="8" t="s">
        <v>170</v>
      </c>
      <c r="B721" s="47">
        <v>77</v>
      </c>
      <c r="C721" s="8" t="s">
        <v>6814</v>
      </c>
      <c r="D721" s="8" t="s">
        <v>7690</v>
      </c>
      <c r="E721" s="8"/>
      <c r="F721" s="8"/>
      <c r="G721" s="8" t="s">
        <v>3580</v>
      </c>
      <c r="H721" s="11" t="s">
        <v>2125</v>
      </c>
      <c r="I721" s="4">
        <v>2522392284</v>
      </c>
      <c r="J721" s="4">
        <v>3419598045</v>
      </c>
      <c r="K721" s="7">
        <f t="shared" si="28"/>
        <v>0.35569636281047234</v>
      </c>
      <c r="L721" t="str">
        <f t="shared" si="29"/>
        <v/>
      </c>
      <c r="M721" s="3">
        <v>986545.81</v>
      </c>
      <c r="N721" s="3">
        <v>789236.65</v>
      </c>
      <c r="O721" s="3">
        <v>591927.49</v>
      </c>
      <c r="P721" s="3">
        <v>394618.32</v>
      </c>
      <c r="Q721" s="3">
        <v>197309.16</v>
      </c>
      <c r="R721" s="3">
        <v>0</v>
      </c>
      <c r="S721" s="3">
        <v>0</v>
      </c>
      <c r="T721" s="3">
        <v>0</v>
      </c>
    </row>
    <row r="722" spans="1:20" x14ac:dyDescent="0.25">
      <c r="A722" s="8" t="s">
        <v>170</v>
      </c>
      <c r="B722" s="47">
        <v>77</v>
      </c>
      <c r="C722" s="8" t="s">
        <v>6814</v>
      </c>
      <c r="D722" s="8" t="s">
        <v>7733</v>
      </c>
      <c r="E722" s="8"/>
      <c r="F722" s="8"/>
      <c r="G722" s="8" t="s">
        <v>3625</v>
      </c>
      <c r="H722" s="11" t="s">
        <v>2126</v>
      </c>
      <c r="I722" s="4">
        <v>4275819059</v>
      </c>
      <c r="J722" s="4">
        <v>6047860833</v>
      </c>
      <c r="K722" s="7">
        <f t="shared" si="28"/>
        <v>0.41443329325877354</v>
      </c>
      <c r="L722" t="str">
        <f t="shared" si="29"/>
        <v/>
      </c>
      <c r="M722" s="3">
        <v>3549422.82</v>
      </c>
      <c r="N722" s="3">
        <v>2839538.26</v>
      </c>
      <c r="O722" s="3">
        <v>2129653.69</v>
      </c>
      <c r="P722" s="3">
        <v>1419769.13</v>
      </c>
      <c r="Q722" s="3">
        <v>709884.56</v>
      </c>
      <c r="R722" s="3">
        <v>0</v>
      </c>
      <c r="S722" s="3">
        <v>0</v>
      </c>
      <c r="T722" s="3">
        <v>0</v>
      </c>
    </row>
    <row r="723" spans="1:20" x14ac:dyDescent="0.25">
      <c r="A723" s="8" t="s">
        <v>170</v>
      </c>
      <c r="B723" s="47">
        <v>77</v>
      </c>
      <c r="C723" s="8" t="s">
        <v>6814</v>
      </c>
      <c r="D723" s="8" t="s">
        <v>7753</v>
      </c>
      <c r="E723" s="8"/>
      <c r="F723" s="8"/>
      <c r="G723" s="8" t="s">
        <v>3645</v>
      </c>
      <c r="H723" s="11" t="s">
        <v>2159</v>
      </c>
      <c r="I723" s="4">
        <v>238282593</v>
      </c>
      <c r="J723" s="4">
        <v>292507317</v>
      </c>
      <c r="K723" s="7">
        <f t="shared" si="28"/>
        <v>0.22756477221984905</v>
      </c>
      <c r="L723" t="str">
        <f t="shared" si="29"/>
        <v>QUALIFIED</v>
      </c>
      <c r="M723" s="3">
        <v>111028.95</v>
      </c>
      <c r="N723" s="3">
        <v>97150.33</v>
      </c>
      <c r="O723" s="3">
        <v>83271.710000000006</v>
      </c>
      <c r="P723" s="3">
        <v>69393.09</v>
      </c>
      <c r="Q723" s="3">
        <v>55514.48</v>
      </c>
      <c r="R723" s="3">
        <v>41635.86</v>
      </c>
      <c r="S723" s="3">
        <v>27757.24</v>
      </c>
      <c r="T723" s="3">
        <v>13878.62</v>
      </c>
    </row>
    <row r="724" spans="1:20" x14ac:dyDescent="0.25">
      <c r="A724" s="8" t="s">
        <v>2688</v>
      </c>
      <c r="B724" s="47">
        <v>78</v>
      </c>
      <c r="C724" s="8" t="s">
        <v>6814</v>
      </c>
      <c r="D724" s="8" t="s">
        <v>6895</v>
      </c>
      <c r="E724" s="8"/>
      <c r="F724" s="8"/>
      <c r="G724" s="8" t="s">
        <v>2763</v>
      </c>
      <c r="H724" s="11" t="s">
        <v>2196</v>
      </c>
      <c r="I724" s="4">
        <v>55212359</v>
      </c>
      <c r="J724" s="4">
        <v>64349248</v>
      </c>
      <c r="K724" s="7">
        <f t="shared" si="28"/>
        <v>0.16548629990614963</v>
      </c>
      <c r="L724" t="str">
        <f t="shared" si="29"/>
        <v>QUALIFIED</v>
      </c>
      <c r="M724" s="3">
        <v>29433.02</v>
      </c>
      <c r="N724" s="3">
        <v>25753.89</v>
      </c>
      <c r="O724" s="3">
        <v>22074.77</v>
      </c>
      <c r="P724" s="3">
        <v>18395.64</v>
      </c>
      <c r="Q724" s="3">
        <v>14716.51</v>
      </c>
      <c r="R724" s="3">
        <v>11037.38</v>
      </c>
      <c r="S724" s="3">
        <v>7358.26</v>
      </c>
      <c r="T724" s="3">
        <v>3679.13</v>
      </c>
    </row>
    <row r="725" spans="1:20" x14ac:dyDescent="0.25">
      <c r="A725" s="8" t="s">
        <v>2688</v>
      </c>
      <c r="B725" s="47">
        <v>78</v>
      </c>
      <c r="C725" s="8" t="s">
        <v>6814</v>
      </c>
      <c r="D725" s="8" t="s">
        <v>6968</v>
      </c>
      <c r="E725" s="8"/>
      <c r="F725" s="8"/>
      <c r="G725" s="8" t="s">
        <v>2839</v>
      </c>
      <c r="H725" s="11" t="s">
        <v>2197</v>
      </c>
      <c r="I725" s="4">
        <v>19961364</v>
      </c>
      <c r="J725" s="4">
        <v>26672673</v>
      </c>
      <c r="K725" s="7">
        <f t="shared" si="28"/>
        <v>0.33621495004048824</v>
      </c>
      <c r="L725" t="str">
        <f t="shared" si="29"/>
        <v/>
      </c>
      <c r="M725" s="3">
        <v>2850.19</v>
      </c>
      <c r="N725" s="3">
        <v>2280.15</v>
      </c>
      <c r="O725" s="3">
        <v>1710.11</v>
      </c>
      <c r="P725" s="3">
        <v>1140.08</v>
      </c>
      <c r="Q725" s="3">
        <v>570.04</v>
      </c>
      <c r="R725" s="3">
        <v>0</v>
      </c>
      <c r="S725" s="3">
        <v>0</v>
      </c>
      <c r="T725" s="3">
        <v>0</v>
      </c>
    </row>
    <row r="726" spans="1:20" x14ac:dyDescent="0.25">
      <c r="A726" s="8" t="s">
        <v>2688</v>
      </c>
      <c r="B726" s="47">
        <v>78</v>
      </c>
      <c r="C726" s="8" t="s">
        <v>6814</v>
      </c>
      <c r="D726" s="8" t="s">
        <v>6969</v>
      </c>
      <c r="E726" s="8"/>
      <c r="F726" s="8"/>
      <c r="G726" s="8" t="s">
        <v>2840</v>
      </c>
      <c r="H726" s="11" t="s">
        <v>2198</v>
      </c>
      <c r="I726" s="4">
        <v>131072009</v>
      </c>
      <c r="J726" s="4">
        <v>173395077</v>
      </c>
      <c r="K726" s="7">
        <f t="shared" si="28"/>
        <v>0.32289936137318226</v>
      </c>
      <c r="L726" t="str">
        <f t="shared" si="29"/>
        <v/>
      </c>
      <c r="M726" s="3">
        <v>72241.850000000006</v>
      </c>
      <c r="N726" s="3">
        <v>57793.48</v>
      </c>
      <c r="O726" s="3">
        <v>43345.11</v>
      </c>
      <c r="P726" s="3">
        <v>28896.74</v>
      </c>
      <c r="Q726" s="3">
        <v>14448.37</v>
      </c>
      <c r="R726" s="3">
        <v>0</v>
      </c>
      <c r="S726" s="3">
        <v>0</v>
      </c>
      <c r="T726" s="3">
        <v>0</v>
      </c>
    </row>
    <row r="727" spans="1:20" x14ac:dyDescent="0.25">
      <c r="A727" s="8" t="s">
        <v>2688</v>
      </c>
      <c r="B727" s="47">
        <v>78</v>
      </c>
      <c r="C727" s="8" t="s">
        <v>6814</v>
      </c>
      <c r="D727" s="8" t="s">
        <v>6836</v>
      </c>
      <c r="E727" s="8"/>
      <c r="F727" s="8"/>
      <c r="G727" s="8" t="s">
        <v>2902</v>
      </c>
      <c r="H727" s="11" t="s">
        <v>2188</v>
      </c>
      <c r="I727" s="4">
        <v>2358673207</v>
      </c>
      <c r="J727" s="4">
        <v>2807474057</v>
      </c>
      <c r="K727" s="7">
        <f t="shared" si="28"/>
        <v>0.19027682540678473</v>
      </c>
      <c r="L727" t="str">
        <f t="shared" si="29"/>
        <v>QUALIFIED</v>
      </c>
      <c r="M727" s="3">
        <v>2072626.85</v>
      </c>
      <c r="N727" s="3">
        <v>1813548.49</v>
      </c>
      <c r="O727" s="3">
        <v>1554470.14</v>
      </c>
      <c r="P727" s="3">
        <v>1295391.78</v>
      </c>
      <c r="Q727" s="3">
        <v>1036313.43</v>
      </c>
      <c r="R727" s="3">
        <v>777235.07</v>
      </c>
      <c r="S727" s="3">
        <v>518156.71</v>
      </c>
      <c r="T727" s="3">
        <v>259078.36</v>
      </c>
    </row>
    <row r="728" spans="1:20" x14ac:dyDescent="0.25">
      <c r="A728" s="8" t="s">
        <v>2688</v>
      </c>
      <c r="B728" s="47">
        <v>78</v>
      </c>
      <c r="C728" s="8" t="s">
        <v>6814</v>
      </c>
      <c r="D728" s="8" t="s">
        <v>7029</v>
      </c>
      <c r="E728" s="8"/>
      <c r="F728" s="8"/>
      <c r="G728" s="8" t="s">
        <v>2905</v>
      </c>
      <c r="H728" s="11" t="s">
        <v>2200</v>
      </c>
      <c r="I728" s="4">
        <v>21337763</v>
      </c>
      <c r="J728" s="4">
        <v>28863205</v>
      </c>
      <c r="K728" s="7">
        <f t="shared" si="28"/>
        <v>0.35268186266760954</v>
      </c>
      <c r="L728" t="str">
        <f t="shared" si="29"/>
        <v/>
      </c>
      <c r="M728" s="3">
        <v>2637.45</v>
      </c>
      <c r="N728" s="3">
        <v>2109.96</v>
      </c>
      <c r="O728" s="3">
        <v>1582.47</v>
      </c>
      <c r="P728" s="3">
        <v>1054.98</v>
      </c>
      <c r="Q728" s="3">
        <v>527.49</v>
      </c>
      <c r="R728" s="3">
        <v>0</v>
      </c>
      <c r="S728" s="3">
        <v>0</v>
      </c>
      <c r="T728" s="3">
        <v>0</v>
      </c>
    </row>
    <row r="729" spans="1:20" x14ac:dyDescent="0.25">
      <c r="A729" s="8" t="s">
        <v>2688</v>
      </c>
      <c r="B729" s="47">
        <v>78</v>
      </c>
      <c r="C729" s="8" t="s">
        <v>6814</v>
      </c>
      <c r="D729" s="8" t="s">
        <v>7194</v>
      </c>
      <c r="E729" s="8"/>
      <c r="F729" s="8"/>
      <c r="G729" s="8" t="s">
        <v>3076</v>
      </c>
      <c r="H729" s="11" t="s">
        <v>2096</v>
      </c>
      <c r="I729" s="4">
        <v>6351581</v>
      </c>
      <c r="J729" s="4">
        <v>9086409</v>
      </c>
      <c r="K729" s="7">
        <f t="shared" si="28"/>
        <v>0.43057437195558085</v>
      </c>
      <c r="L729" t="str">
        <f t="shared" si="29"/>
        <v/>
      </c>
      <c r="M729" s="3">
        <v>4715.0600000000004</v>
      </c>
      <c r="N729" s="3">
        <v>3772.05</v>
      </c>
      <c r="O729" s="3">
        <v>2829.04</v>
      </c>
      <c r="P729" s="3">
        <v>1886.02</v>
      </c>
      <c r="Q729" s="3">
        <v>943.01</v>
      </c>
      <c r="R729" s="3">
        <v>0</v>
      </c>
      <c r="S729" s="3">
        <v>0</v>
      </c>
      <c r="T729" s="3">
        <v>0</v>
      </c>
    </row>
    <row r="730" spans="1:20" x14ac:dyDescent="0.25">
      <c r="A730" s="8" t="s">
        <v>2688</v>
      </c>
      <c r="B730" s="47">
        <v>78</v>
      </c>
      <c r="C730" s="8" t="s">
        <v>6814</v>
      </c>
      <c r="D730" s="8" t="s">
        <v>7339</v>
      </c>
      <c r="E730" s="8"/>
      <c r="F730" s="8"/>
      <c r="G730" s="8" t="s">
        <v>3223</v>
      </c>
      <c r="H730" s="11" t="s">
        <v>2201</v>
      </c>
      <c r="I730" s="4">
        <v>5232907</v>
      </c>
      <c r="J730" s="4">
        <v>6117912</v>
      </c>
      <c r="K730" s="7">
        <f t="shared" si="28"/>
        <v>0.16912301326967974</v>
      </c>
      <c r="L730" t="str">
        <f t="shared" si="29"/>
        <v>QUALIFIED</v>
      </c>
      <c r="M730" s="3">
        <v>319.14</v>
      </c>
      <c r="N730" s="3">
        <v>279.25</v>
      </c>
      <c r="O730" s="3">
        <v>239.36</v>
      </c>
      <c r="P730" s="3">
        <v>199.46</v>
      </c>
      <c r="Q730" s="3">
        <v>159.57</v>
      </c>
      <c r="R730" s="3">
        <v>119.68</v>
      </c>
      <c r="S730" s="3">
        <v>79.790000000000006</v>
      </c>
      <c r="T730" s="3">
        <v>39.89</v>
      </c>
    </row>
    <row r="731" spans="1:20" x14ac:dyDescent="0.25">
      <c r="A731" s="8" t="s">
        <v>2688</v>
      </c>
      <c r="B731" s="47">
        <v>78</v>
      </c>
      <c r="C731" s="8" t="s">
        <v>6814</v>
      </c>
      <c r="D731" s="8" t="s">
        <v>7377</v>
      </c>
      <c r="E731" s="8"/>
      <c r="F731" s="8"/>
      <c r="G731" s="8" t="s">
        <v>3261</v>
      </c>
      <c r="H731" s="11" t="s">
        <v>2202</v>
      </c>
      <c r="I731" s="4">
        <v>4212494</v>
      </c>
      <c r="J731" s="4">
        <v>5928277</v>
      </c>
      <c r="K731" s="7">
        <f t="shared" si="28"/>
        <v>0.40730811723411359</v>
      </c>
      <c r="L731" t="str">
        <f t="shared" si="29"/>
        <v/>
      </c>
      <c r="M731" s="3">
        <v>1263.33</v>
      </c>
      <c r="N731" s="3">
        <v>1010.66</v>
      </c>
      <c r="O731" s="3">
        <v>758</v>
      </c>
      <c r="P731" s="3">
        <v>505.33</v>
      </c>
      <c r="Q731" s="3">
        <v>252.67</v>
      </c>
      <c r="R731" s="3">
        <v>0</v>
      </c>
      <c r="S731" s="3">
        <v>0</v>
      </c>
      <c r="T731" s="3">
        <v>0</v>
      </c>
    </row>
    <row r="732" spans="1:20" x14ac:dyDescent="0.25">
      <c r="A732" s="8" t="s">
        <v>2688</v>
      </c>
      <c r="B732" s="47">
        <v>78</v>
      </c>
      <c r="C732" s="8" t="s">
        <v>6814</v>
      </c>
      <c r="D732" s="8" t="s">
        <v>7399</v>
      </c>
      <c r="E732" s="8"/>
      <c r="F732" s="8"/>
      <c r="G732" s="8" t="s">
        <v>3283</v>
      </c>
      <c r="H732" s="11" t="s">
        <v>2203</v>
      </c>
      <c r="I732" s="4">
        <v>15304773</v>
      </c>
      <c r="J732" s="4">
        <v>17111359</v>
      </c>
      <c r="K732" s="7">
        <f t="shared" si="28"/>
        <v>0.11804069227292688</v>
      </c>
      <c r="L732" t="str">
        <f t="shared" si="29"/>
        <v>QUALIFIED</v>
      </c>
      <c r="M732" s="3">
        <v>1467.18</v>
      </c>
      <c r="N732" s="3">
        <v>1283.78</v>
      </c>
      <c r="O732" s="3">
        <v>1100.3900000000001</v>
      </c>
      <c r="P732" s="3">
        <v>916.99</v>
      </c>
      <c r="Q732" s="3">
        <v>733.59</v>
      </c>
      <c r="R732" s="3">
        <v>550.19000000000005</v>
      </c>
      <c r="S732" s="3">
        <v>366.8</v>
      </c>
      <c r="T732" s="3">
        <v>183.4</v>
      </c>
    </row>
    <row r="733" spans="1:20" x14ac:dyDescent="0.25">
      <c r="A733" s="8" t="s">
        <v>2688</v>
      </c>
      <c r="B733" s="47">
        <v>78</v>
      </c>
      <c r="C733" s="8" t="s">
        <v>6814</v>
      </c>
      <c r="D733" s="8" t="s">
        <v>7431</v>
      </c>
      <c r="E733" s="8"/>
      <c r="F733" s="8"/>
      <c r="G733" s="8" t="s">
        <v>3316</v>
      </c>
      <c r="H733" s="11" t="s">
        <v>2204</v>
      </c>
      <c r="I733" s="4">
        <v>27278520</v>
      </c>
      <c r="J733" s="4">
        <v>31963323</v>
      </c>
      <c r="K733" s="7">
        <f t="shared" si="28"/>
        <v>0.17173963250205657</v>
      </c>
      <c r="L733" t="str">
        <f t="shared" si="29"/>
        <v>QUALIFIED</v>
      </c>
      <c r="M733" s="3">
        <v>6542.84</v>
      </c>
      <c r="N733" s="3">
        <v>5724.99</v>
      </c>
      <c r="O733" s="3">
        <v>4907.13</v>
      </c>
      <c r="P733" s="3">
        <v>4089.28</v>
      </c>
      <c r="Q733" s="3">
        <v>3271.42</v>
      </c>
      <c r="R733" s="3">
        <v>2453.5700000000002</v>
      </c>
      <c r="S733" s="3">
        <v>1635.71</v>
      </c>
      <c r="T733" s="3">
        <v>817.86</v>
      </c>
    </row>
    <row r="734" spans="1:20" x14ac:dyDescent="0.25">
      <c r="A734" s="8" t="s">
        <v>2688</v>
      </c>
      <c r="B734" s="47">
        <v>78</v>
      </c>
      <c r="C734" s="8" t="s">
        <v>6814</v>
      </c>
      <c r="D734" s="8" t="s">
        <v>7457</v>
      </c>
      <c r="E734" s="8"/>
      <c r="F734" s="8"/>
      <c r="G734" s="8" t="s">
        <v>3343</v>
      </c>
      <c r="H734" s="11" t="s">
        <v>1028</v>
      </c>
      <c r="I734" s="4">
        <v>52291796</v>
      </c>
      <c r="J734" s="4">
        <v>56404668</v>
      </c>
      <c r="K734" s="7">
        <f t="shared" si="28"/>
        <v>7.8652337739556696E-2</v>
      </c>
      <c r="L734" t="str">
        <f t="shared" si="29"/>
        <v>QUALIFIED</v>
      </c>
      <c r="M734" s="3">
        <v>18146.57</v>
      </c>
      <c r="N734" s="3">
        <v>15878.25</v>
      </c>
      <c r="O734" s="3">
        <v>13609.93</v>
      </c>
      <c r="P734" s="3">
        <v>11341.61</v>
      </c>
      <c r="Q734" s="3">
        <v>9073.2900000000009</v>
      </c>
      <c r="R734" s="3">
        <v>6804.96</v>
      </c>
      <c r="S734" s="3">
        <v>4536.6400000000003</v>
      </c>
      <c r="T734" s="3">
        <v>2268.3200000000002</v>
      </c>
    </row>
    <row r="735" spans="1:20" x14ac:dyDescent="0.25">
      <c r="A735" s="8" t="s">
        <v>2688</v>
      </c>
      <c r="B735" s="47">
        <v>78</v>
      </c>
      <c r="C735" s="8" t="s">
        <v>6814</v>
      </c>
      <c r="D735" s="8" t="s">
        <v>7678</v>
      </c>
      <c r="E735" s="8"/>
      <c r="F735" s="8"/>
      <c r="G735" s="8" t="s">
        <v>3568</v>
      </c>
      <c r="H735" s="11" t="s">
        <v>2190</v>
      </c>
      <c r="I735" s="4">
        <v>30907865</v>
      </c>
      <c r="J735" s="4">
        <v>40928623</v>
      </c>
      <c r="K735" s="7">
        <f t="shared" si="28"/>
        <v>0.32421385301119959</v>
      </c>
      <c r="L735" t="str">
        <f t="shared" si="29"/>
        <v/>
      </c>
      <c r="M735" s="3">
        <v>4402.8</v>
      </c>
      <c r="N735" s="3">
        <v>3522.24</v>
      </c>
      <c r="O735" s="3">
        <v>2641.68</v>
      </c>
      <c r="P735" s="3">
        <v>1761.12</v>
      </c>
      <c r="Q735" s="3">
        <v>880.56</v>
      </c>
      <c r="R735" s="3">
        <v>0</v>
      </c>
      <c r="S735" s="3">
        <v>0</v>
      </c>
      <c r="T735" s="3">
        <v>0</v>
      </c>
    </row>
    <row r="736" spans="1:20" x14ac:dyDescent="0.25">
      <c r="A736" s="8" t="s">
        <v>2688</v>
      </c>
      <c r="B736" s="47">
        <v>78</v>
      </c>
      <c r="C736" s="8" t="s">
        <v>6814</v>
      </c>
      <c r="D736" s="8" t="s">
        <v>7684</v>
      </c>
      <c r="E736" s="8"/>
      <c r="F736" s="8"/>
      <c r="G736" s="8" t="s">
        <v>3574</v>
      </c>
      <c r="H736" s="11" t="s">
        <v>2192</v>
      </c>
      <c r="I736" s="4">
        <v>26076387</v>
      </c>
      <c r="J736" s="4">
        <v>42320190</v>
      </c>
      <c r="K736" s="7">
        <f t="shared" si="28"/>
        <v>0.6229315050432408</v>
      </c>
      <c r="L736" t="str">
        <f t="shared" si="29"/>
        <v/>
      </c>
      <c r="M736" s="3">
        <v>12420.7</v>
      </c>
      <c r="N736" s="3">
        <v>9936.56</v>
      </c>
      <c r="O736" s="3">
        <v>7452.42</v>
      </c>
      <c r="P736" s="3">
        <v>4968.28</v>
      </c>
      <c r="Q736" s="3">
        <v>2484.14</v>
      </c>
      <c r="R736" s="3">
        <v>0</v>
      </c>
      <c r="S736" s="3">
        <v>0</v>
      </c>
      <c r="T736" s="3">
        <v>0</v>
      </c>
    </row>
    <row r="737" spans="1:20" x14ac:dyDescent="0.25">
      <c r="A737" s="8" t="s">
        <v>2688</v>
      </c>
      <c r="B737" s="47">
        <v>78</v>
      </c>
      <c r="C737" s="8" t="s">
        <v>6814</v>
      </c>
      <c r="D737" s="8" t="s">
        <v>7712</v>
      </c>
      <c r="E737" s="8"/>
      <c r="F737" s="8"/>
      <c r="G737" s="8" t="s">
        <v>3602</v>
      </c>
      <c r="H737" s="11" t="s">
        <v>25</v>
      </c>
      <c r="I737" s="4">
        <v>23327005</v>
      </c>
      <c r="J737" s="4">
        <v>24489659</v>
      </c>
      <c r="K737" s="7">
        <f t="shared" si="28"/>
        <v>4.9841546310810156E-2</v>
      </c>
      <c r="L737" t="str">
        <f t="shared" si="29"/>
        <v>QUALIFIED</v>
      </c>
      <c r="M737" s="3">
        <v>9270.24</v>
      </c>
      <c r="N737" s="3">
        <v>8111.46</v>
      </c>
      <c r="O737" s="3">
        <v>6952.68</v>
      </c>
      <c r="P737" s="3">
        <v>5793.9</v>
      </c>
      <c r="Q737" s="3">
        <v>4635.12</v>
      </c>
      <c r="R737" s="3">
        <v>3476.34</v>
      </c>
      <c r="S737" s="3">
        <v>2317.56</v>
      </c>
      <c r="T737" s="3">
        <v>1158.78</v>
      </c>
    </row>
    <row r="738" spans="1:20" x14ac:dyDescent="0.25">
      <c r="A738" s="8" t="s">
        <v>2689</v>
      </c>
      <c r="B738" s="47">
        <v>79</v>
      </c>
      <c r="C738" s="8" t="s">
        <v>6814</v>
      </c>
      <c r="D738" s="8" t="s">
        <v>6949</v>
      </c>
      <c r="E738" s="8"/>
      <c r="F738" s="8"/>
      <c r="G738" s="8" t="s">
        <v>2819</v>
      </c>
      <c r="H738" s="11" t="s">
        <v>2221</v>
      </c>
      <c r="I738" s="4">
        <v>40925207</v>
      </c>
      <c r="J738" s="4">
        <v>43934327</v>
      </c>
      <c r="K738" s="7">
        <f t="shared" si="28"/>
        <v>7.3527300668265405E-2</v>
      </c>
      <c r="L738" t="str">
        <f t="shared" si="29"/>
        <v>QUALIFIED</v>
      </c>
      <c r="M738" s="3">
        <v>17109.93</v>
      </c>
      <c r="N738" s="3">
        <v>14971.19</v>
      </c>
      <c r="O738" s="3">
        <v>12832.45</v>
      </c>
      <c r="P738" s="3">
        <v>10693.71</v>
      </c>
      <c r="Q738" s="3">
        <v>8554.9699999999993</v>
      </c>
      <c r="R738" s="3">
        <v>6416.22</v>
      </c>
      <c r="S738" s="3">
        <v>4277.4799999999996</v>
      </c>
      <c r="T738" s="3">
        <v>2138.7399999999998</v>
      </c>
    </row>
    <row r="739" spans="1:20" x14ac:dyDescent="0.25">
      <c r="A739" s="8" t="s">
        <v>2689</v>
      </c>
      <c r="B739" s="47">
        <v>79</v>
      </c>
      <c r="C739" s="8" t="s">
        <v>6814</v>
      </c>
      <c r="D739" s="8" t="s">
        <v>7050</v>
      </c>
      <c r="E739" s="8"/>
      <c r="F739" s="8"/>
      <c r="G739" s="8" t="s">
        <v>2929</v>
      </c>
      <c r="H739" s="11" t="s">
        <v>2222</v>
      </c>
      <c r="I739" s="4">
        <v>4559320</v>
      </c>
      <c r="J739" s="4">
        <v>4081084</v>
      </c>
      <c r="K739" s="7">
        <f t="shared" si="28"/>
        <v>-0.10489195757262047</v>
      </c>
      <c r="L739" t="str">
        <f t="shared" si="29"/>
        <v>QUALIFIED</v>
      </c>
      <c r="M739" s="3">
        <v>468.74</v>
      </c>
      <c r="N739" s="3">
        <v>410.15</v>
      </c>
      <c r="O739" s="3">
        <v>351.56</v>
      </c>
      <c r="P739" s="3">
        <v>292.95999999999998</v>
      </c>
      <c r="Q739" s="3">
        <v>234.37</v>
      </c>
      <c r="R739" s="3">
        <v>175.78</v>
      </c>
      <c r="S739" s="3">
        <v>117.19</v>
      </c>
      <c r="T739" s="3">
        <v>58.59</v>
      </c>
    </row>
    <row r="740" spans="1:20" x14ac:dyDescent="0.25">
      <c r="A740" s="8" t="s">
        <v>2689</v>
      </c>
      <c r="B740" s="47">
        <v>79</v>
      </c>
      <c r="C740" s="8" t="s">
        <v>6814</v>
      </c>
      <c r="D740" s="8" t="s">
        <v>7183</v>
      </c>
      <c r="E740" s="8"/>
      <c r="F740" s="8"/>
      <c r="G740" s="8" t="s">
        <v>3065</v>
      </c>
      <c r="H740" s="11" t="s">
        <v>2223</v>
      </c>
      <c r="I740" s="4">
        <v>313197625</v>
      </c>
      <c r="J740" s="4">
        <v>370223957</v>
      </c>
      <c r="K740" s="7">
        <f t="shared" si="28"/>
        <v>0.18207779193727922</v>
      </c>
      <c r="L740" t="str">
        <f t="shared" si="29"/>
        <v>QUALIFIED</v>
      </c>
      <c r="M740" s="3">
        <v>191379.25</v>
      </c>
      <c r="N740" s="3">
        <v>167456.84</v>
      </c>
      <c r="O740" s="3">
        <v>143534.44</v>
      </c>
      <c r="P740" s="3">
        <v>119612.03</v>
      </c>
      <c r="Q740" s="3">
        <v>95689.63</v>
      </c>
      <c r="R740" s="3">
        <v>71767.22</v>
      </c>
      <c r="S740" s="3">
        <v>47844.81</v>
      </c>
      <c r="T740" s="3">
        <v>23922.41</v>
      </c>
    </row>
    <row r="741" spans="1:20" x14ac:dyDescent="0.25">
      <c r="A741" s="8" t="s">
        <v>2689</v>
      </c>
      <c r="B741" s="47">
        <v>79</v>
      </c>
      <c r="C741" s="8" t="s">
        <v>6814</v>
      </c>
      <c r="D741" s="8" t="s">
        <v>7187</v>
      </c>
      <c r="E741" s="8"/>
      <c r="F741" s="8"/>
      <c r="G741" s="8" t="s">
        <v>3069</v>
      </c>
      <c r="H741" s="11" t="s">
        <v>2224</v>
      </c>
      <c r="I741" s="4">
        <v>1951665</v>
      </c>
      <c r="J741" s="4">
        <v>2442979</v>
      </c>
      <c r="K741" s="7">
        <f t="shared" si="28"/>
        <v>0.25174094939449138</v>
      </c>
      <c r="L741" t="str">
        <f t="shared" si="29"/>
        <v>QUALIFIED</v>
      </c>
      <c r="M741" s="3">
        <v>1170.3599999999999</v>
      </c>
      <c r="N741" s="3">
        <v>1024.07</v>
      </c>
      <c r="O741" s="3">
        <v>877.77</v>
      </c>
      <c r="P741" s="3">
        <v>731.48</v>
      </c>
      <c r="Q741" s="3">
        <v>585.17999999999995</v>
      </c>
      <c r="R741" s="3">
        <v>438.89</v>
      </c>
      <c r="S741" s="3">
        <v>292.58999999999997</v>
      </c>
      <c r="T741" s="3">
        <v>146.30000000000001</v>
      </c>
    </row>
    <row r="742" spans="1:20" x14ac:dyDescent="0.25">
      <c r="A742" s="8" t="s">
        <v>2689</v>
      </c>
      <c r="B742" s="47">
        <v>79</v>
      </c>
      <c r="C742" s="8" t="s">
        <v>6814</v>
      </c>
      <c r="D742" s="8" t="s">
        <v>7205</v>
      </c>
      <c r="E742" s="8"/>
      <c r="F742" s="8"/>
      <c r="G742" s="8" t="s">
        <v>3087</v>
      </c>
      <c r="H742" s="11" t="s">
        <v>2225</v>
      </c>
      <c r="I742" s="4">
        <v>1681305</v>
      </c>
      <c r="J742" s="4">
        <v>2052615</v>
      </c>
      <c r="K742" s="7">
        <f t="shared" si="28"/>
        <v>0.22084630688661486</v>
      </c>
      <c r="L742" t="str">
        <f t="shared" si="29"/>
        <v>QUALIFIED</v>
      </c>
      <c r="M742" s="3">
        <v>613.78</v>
      </c>
      <c r="N742" s="3">
        <v>537.05999999999995</v>
      </c>
      <c r="O742" s="3">
        <v>460.34</v>
      </c>
      <c r="P742" s="3">
        <v>383.61</v>
      </c>
      <c r="Q742" s="3">
        <v>306.89</v>
      </c>
      <c r="R742" s="3">
        <v>230.17</v>
      </c>
      <c r="S742" s="3">
        <v>153.44999999999999</v>
      </c>
      <c r="T742" s="3">
        <v>76.72</v>
      </c>
    </row>
    <row r="743" spans="1:20" x14ac:dyDescent="0.25">
      <c r="A743" s="8" t="s">
        <v>2689</v>
      </c>
      <c r="B743" s="47">
        <v>79</v>
      </c>
      <c r="C743" s="8" t="s">
        <v>6814</v>
      </c>
      <c r="D743" s="8" t="s">
        <v>7344</v>
      </c>
      <c r="E743" s="8"/>
      <c r="F743" s="8"/>
      <c r="G743" s="8" t="s">
        <v>3228</v>
      </c>
      <c r="H743" s="11" t="s">
        <v>2226</v>
      </c>
      <c r="I743" s="4">
        <v>11695775</v>
      </c>
      <c r="J743" s="4">
        <v>12045359</v>
      </c>
      <c r="K743" s="7">
        <f t="shared" si="28"/>
        <v>2.988976788626662E-2</v>
      </c>
      <c r="L743" t="str">
        <f t="shared" si="29"/>
        <v>QUALIFIED</v>
      </c>
      <c r="M743" s="3">
        <v>9090.2800000000007</v>
      </c>
      <c r="N743" s="3">
        <v>7954</v>
      </c>
      <c r="O743" s="3">
        <v>6817.71</v>
      </c>
      <c r="P743" s="3">
        <v>5681.43</v>
      </c>
      <c r="Q743" s="3">
        <v>4545.1400000000003</v>
      </c>
      <c r="R743" s="3">
        <v>3408.86</v>
      </c>
      <c r="S743" s="3">
        <v>2272.5700000000002</v>
      </c>
      <c r="T743" s="3">
        <v>1136.29</v>
      </c>
    </row>
    <row r="744" spans="1:20" x14ac:dyDescent="0.25">
      <c r="A744" s="8" t="s">
        <v>2689</v>
      </c>
      <c r="B744" s="47">
        <v>79</v>
      </c>
      <c r="C744" s="8" t="s">
        <v>6814</v>
      </c>
      <c r="D744" s="8" t="s">
        <v>7409</v>
      </c>
      <c r="E744" s="8"/>
      <c r="F744" s="8"/>
      <c r="G744" s="8" t="s">
        <v>3293</v>
      </c>
      <c r="H744" s="11" t="s">
        <v>2218</v>
      </c>
      <c r="I744" s="4">
        <v>46419608</v>
      </c>
      <c r="J744" s="4">
        <v>51704244</v>
      </c>
      <c r="K744" s="7">
        <f t="shared" si="28"/>
        <v>0.11384490795355273</v>
      </c>
      <c r="L744" t="str">
        <f t="shared" si="29"/>
        <v>QUALIFIED</v>
      </c>
      <c r="M744" s="3">
        <v>27570.240000000002</v>
      </c>
      <c r="N744" s="3">
        <v>24123.96</v>
      </c>
      <c r="O744" s="3">
        <v>20677.68</v>
      </c>
      <c r="P744" s="3">
        <v>17231.400000000001</v>
      </c>
      <c r="Q744" s="3">
        <v>13785.12</v>
      </c>
      <c r="R744" s="3">
        <v>10338.84</v>
      </c>
      <c r="S744" s="3">
        <v>6892.56</v>
      </c>
      <c r="T744" s="3">
        <v>3446.28</v>
      </c>
    </row>
    <row r="745" spans="1:20" x14ac:dyDescent="0.25">
      <c r="A745" s="8" t="s">
        <v>2689</v>
      </c>
      <c r="B745" s="47">
        <v>79</v>
      </c>
      <c r="C745" s="8" t="s">
        <v>6814</v>
      </c>
      <c r="D745" s="8" t="s">
        <v>7597</v>
      </c>
      <c r="E745" s="8"/>
      <c r="F745" s="8"/>
      <c r="G745" s="8" t="s">
        <v>3484</v>
      </c>
      <c r="H745" s="11" t="s">
        <v>2227</v>
      </c>
      <c r="I745" s="4">
        <v>2399886</v>
      </c>
      <c r="J745" s="4">
        <v>2696042</v>
      </c>
      <c r="K745" s="7">
        <f t="shared" si="28"/>
        <v>0.12340419503259738</v>
      </c>
      <c r="L745" t="str">
        <f t="shared" si="29"/>
        <v>QUALIFIED</v>
      </c>
      <c r="M745" s="3">
        <v>55.68</v>
      </c>
      <c r="N745" s="3">
        <v>48.72</v>
      </c>
      <c r="O745" s="3">
        <v>41.76</v>
      </c>
      <c r="P745" s="3">
        <v>34.799999999999997</v>
      </c>
      <c r="Q745" s="3">
        <v>27.84</v>
      </c>
      <c r="R745" s="3">
        <v>20.88</v>
      </c>
      <c r="S745" s="3">
        <v>13.92</v>
      </c>
      <c r="T745" s="3">
        <v>6.96</v>
      </c>
    </row>
    <row r="746" spans="1:20" x14ac:dyDescent="0.25">
      <c r="A746" s="8" t="s">
        <v>2690</v>
      </c>
      <c r="B746" s="47">
        <v>80</v>
      </c>
      <c r="C746" s="8" t="s">
        <v>6814</v>
      </c>
      <c r="D746" s="8" t="s">
        <v>6911</v>
      </c>
      <c r="E746" s="8"/>
      <c r="F746" s="8"/>
      <c r="G746" s="8" t="s">
        <v>2779</v>
      </c>
      <c r="H746" s="11" t="s">
        <v>2233</v>
      </c>
      <c r="I746" s="4">
        <v>402062</v>
      </c>
      <c r="J746" s="4">
        <v>646922</v>
      </c>
      <c r="K746" s="7">
        <f t="shared" si="28"/>
        <v>0.60901055061159726</v>
      </c>
      <c r="L746" t="str">
        <f t="shared" si="29"/>
        <v/>
      </c>
      <c r="M746" s="3">
        <v>63.64</v>
      </c>
      <c r="N746" s="3">
        <v>50.91</v>
      </c>
      <c r="O746" s="3">
        <v>38.18</v>
      </c>
      <c r="P746" s="3">
        <v>25.46</v>
      </c>
      <c r="Q746" s="3">
        <v>12.73</v>
      </c>
      <c r="R746" s="3">
        <v>0</v>
      </c>
      <c r="S746" s="3">
        <v>0</v>
      </c>
      <c r="T746" s="3">
        <v>0</v>
      </c>
    </row>
    <row r="747" spans="1:20" x14ac:dyDescent="0.25">
      <c r="A747" s="8" t="s">
        <v>2690</v>
      </c>
      <c r="B747" s="47">
        <v>80</v>
      </c>
      <c r="C747" s="8" t="s">
        <v>6814</v>
      </c>
      <c r="D747" s="8" t="s">
        <v>6918</v>
      </c>
      <c r="E747" s="8"/>
      <c r="F747" s="8"/>
      <c r="G747" s="8" t="s">
        <v>2787</v>
      </c>
      <c r="H747" s="11" t="s">
        <v>125</v>
      </c>
      <c r="I747" s="4">
        <v>567473</v>
      </c>
      <c r="J747" s="4">
        <v>804628</v>
      </c>
      <c r="K747" s="7">
        <f t="shared" ref="K747" si="30">(J747-I747)/I747</f>
        <v>0.41791415626822775</v>
      </c>
      <c r="L747" t="str">
        <f t="shared" si="29"/>
        <v/>
      </c>
      <c r="M747" s="3">
        <v>22.57</v>
      </c>
      <c r="N747" s="3">
        <v>18.059999999999999</v>
      </c>
      <c r="O747" s="3">
        <v>13.54</v>
      </c>
      <c r="P747" s="3">
        <v>9.0299999999999994</v>
      </c>
      <c r="Q747" s="3">
        <v>4.51</v>
      </c>
      <c r="R747" s="3">
        <v>0</v>
      </c>
      <c r="S747" s="3">
        <v>0</v>
      </c>
      <c r="T747" s="3">
        <v>0</v>
      </c>
    </row>
    <row r="748" spans="1:20" x14ac:dyDescent="0.25">
      <c r="A748" s="8" t="s">
        <v>2690</v>
      </c>
      <c r="B748" s="47">
        <v>80</v>
      </c>
      <c r="C748" s="8" t="s">
        <v>6814</v>
      </c>
      <c r="D748" s="8" t="s">
        <v>7056</v>
      </c>
      <c r="E748" s="8"/>
      <c r="F748" s="8"/>
      <c r="G748" s="8" t="s">
        <v>2935</v>
      </c>
      <c r="H748" s="11" t="s">
        <v>2936</v>
      </c>
      <c r="I748" s="4" t="s">
        <v>6503</v>
      </c>
      <c r="J748" s="4" t="s">
        <v>6503</v>
      </c>
      <c r="K748" s="4" t="s">
        <v>6503</v>
      </c>
      <c r="L748" t="str">
        <f t="shared" si="29"/>
        <v/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</row>
    <row r="749" spans="1:20" x14ac:dyDescent="0.25">
      <c r="A749" s="8" t="s">
        <v>2690</v>
      </c>
      <c r="B749" s="47">
        <v>80</v>
      </c>
      <c r="C749" s="8" t="s">
        <v>6814</v>
      </c>
      <c r="D749" s="8" t="s">
        <v>7062</v>
      </c>
      <c r="E749" s="8"/>
      <c r="F749" s="8"/>
      <c r="G749" s="8" t="s">
        <v>2943</v>
      </c>
      <c r="H749" s="11" t="s">
        <v>2229</v>
      </c>
      <c r="I749" s="4">
        <v>3297125</v>
      </c>
      <c r="J749" s="4">
        <v>5225975</v>
      </c>
      <c r="K749" s="7">
        <f t="shared" ref="K749:K780" si="31">(J749-I749)/I749</f>
        <v>0.58500966751336392</v>
      </c>
      <c r="L749" t="str">
        <f t="shared" si="29"/>
        <v/>
      </c>
      <c r="M749" s="3">
        <v>2131.63</v>
      </c>
      <c r="N749" s="3">
        <v>1705.3</v>
      </c>
      <c r="O749" s="3">
        <v>1278.98</v>
      </c>
      <c r="P749" s="3">
        <v>852.65</v>
      </c>
      <c r="Q749" s="3">
        <v>426.33</v>
      </c>
      <c r="R749" s="3">
        <v>0</v>
      </c>
      <c r="S749" s="3">
        <v>0</v>
      </c>
      <c r="T749" s="3">
        <v>0</v>
      </c>
    </row>
    <row r="750" spans="1:20" x14ac:dyDescent="0.25">
      <c r="A750" s="8" t="s">
        <v>2690</v>
      </c>
      <c r="B750" s="47">
        <v>80</v>
      </c>
      <c r="C750" s="8" t="s">
        <v>6814</v>
      </c>
      <c r="D750" s="8" t="s">
        <v>7103</v>
      </c>
      <c r="E750" s="8"/>
      <c r="F750" s="8"/>
      <c r="G750" s="8" t="s">
        <v>2984</v>
      </c>
      <c r="H750" s="11" t="s">
        <v>2234</v>
      </c>
      <c r="I750" s="4">
        <v>496070</v>
      </c>
      <c r="J750" s="4">
        <v>641703</v>
      </c>
      <c r="K750" s="7">
        <f t="shared" si="31"/>
        <v>0.2935734876126353</v>
      </c>
      <c r="L750" t="str">
        <f t="shared" si="29"/>
        <v>QUALIFIED</v>
      </c>
      <c r="M750" s="3">
        <v>235.82</v>
      </c>
      <c r="N750" s="3">
        <v>206.34</v>
      </c>
      <c r="O750" s="3">
        <v>176.87</v>
      </c>
      <c r="P750" s="3">
        <v>147.38999999999999</v>
      </c>
      <c r="Q750" s="3">
        <v>117.91</v>
      </c>
      <c r="R750" s="3">
        <v>88.43</v>
      </c>
      <c r="S750" s="3">
        <v>58.96</v>
      </c>
      <c r="T750" s="3">
        <v>29.48</v>
      </c>
    </row>
    <row r="751" spans="1:20" x14ac:dyDescent="0.25">
      <c r="A751" s="8" t="s">
        <v>2690</v>
      </c>
      <c r="B751" s="47">
        <v>80</v>
      </c>
      <c r="C751" s="8" t="s">
        <v>6814</v>
      </c>
      <c r="D751" s="8" t="s">
        <v>7255</v>
      </c>
      <c r="E751" s="8"/>
      <c r="F751" s="8"/>
      <c r="G751" s="8" t="s">
        <v>3138</v>
      </c>
      <c r="H751" s="11" t="s">
        <v>2235</v>
      </c>
      <c r="I751" s="4">
        <v>2924613</v>
      </c>
      <c r="J751" s="4">
        <v>3287606</v>
      </c>
      <c r="K751" s="7">
        <f t="shared" si="31"/>
        <v>0.12411659252010437</v>
      </c>
      <c r="L751" t="str">
        <f t="shared" si="29"/>
        <v>QUALIFIED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</row>
    <row r="752" spans="1:20" x14ac:dyDescent="0.25">
      <c r="A752" s="8" t="s">
        <v>2690</v>
      </c>
      <c r="B752" s="47">
        <v>80</v>
      </c>
      <c r="C752" s="8" t="s">
        <v>6814</v>
      </c>
      <c r="D752" s="8" t="s">
        <v>7346</v>
      </c>
      <c r="E752" s="8"/>
      <c r="F752" s="8"/>
      <c r="G752" s="8" t="s">
        <v>3230</v>
      </c>
      <c r="H752" s="11" t="s">
        <v>2236</v>
      </c>
      <c r="I752" s="4">
        <v>427477</v>
      </c>
      <c r="J752" s="4">
        <v>588436</v>
      </c>
      <c r="K752" s="7">
        <f t="shared" si="31"/>
        <v>0.37653253859271962</v>
      </c>
      <c r="L752" t="str">
        <f t="shared" si="29"/>
        <v/>
      </c>
      <c r="M752" s="3">
        <v>1.52</v>
      </c>
      <c r="N752" s="3">
        <v>1.22</v>
      </c>
      <c r="O752" s="3">
        <v>0.91</v>
      </c>
      <c r="P752" s="3">
        <v>0.61</v>
      </c>
      <c r="Q752" s="3">
        <v>0.3</v>
      </c>
      <c r="R752" s="3">
        <v>0</v>
      </c>
      <c r="S752" s="3">
        <v>0</v>
      </c>
      <c r="T752" s="3">
        <v>0</v>
      </c>
    </row>
    <row r="753" spans="1:20" x14ac:dyDescent="0.25">
      <c r="A753" s="8" t="s">
        <v>2690</v>
      </c>
      <c r="B753" s="47">
        <v>80</v>
      </c>
      <c r="C753" s="8" t="s">
        <v>6814</v>
      </c>
      <c r="D753" s="8" t="s">
        <v>7421</v>
      </c>
      <c r="E753" s="8"/>
      <c r="F753" s="8"/>
      <c r="G753" s="8" t="s">
        <v>3305</v>
      </c>
      <c r="H753" s="11" t="s">
        <v>2230</v>
      </c>
      <c r="I753" s="4">
        <v>38276048</v>
      </c>
      <c r="J753" s="4">
        <v>52502481</v>
      </c>
      <c r="K753" s="7">
        <f t="shared" si="31"/>
        <v>0.37167977738976604</v>
      </c>
      <c r="L753" t="str">
        <f t="shared" si="29"/>
        <v/>
      </c>
      <c r="M753" s="3">
        <v>27979.94</v>
      </c>
      <c r="N753" s="3">
        <v>22383.95</v>
      </c>
      <c r="O753" s="3">
        <v>16787.96</v>
      </c>
      <c r="P753" s="3">
        <v>11191.98</v>
      </c>
      <c r="Q753" s="3">
        <v>5595.99</v>
      </c>
      <c r="R753" s="3">
        <v>0</v>
      </c>
      <c r="S753" s="3">
        <v>0</v>
      </c>
      <c r="T753" s="3">
        <v>0</v>
      </c>
    </row>
    <row r="754" spans="1:20" x14ac:dyDescent="0.25">
      <c r="A754" s="8" t="s">
        <v>2690</v>
      </c>
      <c r="B754" s="47">
        <v>80</v>
      </c>
      <c r="C754" s="8" t="s">
        <v>6814</v>
      </c>
      <c r="D754" s="8" t="s">
        <v>7543</v>
      </c>
      <c r="E754" s="8"/>
      <c r="F754" s="8"/>
      <c r="G754" s="8" t="s">
        <v>3430</v>
      </c>
      <c r="H754" s="11" t="s">
        <v>2237</v>
      </c>
      <c r="I754" s="4">
        <v>985516</v>
      </c>
      <c r="J754" s="4">
        <v>1152628</v>
      </c>
      <c r="K754" s="7">
        <f t="shared" si="31"/>
        <v>0.16956802324873468</v>
      </c>
      <c r="L754" t="str">
        <f t="shared" si="29"/>
        <v>QUALIFIED</v>
      </c>
      <c r="M754" s="3">
        <v>93.81</v>
      </c>
      <c r="N754" s="3">
        <v>82.08</v>
      </c>
      <c r="O754" s="3">
        <v>70.36</v>
      </c>
      <c r="P754" s="3">
        <v>58.63</v>
      </c>
      <c r="Q754" s="3">
        <v>46.91</v>
      </c>
      <c r="R754" s="3">
        <v>35.18</v>
      </c>
      <c r="S754" s="3">
        <v>23.45</v>
      </c>
      <c r="T754" s="3">
        <v>11.73</v>
      </c>
    </row>
    <row r="755" spans="1:20" x14ac:dyDescent="0.25">
      <c r="A755" s="8" t="s">
        <v>2690</v>
      </c>
      <c r="B755" s="47">
        <v>80</v>
      </c>
      <c r="C755" s="8" t="s">
        <v>6814</v>
      </c>
      <c r="D755" s="8" t="s">
        <v>7672</v>
      </c>
      <c r="E755" s="8"/>
      <c r="F755" s="8"/>
      <c r="G755" s="8" t="s">
        <v>3562</v>
      </c>
      <c r="H755" s="11" t="s">
        <v>2238</v>
      </c>
      <c r="I755" s="4">
        <v>1868812</v>
      </c>
      <c r="J755" s="4">
        <v>2466408</v>
      </c>
      <c r="K755" s="7">
        <f t="shared" si="31"/>
        <v>0.31977320351110761</v>
      </c>
      <c r="L755" t="str">
        <f t="shared" si="29"/>
        <v/>
      </c>
      <c r="M755" s="3">
        <v>166.85</v>
      </c>
      <c r="N755" s="3">
        <v>133.47999999999999</v>
      </c>
      <c r="O755" s="3">
        <v>100.11</v>
      </c>
      <c r="P755" s="3">
        <v>66.739999999999995</v>
      </c>
      <c r="Q755" s="3">
        <v>33.369999999999997</v>
      </c>
      <c r="R755" s="3">
        <v>0</v>
      </c>
      <c r="S755" s="3">
        <v>0</v>
      </c>
      <c r="T755" s="3">
        <v>0</v>
      </c>
    </row>
    <row r="756" spans="1:20" x14ac:dyDescent="0.25">
      <c r="A756" s="8" t="s">
        <v>2266</v>
      </c>
      <c r="B756" s="47">
        <v>81</v>
      </c>
      <c r="C756" s="8" t="s">
        <v>6814</v>
      </c>
      <c r="D756" s="8" t="s">
        <v>6891</v>
      </c>
      <c r="E756" s="8"/>
      <c r="F756" s="8"/>
      <c r="G756" s="8" t="s">
        <v>2759</v>
      </c>
      <c r="H756" s="11" t="s">
        <v>978</v>
      </c>
      <c r="I756" s="4">
        <v>4510458</v>
      </c>
      <c r="J756" s="4">
        <v>5747105</v>
      </c>
      <c r="K756" s="7">
        <f t="shared" si="31"/>
        <v>0.27417326577478385</v>
      </c>
      <c r="L756" t="str">
        <f t="shared" si="29"/>
        <v>QUALIFIED</v>
      </c>
      <c r="M756" s="3">
        <v>2252.9899999999998</v>
      </c>
      <c r="N756" s="3">
        <v>1971.37</v>
      </c>
      <c r="O756" s="3">
        <v>1689.74</v>
      </c>
      <c r="P756" s="3">
        <v>1408.12</v>
      </c>
      <c r="Q756" s="3">
        <v>1126.5</v>
      </c>
      <c r="R756" s="3">
        <v>844.87</v>
      </c>
      <c r="S756" s="3">
        <v>563.25</v>
      </c>
      <c r="T756" s="3">
        <v>281.62</v>
      </c>
    </row>
    <row r="757" spans="1:20" x14ac:dyDescent="0.25">
      <c r="A757" s="8" t="s">
        <v>2266</v>
      </c>
      <c r="B757" s="47">
        <v>81</v>
      </c>
      <c r="C757" s="8" t="s">
        <v>6814</v>
      </c>
      <c r="D757" s="8" t="s">
        <v>7088</v>
      </c>
      <c r="E757" s="8"/>
      <c r="F757" s="8"/>
      <c r="G757" s="8" t="s">
        <v>2969</v>
      </c>
      <c r="H757" s="11" t="s">
        <v>2255</v>
      </c>
      <c r="I757" s="4">
        <v>7818459</v>
      </c>
      <c r="J757" s="4">
        <v>10833352</v>
      </c>
      <c r="K757" s="7">
        <f t="shared" si="31"/>
        <v>0.38561217754035676</v>
      </c>
      <c r="L757" t="str">
        <f t="shared" si="29"/>
        <v/>
      </c>
      <c r="M757" s="3">
        <v>3679.89</v>
      </c>
      <c r="N757" s="3">
        <v>2943.91</v>
      </c>
      <c r="O757" s="3">
        <v>2207.9299999999998</v>
      </c>
      <c r="P757" s="3">
        <v>1471.96</v>
      </c>
      <c r="Q757" s="3">
        <v>735.98</v>
      </c>
      <c r="R757" s="3">
        <v>0</v>
      </c>
      <c r="S757" s="3">
        <v>0</v>
      </c>
      <c r="T757" s="3">
        <v>0</v>
      </c>
    </row>
    <row r="758" spans="1:20" x14ac:dyDescent="0.25">
      <c r="A758" s="8" t="s">
        <v>2266</v>
      </c>
      <c r="B758" s="47">
        <v>81</v>
      </c>
      <c r="C758" s="8" t="s">
        <v>6814</v>
      </c>
      <c r="D758" s="8" t="s">
        <v>7280</v>
      </c>
      <c r="E758" s="8"/>
      <c r="F758" s="8"/>
      <c r="G758" s="8" t="s">
        <v>3164</v>
      </c>
      <c r="H758" s="11" t="s">
        <v>2256</v>
      </c>
      <c r="I758" s="4">
        <v>60207782</v>
      </c>
      <c r="J758" s="4">
        <v>88100751</v>
      </c>
      <c r="K758" s="7">
        <f t="shared" si="31"/>
        <v>0.46327846788974886</v>
      </c>
      <c r="L758" t="str">
        <f t="shared" si="29"/>
        <v/>
      </c>
      <c r="M758" s="3">
        <v>11831.89</v>
      </c>
      <c r="N758" s="3">
        <v>9465.51</v>
      </c>
      <c r="O758" s="3">
        <v>7099.13</v>
      </c>
      <c r="P758" s="3">
        <v>4732.76</v>
      </c>
      <c r="Q758" s="3">
        <v>2366.38</v>
      </c>
      <c r="R758" s="3">
        <v>0</v>
      </c>
      <c r="S758" s="3">
        <v>0</v>
      </c>
      <c r="T758" s="3">
        <v>0</v>
      </c>
    </row>
    <row r="759" spans="1:20" x14ac:dyDescent="0.25">
      <c r="A759" s="8" t="s">
        <v>2266</v>
      </c>
      <c r="B759" s="47">
        <v>81</v>
      </c>
      <c r="C759" s="8" t="s">
        <v>6814</v>
      </c>
      <c r="D759" s="8" t="s">
        <v>7338</v>
      </c>
      <c r="E759" s="8"/>
      <c r="F759" s="8"/>
      <c r="G759" s="8" t="s">
        <v>3222</v>
      </c>
      <c r="H759" s="11" t="s">
        <v>2257</v>
      </c>
      <c r="I759" s="4">
        <v>4827228</v>
      </c>
      <c r="J759" s="4">
        <v>5830389</v>
      </c>
      <c r="K759" s="7">
        <f t="shared" si="31"/>
        <v>0.20781305544299958</v>
      </c>
      <c r="L759" t="str">
        <f t="shared" si="29"/>
        <v>QUALIFIED</v>
      </c>
      <c r="M759" s="3">
        <v>2413.59</v>
      </c>
      <c r="N759" s="3">
        <v>2111.89</v>
      </c>
      <c r="O759" s="3">
        <v>1810.19</v>
      </c>
      <c r="P759" s="3">
        <v>1508.49</v>
      </c>
      <c r="Q759" s="3">
        <v>1206.8</v>
      </c>
      <c r="R759" s="3">
        <v>905.1</v>
      </c>
      <c r="S759" s="3">
        <v>603.4</v>
      </c>
      <c r="T759" s="3">
        <v>301.7</v>
      </c>
    </row>
    <row r="760" spans="1:20" x14ac:dyDescent="0.25">
      <c r="A760" s="8" t="s">
        <v>2266</v>
      </c>
      <c r="B760" s="47">
        <v>81</v>
      </c>
      <c r="C760" s="8" t="s">
        <v>6814</v>
      </c>
      <c r="D760" s="8" t="s">
        <v>7430</v>
      </c>
      <c r="E760" s="8"/>
      <c r="F760" s="8"/>
      <c r="G760" s="8" t="s">
        <v>3315</v>
      </c>
      <c r="H760" s="11" t="s">
        <v>2258</v>
      </c>
      <c r="I760" s="4">
        <v>2317533</v>
      </c>
      <c r="J760" s="4">
        <v>4289632</v>
      </c>
      <c r="K760" s="7">
        <f t="shared" si="31"/>
        <v>0.85094753774811405</v>
      </c>
      <c r="L760" t="str">
        <f t="shared" si="29"/>
        <v/>
      </c>
      <c r="M760" s="3">
        <v>3042.35</v>
      </c>
      <c r="N760" s="3">
        <v>2433.88</v>
      </c>
      <c r="O760" s="3">
        <v>1825.41</v>
      </c>
      <c r="P760" s="3">
        <v>1216.94</v>
      </c>
      <c r="Q760" s="3">
        <v>608.47</v>
      </c>
      <c r="R760" s="3">
        <v>0</v>
      </c>
      <c r="S760" s="3">
        <v>0</v>
      </c>
      <c r="T760" s="3">
        <v>0</v>
      </c>
    </row>
    <row r="761" spans="1:20" x14ac:dyDescent="0.25">
      <c r="A761" s="8" t="s">
        <v>2266</v>
      </c>
      <c r="B761" s="47">
        <v>81</v>
      </c>
      <c r="C761" s="8" t="s">
        <v>6814</v>
      </c>
      <c r="D761" s="8" t="s">
        <v>7461</v>
      </c>
      <c r="E761" s="8"/>
      <c r="F761" s="8"/>
      <c r="G761" s="8" t="s">
        <v>3347</v>
      </c>
      <c r="H761" s="11" t="s">
        <v>2259</v>
      </c>
      <c r="I761" s="4">
        <v>21055892</v>
      </c>
      <c r="J761" s="4">
        <v>24293760</v>
      </c>
      <c r="K761" s="7">
        <f t="shared" si="31"/>
        <v>0.15377491487893269</v>
      </c>
      <c r="L761" t="str">
        <f t="shared" si="29"/>
        <v>QUALIFIED</v>
      </c>
      <c r="M761" s="3">
        <v>10792.83</v>
      </c>
      <c r="N761" s="3">
        <v>9443.73</v>
      </c>
      <c r="O761" s="3">
        <v>8094.62</v>
      </c>
      <c r="P761" s="3">
        <v>6745.52</v>
      </c>
      <c r="Q761" s="3">
        <v>5396.42</v>
      </c>
      <c r="R761" s="3">
        <v>4047.31</v>
      </c>
      <c r="S761" s="3">
        <v>2698.21</v>
      </c>
      <c r="T761" s="3">
        <v>1349.1</v>
      </c>
    </row>
    <row r="762" spans="1:20" x14ac:dyDescent="0.25">
      <c r="A762" s="8" t="s">
        <v>2266</v>
      </c>
      <c r="B762" s="47">
        <v>81</v>
      </c>
      <c r="C762" s="8" t="s">
        <v>6814</v>
      </c>
      <c r="D762" s="8" t="s">
        <v>7585</v>
      </c>
      <c r="E762" s="8"/>
      <c r="F762" s="8"/>
      <c r="G762" s="8" t="s">
        <v>3472</v>
      </c>
      <c r="H762" s="11" t="s">
        <v>2260</v>
      </c>
      <c r="I762" s="4">
        <v>45450100</v>
      </c>
      <c r="J762" s="4">
        <v>55637289</v>
      </c>
      <c r="K762" s="7">
        <f t="shared" si="31"/>
        <v>0.22414007889971641</v>
      </c>
      <c r="L762" t="str">
        <f t="shared" si="29"/>
        <v>QUALIFIED</v>
      </c>
      <c r="M762" s="3">
        <v>20557.27</v>
      </c>
      <c r="N762" s="3">
        <v>17987.61</v>
      </c>
      <c r="O762" s="3">
        <v>15417.95</v>
      </c>
      <c r="P762" s="3">
        <v>12848.29</v>
      </c>
      <c r="Q762" s="3">
        <v>10278.64</v>
      </c>
      <c r="R762" s="3">
        <v>7708.98</v>
      </c>
      <c r="S762" s="3">
        <v>5139.32</v>
      </c>
      <c r="T762" s="3">
        <v>2569.66</v>
      </c>
    </row>
    <row r="763" spans="1:20" x14ac:dyDescent="0.25">
      <c r="A763" s="8" t="s">
        <v>2266</v>
      </c>
      <c r="B763" s="47">
        <v>81</v>
      </c>
      <c r="C763" s="8" t="s">
        <v>6814</v>
      </c>
      <c r="D763" s="8" t="s">
        <v>7594</v>
      </c>
      <c r="E763" s="8"/>
      <c r="F763" s="8"/>
      <c r="G763" s="8" t="s">
        <v>3481</v>
      </c>
      <c r="H763" s="11" t="s">
        <v>2261</v>
      </c>
      <c r="I763" s="4">
        <v>12433152</v>
      </c>
      <c r="J763" s="4">
        <v>16514012</v>
      </c>
      <c r="K763" s="7">
        <f t="shared" si="31"/>
        <v>0.32822408991702184</v>
      </c>
      <c r="L763" t="str">
        <f t="shared" si="29"/>
        <v/>
      </c>
      <c r="M763" s="3">
        <v>5394.32</v>
      </c>
      <c r="N763" s="3">
        <v>4315.46</v>
      </c>
      <c r="O763" s="3">
        <v>3236.59</v>
      </c>
      <c r="P763" s="3">
        <v>2157.73</v>
      </c>
      <c r="Q763" s="3">
        <v>1078.8599999999999</v>
      </c>
      <c r="R763" s="3">
        <v>0</v>
      </c>
      <c r="S763" s="3">
        <v>0</v>
      </c>
      <c r="T763" s="3">
        <v>0</v>
      </c>
    </row>
    <row r="764" spans="1:20" x14ac:dyDescent="0.25">
      <c r="A764" s="8" t="s">
        <v>2266</v>
      </c>
      <c r="B764" s="47">
        <v>81</v>
      </c>
      <c r="C764" s="8" t="s">
        <v>6814</v>
      </c>
      <c r="D764" s="8" t="s">
        <v>7710</v>
      </c>
      <c r="E764" s="8"/>
      <c r="F764" s="8"/>
      <c r="G764" s="8" t="s">
        <v>3600</v>
      </c>
      <c r="H764" s="11" t="s">
        <v>2262</v>
      </c>
      <c r="I764" s="4">
        <v>20011757</v>
      </c>
      <c r="J764" s="4">
        <v>23790642</v>
      </c>
      <c r="K764" s="7">
        <f t="shared" si="31"/>
        <v>0.18883324437729282</v>
      </c>
      <c r="L764" t="str">
        <f t="shared" si="29"/>
        <v>QUALIFIED</v>
      </c>
      <c r="M764" s="3">
        <v>6476.16</v>
      </c>
      <c r="N764" s="3">
        <v>5666.64</v>
      </c>
      <c r="O764" s="3">
        <v>4857.12</v>
      </c>
      <c r="P764" s="3">
        <v>4047.6</v>
      </c>
      <c r="Q764" s="3">
        <v>3238.08</v>
      </c>
      <c r="R764" s="3">
        <v>2428.56</v>
      </c>
      <c r="S764" s="3">
        <v>1619.04</v>
      </c>
      <c r="T764" s="3">
        <v>809.52</v>
      </c>
    </row>
    <row r="765" spans="1:20" x14ac:dyDescent="0.25">
      <c r="A765" s="8" t="s">
        <v>322</v>
      </c>
      <c r="B765" s="47">
        <v>82</v>
      </c>
      <c r="C765" s="8" t="s">
        <v>6814</v>
      </c>
      <c r="D765" s="8" t="s">
        <v>6837</v>
      </c>
      <c r="E765" s="8"/>
      <c r="F765" s="8"/>
      <c r="G765" s="8" t="s">
        <v>2791</v>
      </c>
      <c r="H765" s="11" t="s">
        <v>2269</v>
      </c>
      <c r="I765" s="4">
        <v>1881908908</v>
      </c>
      <c r="J765" s="4">
        <v>2467989928</v>
      </c>
      <c r="K765" s="7">
        <f t="shared" si="31"/>
        <v>0.31142900568065113</v>
      </c>
      <c r="L765" t="str">
        <f t="shared" si="29"/>
        <v>QUALIFIED</v>
      </c>
      <c r="M765" s="3">
        <v>692237.46</v>
      </c>
      <c r="N765" s="3">
        <v>605707.78</v>
      </c>
      <c r="O765" s="3">
        <v>519178.1</v>
      </c>
      <c r="P765" s="3">
        <v>432648.41</v>
      </c>
      <c r="Q765" s="3">
        <v>346118.73</v>
      </c>
      <c r="R765" s="3">
        <v>259589.05</v>
      </c>
      <c r="S765" s="3">
        <v>173059.37</v>
      </c>
      <c r="T765" s="3">
        <v>86529.68</v>
      </c>
    </row>
    <row r="766" spans="1:20" x14ac:dyDescent="0.25">
      <c r="A766" s="8" t="s">
        <v>322</v>
      </c>
      <c r="B766" s="47">
        <v>82</v>
      </c>
      <c r="C766" s="8" t="s">
        <v>6814</v>
      </c>
      <c r="D766" s="8" t="s">
        <v>6931</v>
      </c>
      <c r="E766" s="8"/>
      <c r="F766" s="8"/>
      <c r="G766" s="8" t="s">
        <v>2801</v>
      </c>
      <c r="H766" s="11" t="s">
        <v>2276</v>
      </c>
      <c r="I766" s="4">
        <v>64704361</v>
      </c>
      <c r="J766" s="4">
        <v>88655055</v>
      </c>
      <c r="K766" s="7">
        <f t="shared" si="31"/>
        <v>0.3701557921265925</v>
      </c>
      <c r="L766" t="str">
        <f t="shared" si="29"/>
        <v/>
      </c>
      <c r="M766" s="3">
        <v>26036.36</v>
      </c>
      <c r="N766" s="3">
        <v>20829.09</v>
      </c>
      <c r="O766" s="3">
        <v>15621.82</v>
      </c>
      <c r="P766" s="3">
        <v>10414.540000000001</v>
      </c>
      <c r="Q766" s="3">
        <v>5207.2700000000004</v>
      </c>
      <c r="R766" s="3">
        <v>0</v>
      </c>
      <c r="S766" s="3">
        <v>0</v>
      </c>
      <c r="T766" s="3">
        <v>0</v>
      </c>
    </row>
    <row r="767" spans="1:20" x14ac:dyDescent="0.25">
      <c r="A767" s="8" t="s">
        <v>322</v>
      </c>
      <c r="B767" s="47">
        <v>82</v>
      </c>
      <c r="C767" s="8" t="s">
        <v>6814</v>
      </c>
      <c r="D767" s="8" t="s">
        <v>6953</v>
      </c>
      <c r="E767" s="8"/>
      <c r="F767" s="8"/>
      <c r="G767" s="8" t="s">
        <v>2823</v>
      </c>
      <c r="H767" s="11" t="s">
        <v>279</v>
      </c>
      <c r="I767" s="4">
        <v>75616899</v>
      </c>
      <c r="J767" s="4">
        <v>86405302</v>
      </c>
      <c r="K767" s="7">
        <f t="shared" si="31"/>
        <v>0.14267185169812371</v>
      </c>
      <c r="L767" t="str">
        <f t="shared" si="29"/>
        <v>QUALIFIED</v>
      </c>
      <c r="M767" s="3">
        <v>46753.48</v>
      </c>
      <c r="N767" s="3">
        <v>40909.300000000003</v>
      </c>
      <c r="O767" s="3">
        <v>35065.11</v>
      </c>
      <c r="P767" s="3">
        <v>29220.93</v>
      </c>
      <c r="Q767" s="3">
        <v>23376.74</v>
      </c>
      <c r="R767" s="3">
        <v>17532.560000000001</v>
      </c>
      <c r="S767" s="3">
        <v>11688.37</v>
      </c>
      <c r="T767" s="3">
        <v>5844.19</v>
      </c>
    </row>
    <row r="768" spans="1:20" x14ac:dyDescent="0.25">
      <c r="A768" s="8" t="s">
        <v>322</v>
      </c>
      <c r="B768" s="47">
        <v>82</v>
      </c>
      <c r="C768" s="8" t="s">
        <v>6814</v>
      </c>
      <c r="D768" s="8" t="s">
        <v>6838</v>
      </c>
      <c r="E768" s="8"/>
      <c r="F768" s="8"/>
      <c r="G768" s="8" t="s">
        <v>2920</v>
      </c>
      <c r="H768" s="11" t="s">
        <v>2270</v>
      </c>
      <c r="I768" s="4">
        <v>4012691527</v>
      </c>
      <c r="J768" s="4">
        <v>4785057029</v>
      </c>
      <c r="K768" s="7">
        <f t="shared" si="31"/>
        <v>0.192480657135746</v>
      </c>
      <c r="L768" t="str">
        <f t="shared" si="29"/>
        <v>QUALIFIED</v>
      </c>
      <c r="M768" s="3">
        <v>2999466.5</v>
      </c>
      <c r="N768" s="3">
        <v>2624533.19</v>
      </c>
      <c r="O768" s="3">
        <v>2249599.88</v>
      </c>
      <c r="P768" s="3">
        <v>1874666.56</v>
      </c>
      <c r="Q768" s="3">
        <v>1499733.25</v>
      </c>
      <c r="R768" s="3">
        <v>1124799.94</v>
      </c>
      <c r="S768" s="3">
        <v>749866.63</v>
      </c>
      <c r="T768" s="3">
        <v>374933.31</v>
      </c>
    </row>
    <row r="769" spans="1:20" x14ac:dyDescent="0.25">
      <c r="A769" s="8" t="s">
        <v>322</v>
      </c>
      <c r="B769" s="47">
        <v>82</v>
      </c>
      <c r="C769" s="8" t="s">
        <v>6814</v>
      </c>
      <c r="D769" s="8" t="s">
        <v>7065</v>
      </c>
      <c r="E769" s="8"/>
      <c r="F769" s="8"/>
      <c r="G769" s="8" t="s">
        <v>2946</v>
      </c>
      <c r="H769" s="11" t="s">
        <v>2284</v>
      </c>
      <c r="I769" s="4">
        <v>5971597</v>
      </c>
      <c r="J769" s="4">
        <v>5571723</v>
      </c>
      <c r="K769" s="7">
        <f t="shared" si="31"/>
        <v>-6.6962656723151284E-2</v>
      </c>
      <c r="L769" t="str">
        <f t="shared" si="29"/>
        <v>QUALIFIED</v>
      </c>
      <c r="M769" s="3">
        <v>227.56</v>
      </c>
      <c r="N769" s="3">
        <v>199.12</v>
      </c>
      <c r="O769" s="3">
        <v>170.67</v>
      </c>
      <c r="P769" s="3">
        <v>142.22999999999999</v>
      </c>
      <c r="Q769" s="3">
        <v>113.78</v>
      </c>
      <c r="R769" s="3">
        <v>85.34</v>
      </c>
      <c r="S769" s="3">
        <v>56.89</v>
      </c>
      <c r="T769" s="3">
        <v>28.45</v>
      </c>
    </row>
    <row r="770" spans="1:20" x14ac:dyDescent="0.25">
      <c r="A770" s="8" t="s">
        <v>322</v>
      </c>
      <c r="B770" s="47">
        <v>82</v>
      </c>
      <c r="C770" s="8" t="s">
        <v>6814</v>
      </c>
      <c r="D770" s="8" t="s">
        <v>7067</v>
      </c>
      <c r="E770" s="8"/>
      <c r="F770" s="8"/>
      <c r="G770" s="8" t="s">
        <v>2948</v>
      </c>
      <c r="H770" s="11" t="s">
        <v>2285</v>
      </c>
      <c r="I770" s="4">
        <v>10642007</v>
      </c>
      <c r="J770" s="4">
        <v>14755917</v>
      </c>
      <c r="K770" s="7">
        <f t="shared" si="31"/>
        <v>0.3865727583152313</v>
      </c>
      <c r="L770" t="str">
        <f t="shared" si="29"/>
        <v/>
      </c>
      <c r="M770" s="3">
        <v>1348.72</v>
      </c>
      <c r="N770" s="3">
        <v>1078.98</v>
      </c>
      <c r="O770" s="3">
        <v>809.23</v>
      </c>
      <c r="P770" s="3">
        <v>539.49</v>
      </c>
      <c r="Q770" s="3">
        <v>269.74</v>
      </c>
      <c r="R770" s="3">
        <v>0</v>
      </c>
      <c r="S770" s="3">
        <v>0</v>
      </c>
      <c r="T770" s="3">
        <v>0</v>
      </c>
    </row>
    <row r="771" spans="1:20" x14ac:dyDescent="0.25">
      <c r="A771" s="8" t="s">
        <v>322</v>
      </c>
      <c r="B771" s="47">
        <v>82</v>
      </c>
      <c r="C771" s="8" t="s">
        <v>6814</v>
      </c>
      <c r="D771" s="8" t="s">
        <v>7095</v>
      </c>
      <c r="E771" s="8"/>
      <c r="F771" s="8"/>
      <c r="G771" s="8" t="s">
        <v>2976</v>
      </c>
      <c r="H771" s="11" t="s">
        <v>2286</v>
      </c>
      <c r="I771" s="4">
        <v>318531165</v>
      </c>
      <c r="J771" s="4">
        <v>429203143</v>
      </c>
      <c r="K771" s="7">
        <f t="shared" si="31"/>
        <v>0.34744474061117381</v>
      </c>
      <c r="L771" t="str">
        <f t="shared" ref="L771:L834" si="32">IF(K771&gt;0.3124,"","QUALIFIED")</f>
        <v/>
      </c>
      <c r="M771" s="3">
        <v>64102.59</v>
      </c>
      <c r="N771" s="3">
        <v>51282.07</v>
      </c>
      <c r="O771" s="3">
        <v>38461.550000000003</v>
      </c>
      <c r="P771" s="3">
        <v>25641.040000000001</v>
      </c>
      <c r="Q771" s="3">
        <v>12820.52</v>
      </c>
      <c r="R771" s="3">
        <v>0</v>
      </c>
      <c r="S771" s="3">
        <v>0</v>
      </c>
      <c r="T771" s="3">
        <v>0</v>
      </c>
    </row>
    <row r="772" spans="1:20" x14ac:dyDescent="0.25">
      <c r="A772" s="8" t="s">
        <v>322</v>
      </c>
      <c r="B772" s="47">
        <v>82</v>
      </c>
      <c r="C772" s="8" t="s">
        <v>6814</v>
      </c>
      <c r="D772" s="8" t="s">
        <v>7295</v>
      </c>
      <c r="E772" s="8"/>
      <c r="F772" s="8"/>
      <c r="G772" s="8" t="s">
        <v>3179</v>
      </c>
      <c r="H772" s="11" t="s">
        <v>2287</v>
      </c>
      <c r="I772" s="4">
        <v>194273118</v>
      </c>
      <c r="J772" s="4">
        <v>284536478</v>
      </c>
      <c r="K772" s="7">
        <f t="shared" si="31"/>
        <v>0.46462094668187698</v>
      </c>
      <c r="L772" t="str">
        <f t="shared" si="32"/>
        <v/>
      </c>
      <c r="M772" s="3">
        <v>41926.339999999997</v>
      </c>
      <c r="N772" s="3">
        <v>33541.07</v>
      </c>
      <c r="O772" s="3">
        <v>25155.8</v>
      </c>
      <c r="P772" s="3">
        <v>16770.54</v>
      </c>
      <c r="Q772" s="3">
        <v>8385.27</v>
      </c>
      <c r="R772" s="3">
        <v>0</v>
      </c>
      <c r="S772" s="3">
        <v>0</v>
      </c>
      <c r="T772" s="3">
        <v>0</v>
      </c>
    </row>
    <row r="773" spans="1:20" x14ac:dyDescent="0.25">
      <c r="A773" s="8" t="s">
        <v>322</v>
      </c>
      <c r="B773" s="47">
        <v>82</v>
      </c>
      <c r="C773" s="8" t="s">
        <v>6814</v>
      </c>
      <c r="D773" s="8" t="s">
        <v>7325</v>
      </c>
      <c r="E773" s="8"/>
      <c r="F773" s="8"/>
      <c r="G773" s="8" t="s">
        <v>3209</v>
      </c>
      <c r="H773" s="11" t="s">
        <v>2288</v>
      </c>
      <c r="I773" s="4">
        <v>30392758</v>
      </c>
      <c r="J773" s="4">
        <v>43222690</v>
      </c>
      <c r="K773" s="7">
        <f t="shared" si="31"/>
        <v>0.42213780006408108</v>
      </c>
      <c r="L773" t="str">
        <f t="shared" si="32"/>
        <v/>
      </c>
      <c r="M773" s="3">
        <v>390.37</v>
      </c>
      <c r="N773" s="3">
        <v>312.3</v>
      </c>
      <c r="O773" s="3">
        <v>234.22</v>
      </c>
      <c r="P773" s="3">
        <v>156.15</v>
      </c>
      <c r="Q773" s="3">
        <v>78.069999999999993</v>
      </c>
      <c r="R773" s="3">
        <v>0</v>
      </c>
      <c r="S773" s="3">
        <v>0</v>
      </c>
      <c r="T773" s="3">
        <v>0</v>
      </c>
    </row>
    <row r="774" spans="1:20" x14ac:dyDescent="0.25">
      <c r="A774" s="8" t="s">
        <v>322</v>
      </c>
      <c r="B774" s="47">
        <v>82</v>
      </c>
      <c r="C774" s="8" t="s">
        <v>6814</v>
      </c>
      <c r="D774" s="8" t="s">
        <v>7374</v>
      </c>
      <c r="E774" s="8"/>
      <c r="F774" s="8"/>
      <c r="G774" s="8" t="s">
        <v>3258</v>
      </c>
      <c r="H774" s="11" t="s">
        <v>2289</v>
      </c>
      <c r="I774" s="4">
        <v>4410230</v>
      </c>
      <c r="J774" s="4">
        <v>5052473</v>
      </c>
      <c r="K774" s="7">
        <f t="shared" si="31"/>
        <v>0.14562573834017728</v>
      </c>
      <c r="L774" t="str">
        <f t="shared" si="32"/>
        <v>QUALIFIED</v>
      </c>
      <c r="M774" s="3">
        <v>150.15</v>
      </c>
      <c r="N774" s="3">
        <v>131.38</v>
      </c>
      <c r="O774" s="3">
        <v>112.61</v>
      </c>
      <c r="P774" s="3">
        <v>93.84</v>
      </c>
      <c r="Q774" s="3">
        <v>75.08</v>
      </c>
      <c r="R774" s="3">
        <v>56.31</v>
      </c>
      <c r="S774" s="3">
        <v>37.54</v>
      </c>
      <c r="T774" s="3">
        <v>18.77</v>
      </c>
    </row>
    <row r="775" spans="1:20" x14ac:dyDescent="0.25">
      <c r="A775" s="8" t="s">
        <v>322</v>
      </c>
      <c r="B775" s="47">
        <v>82</v>
      </c>
      <c r="C775" s="8" t="s">
        <v>6814</v>
      </c>
      <c r="D775" s="8" t="s">
        <v>7376</v>
      </c>
      <c r="E775" s="8"/>
      <c r="F775" s="8"/>
      <c r="G775" s="8" t="s">
        <v>3260</v>
      </c>
      <c r="H775" s="11" t="s">
        <v>2290</v>
      </c>
      <c r="I775" s="4">
        <v>9254280</v>
      </c>
      <c r="J775" s="4">
        <v>11194324</v>
      </c>
      <c r="K775" s="7">
        <f t="shared" si="31"/>
        <v>0.20963748665482348</v>
      </c>
      <c r="L775" t="str">
        <f t="shared" si="32"/>
        <v>QUALIFIED</v>
      </c>
      <c r="M775" s="3">
        <v>1249.18</v>
      </c>
      <c r="N775" s="3">
        <v>1093.03</v>
      </c>
      <c r="O775" s="3">
        <v>936.89</v>
      </c>
      <c r="P775" s="3">
        <v>780.74</v>
      </c>
      <c r="Q775" s="3">
        <v>624.59</v>
      </c>
      <c r="R775" s="3">
        <v>468.44</v>
      </c>
      <c r="S775" s="3">
        <v>312.3</v>
      </c>
      <c r="T775" s="3">
        <v>156.15</v>
      </c>
    </row>
    <row r="776" spans="1:20" x14ac:dyDescent="0.25">
      <c r="A776" s="8" t="s">
        <v>322</v>
      </c>
      <c r="B776" s="47">
        <v>82</v>
      </c>
      <c r="C776" s="8" t="s">
        <v>6814</v>
      </c>
      <c r="D776" s="8" t="s">
        <v>7436</v>
      </c>
      <c r="E776" s="8"/>
      <c r="F776" s="8"/>
      <c r="G776" s="8" t="s">
        <v>3321</v>
      </c>
      <c r="H776" s="11" t="s">
        <v>2291</v>
      </c>
      <c r="I776" s="4">
        <v>4040669</v>
      </c>
      <c r="J776" s="4">
        <v>4620853</v>
      </c>
      <c r="K776" s="7">
        <f t="shared" si="31"/>
        <v>0.14358612398095463</v>
      </c>
      <c r="L776" t="str">
        <f t="shared" si="32"/>
        <v>QUALIFIED</v>
      </c>
      <c r="M776" s="3">
        <v>619.23</v>
      </c>
      <c r="N776" s="3">
        <v>541.83000000000004</v>
      </c>
      <c r="O776" s="3">
        <v>464.42</v>
      </c>
      <c r="P776" s="3">
        <v>387.02</v>
      </c>
      <c r="Q776" s="3">
        <v>309.62</v>
      </c>
      <c r="R776" s="3">
        <v>232.21</v>
      </c>
      <c r="S776" s="3">
        <v>154.81</v>
      </c>
      <c r="T776" s="3">
        <v>77.400000000000006</v>
      </c>
    </row>
    <row r="777" spans="1:20" x14ac:dyDescent="0.25">
      <c r="A777" s="8" t="s">
        <v>322</v>
      </c>
      <c r="B777" s="47">
        <v>82</v>
      </c>
      <c r="C777" s="8" t="s">
        <v>6814</v>
      </c>
      <c r="D777" s="8" t="s">
        <v>7492</v>
      </c>
      <c r="E777" s="8"/>
      <c r="F777" s="8"/>
      <c r="G777" s="8" t="s">
        <v>3379</v>
      </c>
      <c r="H777" s="11" t="s">
        <v>2292</v>
      </c>
      <c r="I777" s="4">
        <v>3771796</v>
      </c>
      <c r="J777" s="4">
        <v>4685941</v>
      </c>
      <c r="K777" s="7">
        <f t="shared" si="31"/>
        <v>0.24236331975536324</v>
      </c>
      <c r="L777" t="str">
        <f t="shared" si="32"/>
        <v>QUALIFIED</v>
      </c>
      <c r="M777" s="3">
        <v>3.21</v>
      </c>
      <c r="N777" s="3">
        <v>2.81</v>
      </c>
      <c r="O777" s="3">
        <v>2.41</v>
      </c>
      <c r="P777" s="3">
        <v>2.0099999999999998</v>
      </c>
      <c r="Q777" s="3">
        <v>1.61</v>
      </c>
      <c r="R777" s="3">
        <v>1.2</v>
      </c>
      <c r="S777" s="3">
        <v>0.8</v>
      </c>
      <c r="T777" s="3">
        <v>0.4</v>
      </c>
    </row>
    <row r="778" spans="1:20" x14ac:dyDescent="0.25">
      <c r="A778" s="8" t="s">
        <v>322</v>
      </c>
      <c r="B778" s="47">
        <v>82</v>
      </c>
      <c r="C778" s="8" t="s">
        <v>6814</v>
      </c>
      <c r="D778" s="8" t="s">
        <v>7526</v>
      </c>
      <c r="E778" s="8"/>
      <c r="F778" s="8"/>
      <c r="G778" s="8" t="s">
        <v>3413</v>
      </c>
      <c r="H778" s="11" t="s">
        <v>2293</v>
      </c>
      <c r="I778" s="4">
        <v>32862575</v>
      </c>
      <c r="J778" s="4">
        <v>46541879</v>
      </c>
      <c r="K778" s="7">
        <f t="shared" si="31"/>
        <v>0.41625782520085536</v>
      </c>
      <c r="L778" t="str">
        <f t="shared" si="32"/>
        <v/>
      </c>
      <c r="M778" s="3">
        <v>4750.3500000000004</v>
      </c>
      <c r="N778" s="3">
        <v>3800.28</v>
      </c>
      <c r="O778" s="3">
        <v>2850.21</v>
      </c>
      <c r="P778" s="3">
        <v>1900.14</v>
      </c>
      <c r="Q778" s="3">
        <v>950.07</v>
      </c>
      <c r="R778" s="3">
        <v>0</v>
      </c>
      <c r="S778" s="3">
        <v>0</v>
      </c>
      <c r="T778" s="3">
        <v>0</v>
      </c>
    </row>
    <row r="779" spans="1:20" x14ac:dyDescent="0.25">
      <c r="A779" s="8" t="s">
        <v>322</v>
      </c>
      <c r="B779" s="47">
        <v>82</v>
      </c>
      <c r="C779" s="8" t="s">
        <v>6814</v>
      </c>
      <c r="D779" s="8" t="s">
        <v>7558</v>
      </c>
      <c r="E779" s="8"/>
      <c r="F779" s="8"/>
      <c r="G779" s="8" t="s">
        <v>3445</v>
      </c>
      <c r="H779" s="11" t="s">
        <v>1628</v>
      </c>
      <c r="I779" s="4">
        <v>64781100</v>
      </c>
      <c r="J779" s="4">
        <v>66799106</v>
      </c>
      <c r="K779" s="7">
        <f t="shared" si="31"/>
        <v>3.1151153654383763E-2</v>
      </c>
      <c r="L779" t="str">
        <f t="shared" si="32"/>
        <v>QUALIFIED</v>
      </c>
      <c r="M779" s="3">
        <v>25511.119999999999</v>
      </c>
      <c r="N779" s="3">
        <v>22322.23</v>
      </c>
      <c r="O779" s="3">
        <v>19133.34</v>
      </c>
      <c r="P779" s="3">
        <v>15944.45</v>
      </c>
      <c r="Q779" s="3">
        <v>12755.56</v>
      </c>
      <c r="R779" s="3">
        <v>9566.67</v>
      </c>
      <c r="S779" s="3">
        <v>6377.78</v>
      </c>
      <c r="T779" s="3">
        <v>3188.89</v>
      </c>
    </row>
    <row r="780" spans="1:20" x14ac:dyDescent="0.25">
      <c r="A780" s="8" t="s">
        <v>322</v>
      </c>
      <c r="B780" s="47">
        <v>82</v>
      </c>
      <c r="C780" s="8" t="s">
        <v>6814</v>
      </c>
      <c r="D780" s="8" t="s">
        <v>7707</v>
      </c>
      <c r="E780" s="8"/>
      <c r="F780" s="8"/>
      <c r="G780" s="8" t="s">
        <v>3597</v>
      </c>
      <c r="H780" s="11" t="s">
        <v>2294</v>
      </c>
      <c r="I780" s="4">
        <v>96805578</v>
      </c>
      <c r="J780" s="4">
        <v>105599607</v>
      </c>
      <c r="K780" s="7">
        <f t="shared" si="31"/>
        <v>9.0842172338457608E-2</v>
      </c>
      <c r="L780" t="str">
        <f t="shared" si="32"/>
        <v>QUALIFIED</v>
      </c>
      <c r="M780" s="3">
        <v>53777.3</v>
      </c>
      <c r="N780" s="3">
        <v>47055.14</v>
      </c>
      <c r="O780" s="3">
        <v>40332.980000000003</v>
      </c>
      <c r="P780" s="3">
        <v>33610.81</v>
      </c>
      <c r="Q780" s="3">
        <v>26888.65</v>
      </c>
      <c r="R780" s="3">
        <v>20166.490000000002</v>
      </c>
      <c r="S780" s="3">
        <v>13444.33</v>
      </c>
      <c r="T780" s="3">
        <v>6722.16</v>
      </c>
    </row>
    <row r="781" spans="1:20" x14ac:dyDescent="0.25">
      <c r="A781" s="8" t="s">
        <v>2328</v>
      </c>
      <c r="B781" s="47">
        <v>83</v>
      </c>
      <c r="C781" s="8" t="s">
        <v>6814</v>
      </c>
      <c r="D781" s="8" t="s">
        <v>7051</v>
      </c>
      <c r="E781" s="8"/>
      <c r="F781" s="8"/>
      <c r="G781" s="8" t="s">
        <v>2930</v>
      </c>
      <c r="H781" s="11" t="s">
        <v>2322</v>
      </c>
      <c r="I781" s="4">
        <v>5286880</v>
      </c>
      <c r="J781" s="4">
        <v>7712058</v>
      </c>
      <c r="K781" s="7">
        <f t="shared" ref="K781:K812" si="33">(J781-I781)/I781</f>
        <v>0.45871629392004359</v>
      </c>
      <c r="L781" t="str">
        <f t="shared" si="32"/>
        <v/>
      </c>
      <c r="M781" s="3">
        <v>1719.01</v>
      </c>
      <c r="N781" s="3">
        <v>1375.21</v>
      </c>
      <c r="O781" s="3">
        <v>1031.4100000000001</v>
      </c>
      <c r="P781" s="3">
        <v>687.6</v>
      </c>
      <c r="Q781" s="3">
        <v>343.8</v>
      </c>
      <c r="R781" s="3">
        <v>0</v>
      </c>
      <c r="S781" s="3">
        <v>0</v>
      </c>
      <c r="T781" s="3">
        <v>0</v>
      </c>
    </row>
    <row r="782" spans="1:20" x14ac:dyDescent="0.25">
      <c r="A782" s="8" t="s">
        <v>2328</v>
      </c>
      <c r="B782" s="47">
        <v>83</v>
      </c>
      <c r="C782" s="8" t="s">
        <v>6814</v>
      </c>
      <c r="D782" s="8" t="s">
        <v>7086</v>
      </c>
      <c r="E782" s="8"/>
      <c r="F782" s="8"/>
      <c r="G782" s="8" t="s">
        <v>2967</v>
      </c>
      <c r="H782" s="11" t="s">
        <v>2323</v>
      </c>
      <c r="I782" s="4">
        <v>10351928</v>
      </c>
      <c r="J782" s="4">
        <v>11404468</v>
      </c>
      <c r="K782" s="7">
        <f t="shared" si="33"/>
        <v>0.10167574581276068</v>
      </c>
      <c r="L782" t="str">
        <f t="shared" si="32"/>
        <v>QUALIFIED</v>
      </c>
      <c r="M782" s="3">
        <v>1769.27</v>
      </c>
      <c r="N782" s="3">
        <v>1548.11</v>
      </c>
      <c r="O782" s="3">
        <v>1326.95</v>
      </c>
      <c r="P782" s="3">
        <v>1105.79</v>
      </c>
      <c r="Q782" s="3">
        <v>884.64</v>
      </c>
      <c r="R782" s="3">
        <v>663.48</v>
      </c>
      <c r="S782" s="3">
        <v>442.32</v>
      </c>
      <c r="T782" s="3">
        <v>221.16</v>
      </c>
    </row>
    <row r="783" spans="1:20" x14ac:dyDescent="0.25">
      <c r="A783" s="8" t="s">
        <v>2328</v>
      </c>
      <c r="B783" s="47">
        <v>83</v>
      </c>
      <c r="C783" s="8" t="s">
        <v>6814</v>
      </c>
      <c r="D783" s="8" t="s">
        <v>7097</v>
      </c>
      <c r="E783" s="8"/>
      <c r="F783" s="8"/>
      <c r="G783" s="8" t="s">
        <v>2978</v>
      </c>
      <c r="H783" s="11" t="s">
        <v>2095</v>
      </c>
      <c r="I783" s="4">
        <v>15802689</v>
      </c>
      <c r="J783" s="4">
        <v>17769939</v>
      </c>
      <c r="K783" s="7">
        <f t="shared" si="33"/>
        <v>0.12448830702167207</v>
      </c>
      <c r="L783" t="str">
        <f t="shared" si="32"/>
        <v>QUALIFIED</v>
      </c>
      <c r="M783" s="3">
        <v>4707.24</v>
      </c>
      <c r="N783" s="3">
        <v>4118.84</v>
      </c>
      <c r="O783" s="3">
        <v>3530.43</v>
      </c>
      <c r="P783" s="3">
        <v>2942.03</v>
      </c>
      <c r="Q783" s="3">
        <v>2353.62</v>
      </c>
      <c r="R783" s="3">
        <v>1765.22</v>
      </c>
      <c r="S783" s="3">
        <v>1176.81</v>
      </c>
      <c r="T783" s="3">
        <v>588.41</v>
      </c>
    </row>
    <row r="784" spans="1:20" x14ac:dyDescent="0.25">
      <c r="A784" s="8" t="s">
        <v>2328</v>
      </c>
      <c r="B784" s="47">
        <v>83</v>
      </c>
      <c r="C784" s="8" t="s">
        <v>6814</v>
      </c>
      <c r="D784" s="8" t="s">
        <v>7199</v>
      </c>
      <c r="E784" s="8"/>
      <c r="F784" s="8"/>
      <c r="G784" s="8" t="s">
        <v>3081</v>
      </c>
      <c r="H784" s="11" t="s">
        <v>982</v>
      </c>
      <c r="I784" s="4">
        <v>160476081</v>
      </c>
      <c r="J784" s="4">
        <v>182399048</v>
      </c>
      <c r="K784" s="7">
        <f t="shared" si="33"/>
        <v>0.13661205373030016</v>
      </c>
      <c r="L784" t="str">
        <f t="shared" si="32"/>
        <v>QUALIFIED</v>
      </c>
      <c r="M784" s="3">
        <v>74547.94</v>
      </c>
      <c r="N784" s="3">
        <v>65229.45</v>
      </c>
      <c r="O784" s="3">
        <v>55910.96</v>
      </c>
      <c r="P784" s="3">
        <v>46592.46</v>
      </c>
      <c r="Q784" s="3">
        <v>37273.97</v>
      </c>
      <c r="R784" s="3">
        <v>27955.48</v>
      </c>
      <c r="S784" s="3">
        <v>18636.990000000002</v>
      </c>
      <c r="T784" s="3">
        <v>9318.49</v>
      </c>
    </row>
    <row r="785" spans="1:20" x14ac:dyDescent="0.25">
      <c r="A785" s="8" t="s">
        <v>2328</v>
      </c>
      <c r="B785" s="47">
        <v>83</v>
      </c>
      <c r="C785" s="8" t="s">
        <v>6814</v>
      </c>
      <c r="D785" s="8" t="s">
        <v>7242</v>
      </c>
      <c r="E785" s="8"/>
      <c r="F785" s="8"/>
      <c r="G785" s="8" t="s">
        <v>3125</v>
      </c>
      <c r="H785" s="11" t="s">
        <v>2324</v>
      </c>
      <c r="I785" s="4">
        <v>6957151</v>
      </c>
      <c r="J785" s="4">
        <v>7389397</v>
      </c>
      <c r="K785" s="7">
        <f t="shared" si="33"/>
        <v>6.2129742476482112E-2</v>
      </c>
      <c r="L785" t="str">
        <f t="shared" si="32"/>
        <v>QUALIFIED</v>
      </c>
      <c r="M785" s="3">
        <v>2446.4699999999998</v>
      </c>
      <c r="N785" s="3">
        <v>2140.66</v>
      </c>
      <c r="O785" s="3">
        <v>1834.85</v>
      </c>
      <c r="P785" s="3">
        <v>1529.04</v>
      </c>
      <c r="Q785" s="3">
        <v>1223.24</v>
      </c>
      <c r="R785" s="3">
        <v>917.43</v>
      </c>
      <c r="S785" s="3">
        <v>611.62</v>
      </c>
      <c r="T785" s="3">
        <v>305.81</v>
      </c>
    </row>
    <row r="786" spans="1:20" x14ac:dyDescent="0.25">
      <c r="A786" s="8" t="s">
        <v>2328</v>
      </c>
      <c r="B786" s="47">
        <v>83</v>
      </c>
      <c r="C786" s="8" t="s">
        <v>6814</v>
      </c>
      <c r="D786" s="8" t="s">
        <v>7268</v>
      </c>
      <c r="E786" s="8"/>
      <c r="F786" s="8"/>
      <c r="G786" s="8" t="s">
        <v>3151</v>
      </c>
      <c r="H786" s="11" t="s">
        <v>2325</v>
      </c>
      <c r="I786" s="4">
        <v>971301</v>
      </c>
      <c r="J786" s="4">
        <v>1184848</v>
      </c>
      <c r="K786" s="7">
        <f t="shared" si="33"/>
        <v>0.21985666647105273</v>
      </c>
      <c r="L786" t="str">
        <f t="shared" si="32"/>
        <v>QUALIFIED</v>
      </c>
      <c r="M786" s="3">
        <v>14.05</v>
      </c>
      <c r="N786" s="3">
        <v>12.29</v>
      </c>
      <c r="O786" s="3">
        <v>10.54</v>
      </c>
      <c r="P786" s="3">
        <v>8.7799999999999994</v>
      </c>
      <c r="Q786" s="3">
        <v>7.03</v>
      </c>
      <c r="R786" s="3">
        <v>5.27</v>
      </c>
      <c r="S786" s="3">
        <v>3.51</v>
      </c>
      <c r="T786" s="3">
        <v>1.76</v>
      </c>
    </row>
    <row r="787" spans="1:20" x14ac:dyDescent="0.25">
      <c r="A787" s="8" t="s">
        <v>2328</v>
      </c>
      <c r="B787" s="47">
        <v>83</v>
      </c>
      <c r="C787" s="8" t="s">
        <v>6814</v>
      </c>
      <c r="D787" s="8" t="s">
        <v>7490</v>
      </c>
      <c r="E787" s="8"/>
      <c r="F787" s="8"/>
      <c r="G787" s="8" t="s">
        <v>3377</v>
      </c>
      <c r="H787" s="11" t="s">
        <v>2326</v>
      </c>
      <c r="I787" s="4">
        <v>6765748</v>
      </c>
      <c r="J787" s="4">
        <v>9036530</v>
      </c>
      <c r="K787" s="7">
        <f t="shared" si="33"/>
        <v>0.33562911299681869</v>
      </c>
      <c r="L787" t="str">
        <f t="shared" si="32"/>
        <v/>
      </c>
      <c r="M787" s="3">
        <v>2024.17</v>
      </c>
      <c r="N787" s="3">
        <v>1619.34</v>
      </c>
      <c r="O787" s="3">
        <v>1214.5</v>
      </c>
      <c r="P787" s="3">
        <v>809.67</v>
      </c>
      <c r="Q787" s="3">
        <v>404.83</v>
      </c>
      <c r="R787" s="3">
        <v>0</v>
      </c>
      <c r="S787" s="3">
        <v>0</v>
      </c>
      <c r="T787" s="3">
        <v>0</v>
      </c>
    </row>
    <row r="788" spans="1:20" x14ac:dyDescent="0.25">
      <c r="A788" s="8" t="s">
        <v>2328</v>
      </c>
      <c r="B788" s="47">
        <v>83</v>
      </c>
      <c r="C788" s="8" t="s">
        <v>6814</v>
      </c>
      <c r="D788" s="8" t="s">
        <v>7519</v>
      </c>
      <c r="E788" s="8"/>
      <c r="F788" s="8"/>
      <c r="G788" s="8" t="s">
        <v>3406</v>
      </c>
      <c r="H788" s="11" t="s">
        <v>2327</v>
      </c>
      <c r="I788" s="4">
        <v>6658912</v>
      </c>
      <c r="J788" s="4">
        <v>6914369</v>
      </c>
      <c r="K788" s="7">
        <f t="shared" si="33"/>
        <v>3.8363174044048036E-2</v>
      </c>
      <c r="L788" t="str">
        <f t="shared" si="32"/>
        <v>QUALIFIED</v>
      </c>
      <c r="M788" s="3">
        <v>1398</v>
      </c>
      <c r="N788" s="3">
        <v>1223.25</v>
      </c>
      <c r="O788" s="3">
        <v>1048.5</v>
      </c>
      <c r="P788" s="3">
        <v>873.75</v>
      </c>
      <c r="Q788" s="3">
        <v>699</v>
      </c>
      <c r="R788" s="3">
        <v>524.25</v>
      </c>
      <c r="S788" s="3">
        <v>349.5</v>
      </c>
      <c r="T788" s="3">
        <v>174.75</v>
      </c>
    </row>
    <row r="789" spans="1:20" x14ac:dyDescent="0.25">
      <c r="A789" s="8" t="s">
        <v>2328</v>
      </c>
      <c r="B789" s="47">
        <v>83</v>
      </c>
      <c r="C789" s="8" t="s">
        <v>6814</v>
      </c>
      <c r="D789" s="8" t="s">
        <v>7604</v>
      </c>
      <c r="E789" s="8"/>
      <c r="F789" s="8"/>
      <c r="G789" s="8" t="s">
        <v>3491</v>
      </c>
      <c r="H789" s="11" t="s">
        <v>2328</v>
      </c>
      <c r="I789" s="4">
        <v>46520313</v>
      </c>
      <c r="J789" s="4">
        <v>52755907</v>
      </c>
      <c r="K789" s="7">
        <f t="shared" si="33"/>
        <v>0.13404024173268136</v>
      </c>
      <c r="L789" t="str">
        <f t="shared" si="32"/>
        <v>QUALIFIED</v>
      </c>
      <c r="M789" s="3">
        <v>42633.3</v>
      </c>
      <c r="N789" s="3">
        <v>37304.14</v>
      </c>
      <c r="O789" s="3">
        <v>31974.98</v>
      </c>
      <c r="P789" s="3">
        <v>26645.81</v>
      </c>
      <c r="Q789" s="3">
        <v>21316.65</v>
      </c>
      <c r="R789" s="3">
        <v>15987.49</v>
      </c>
      <c r="S789" s="3">
        <v>10658.33</v>
      </c>
      <c r="T789" s="3">
        <v>5329.16</v>
      </c>
    </row>
    <row r="790" spans="1:20" x14ac:dyDescent="0.25">
      <c r="A790" s="8" t="s">
        <v>2328</v>
      </c>
      <c r="B790" s="47">
        <v>83</v>
      </c>
      <c r="C790" s="8" t="s">
        <v>6814</v>
      </c>
      <c r="D790" s="8" t="s">
        <v>7663</v>
      </c>
      <c r="E790" s="8"/>
      <c r="F790" s="8"/>
      <c r="G790" s="8" t="s">
        <v>3553</v>
      </c>
      <c r="H790" s="11" t="s">
        <v>2329</v>
      </c>
      <c r="I790" s="4">
        <v>1948129</v>
      </c>
      <c r="J790" s="4">
        <v>2391306</v>
      </c>
      <c r="K790" s="7">
        <f t="shared" si="33"/>
        <v>0.22748852873706002</v>
      </c>
      <c r="L790" t="str">
        <f t="shared" si="32"/>
        <v>QUALIFIED</v>
      </c>
      <c r="M790" s="3">
        <v>111.78</v>
      </c>
      <c r="N790" s="3">
        <v>97.81</v>
      </c>
      <c r="O790" s="3">
        <v>83.84</v>
      </c>
      <c r="P790" s="3">
        <v>69.86</v>
      </c>
      <c r="Q790" s="3">
        <v>55.89</v>
      </c>
      <c r="R790" s="3">
        <v>41.92</v>
      </c>
      <c r="S790" s="3">
        <v>27.95</v>
      </c>
      <c r="T790" s="3">
        <v>13.97</v>
      </c>
    </row>
    <row r="791" spans="1:20" x14ac:dyDescent="0.25">
      <c r="A791" s="8" t="s">
        <v>2328</v>
      </c>
      <c r="B791" s="47">
        <v>83</v>
      </c>
      <c r="C791" s="8" t="s">
        <v>6814</v>
      </c>
      <c r="D791" s="8" t="s">
        <v>7740</v>
      </c>
      <c r="E791" s="8"/>
      <c r="F791" s="8"/>
      <c r="G791" s="8" t="s">
        <v>3632</v>
      </c>
      <c r="H791" s="11" t="s">
        <v>2330</v>
      </c>
      <c r="I791" s="4">
        <v>2360326</v>
      </c>
      <c r="J791" s="4">
        <v>2510531</v>
      </c>
      <c r="K791" s="7">
        <f t="shared" si="33"/>
        <v>6.3637395851251055E-2</v>
      </c>
      <c r="L791" t="str">
        <f t="shared" si="32"/>
        <v>QUALIFIED</v>
      </c>
      <c r="M791" s="3">
        <v>325.52999999999997</v>
      </c>
      <c r="N791" s="3">
        <v>284.83999999999997</v>
      </c>
      <c r="O791" s="3">
        <v>244.15</v>
      </c>
      <c r="P791" s="3">
        <v>203.46</v>
      </c>
      <c r="Q791" s="3">
        <v>162.77000000000001</v>
      </c>
      <c r="R791" s="3">
        <v>122.07</v>
      </c>
      <c r="S791" s="3">
        <v>81.38</v>
      </c>
      <c r="T791" s="3">
        <v>40.69</v>
      </c>
    </row>
    <row r="792" spans="1:20" x14ac:dyDescent="0.25">
      <c r="A792" s="8" t="s">
        <v>565</v>
      </c>
      <c r="B792" s="47">
        <v>84</v>
      </c>
      <c r="C792" s="8" t="s">
        <v>6814</v>
      </c>
      <c r="D792" s="8" t="s">
        <v>6865</v>
      </c>
      <c r="E792" s="8"/>
      <c r="F792" s="8"/>
      <c r="G792" s="8" t="s">
        <v>2733</v>
      </c>
      <c r="H792" s="11" t="s">
        <v>2338</v>
      </c>
      <c r="I792" s="4">
        <v>44956970</v>
      </c>
      <c r="J792" s="4">
        <v>67042043</v>
      </c>
      <c r="K792" s="7">
        <f t="shared" si="33"/>
        <v>0.49124914334751651</v>
      </c>
      <c r="L792" t="str">
        <f t="shared" si="32"/>
        <v/>
      </c>
      <c r="M792" s="3">
        <v>29925.85</v>
      </c>
      <c r="N792" s="3">
        <v>23940.68</v>
      </c>
      <c r="O792" s="3">
        <v>17955.509999999998</v>
      </c>
      <c r="P792" s="3">
        <v>11970.34</v>
      </c>
      <c r="Q792" s="3">
        <v>5985.17</v>
      </c>
      <c r="R792" s="3">
        <v>0</v>
      </c>
      <c r="S792" s="3">
        <v>0</v>
      </c>
      <c r="T792" s="3">
        <v>0</v>
      </c>
    </row>
    <row r="793" spans="1:20" x14ac:dyDescent="0.25">
      <c r="A793" s="8" t="s">
        <v>565</v>
      </c>
      <c r="B793" s="47">
        <v>84</v>
      </c>
      <c r="C793" s="8" t="s">
        <v>6814</v>
      </c>
      <c r="D793" s="8" t="s">
        <v>6938</v>
      </c>
      <c r="E793" s="8"/>
      <c r="F793" s="8"/>
      <c r="G793" s="8" t="s">
        <v>2808</v>
      </c>
      <c r="H793" s="11" t="s">
        <v>2339</v>
      </c>
      <c r="I793" s="4">
        <v>18397208</v>
      </c>
      <c r="J793" s="4">
        <v>30281781</v>
      </c>
      <c r="K793" s="7">
        <f t="shared" si="33"/>
        <v>0.64599872980726203</v>
      </c>
      <c r="L793" t="str">
        <f t="shared" si="32"/>
        <v/>
      </c>
      <c r="M793" s="3">
        <v>14241.66</v>
      </c>
      <c r="N793" s="3">
        <v>11393.33</v>
      </c>
      <c r="O793" s="3">
        <v>8545</v>
      </c>
      <c r="P793" s="3">
        <v>5696.66</v>
      </c>
      <c r="Q793" s="3">
        <v>2848.33</v>
      </c>
      <c r="R793" s="3">
        <v>0</v>
      </c>
      <c r="S793" s="3">
        <v>0</v>
      </c>
      <c r="T793" s="3">
        <v>0</v>
      </c>
    </row>
    <row r="794" spans="1:20" x14ac:dyDescent="0.25">
      <c r="A794" s="8" t="s">
        <v>565</v>
      </c>
      <c r="B794" s="47">
        <v>84</v>
      </c>
      <c r="C794" s="8" t="s">
        <v>6814</v>
      </c>
      <c r="D794" s="8" t="s">
        <v>6983</v>
      </c>
      <c r="E794" s="8"/>
      <c r="F794" s="8"/>
      <c r="G794" s="8" t="s">
        <v>2857</v>
      </c>
      <c r="H794" s="11" t="s">
        <v>2340</v>
      </c>
      <c r="I794" s="4">
        <v>695230</v>
      </c>
      <c r="J794" s="4">
        <v>990661</v>
      </c>
      <c r="K794" s="7">
        <f t="shared" si="33"/>
        <v>0.42493994793090056</v>
      </c>
      <c r="L794" t="str">
        <f t="shared" si="32"/>
        <v/>
      </c>
      <c r="M794" s="3">
        <v>46.46</v>
      </c>
      <c r="N794" s="3">
        <v>37.17</v>
      </c>
      <c r="O794" s="3">
        <v>27.88</v>
      </c>
      <c r="P794" s="3">
        <v>18.579999999999998</v>
      </c>
      <c r="Q794" s="3">
        <v>9.2899999999999991</v>
      </c>
      <c r="R794" s="3">
        <v>0</v>
      </c>
      <c r="S794" s="3">
        <v>0</v>
      </c>
      <c r="T794" s="3">
        <v>0</v>
      </c>
    </row>
    <row r="795" spans="1:20" x14ac:dyDescent="0.25">
      <c r="A795" s="8" t="s">
        <v>565</v>
      </c>
      <c r="B795" s="47">
        <v>84</v>
      </c>
      <c r="C795" s="8" t="s">
        <v>6814</v>
      </c>
      <c r="D795" s="8" t="s">
        <v>7175</v>
      </c>
      <c r="E795" s="8"/>
      <c r="F795" s="8"/>
      <c r="G795" s="8" t="s">
        <v>3057</v>
      </c>
      <c r="H795" s="11" t="s">
        <v>2341</v>
      </c>
      <c r="I795" s="4">
        <v>8296745</v>
      </c>
      <c r="J795" s="4">
        <v>11602684</v>
      </c>
      <c r="K795" s="7">
        <f t="shared" si="33"/>
        <v>0.39846216799479794</v>
      </c>
      <c r="L795" t="str">
        <f t="shared" si="32"/>
        <v/>
      </c>
      <c r="M795" s="3">
        <v>5554.1</v>
      </c>
      <c r="N795" s="3">
        <v>4443.28</v>
      </c>
      <c r="O795" s="3">
        <v>3332.46</v>
      </c>
      <c r="P795" s="3">
        <v>2221.64</v>
      </c>
      <c r="Q795" s="3">
        <v>1110.82</v>
      </c>
      <c r="R795" s="3">
        <v>0</v>
      </c>
      <c r="S795" s="3">
        <v>0</v>
      </c>
      <c r="T795" s="3">
        <v>0</v>
      </c>
    </row>
    <row r="796" spans="1:20" x14ac:dyDescent="0.25">
      <c r="A796" s="8" t="s">
        <v>565</v>
      </c>
      <c r="B796" s="47">
        <v>84</v>
      </c>
      <c r="C796" s="8" t="s">
        <v>6814</v>
      </c>
      <c r="D796" s="8" t="s">
        <v>7210</v>
      </c>
      <c r="E796" s="8"/>
      <c r="F796" s="8"/>
      <c r="G796" s="8" t="s">
        <v>3092</v>
      </c>
      <c r="H796" s="11" t="s">
        <v>2342</v>
      </c>
      <c r="I796" s="4">
        <v>51958197</v>
      </c>
      <c r="J796" s="4">
        <v>63616974</v>
      </c>
      <c r="K796" s="7">
        <f t="shared" si="33"/>
        <v>0.22438763608367704</v>
      </c>
      <c r="L796" t="str">
        <f t="shared" si="32"/>
        <v>QUALIFIED</v>
      </c>
      <c r="M796" s="3">
        <v>23105.18</v>
      </c>
      <c r="N796" s="3">
        <v>20217.03</v>
      </c>
      <c r="O796" s="3">
        <v>17328.89</v>
      </c>
      <c r="P796" s="3">
        <v>14440.74</v>
      </c>
      <c r="Q796" s="3">
        <v>11552.59</v>
      </c>
      <c r="R796" s="3">
        <v>8664.44</v>
      </c>
      <c r="S796" s="3">
        <v>5776.3</v>
      </c>
      <c r="T796" s="3">
        <v>2888.15</v>
      </c>
    </row>
    <row r="797" spans="1:20" x14ac:dyDescent="0.25">
      <c r="A797" s="8" t="s">
        <v>565</v>
      </c>
      <c r="B797" s="47">
        <v>84</v>
      </c>
      <c r="C797" s="8" t="s">
        <v>6814</v>
      </c>
      <c r="D797" s="8" t="s">
        <v>7226</v>
      </c>
      <c r="E797" s="8"/>
      <c r="F797" s="8"/>
      <c r="G797" s="8" t="s">
        <v>3108</v>
      </c>
      <c r="H797" s="11" t="s">
        <v>2343</v>
      </c>
      <c r="I797" s="4">
        <v>19148203</v>
      </c>
      <c r="J797" s="4">
        <v>26440537</v>
      </c>
      <c r="K797" s="7">
        <f t="shared" si="33"/>
        <v>0.38083646804872501</v>
      </c>
      <c r="L797" t="str">
        <f t="shared" si="32"/>
        <v/>
      </c>
      <c r="M797" s="3">
        <v>11456.31</v>
      </c>
      <c r="N797" s="3">
        <v>9165.0499999999993</v>
      </c>
      <c r="O797" s="3">
        <v>6873.79</v>
      </c>
      <c r="P797" s="3">
        <v>4582.5200000000004</v>
      </c>
      <c r="Q797" s="3">
        <v>2291.2600000000002</v>
      </c>
      <c r="R797" s="3">
        <v>0</v>
      </c>
      <c r="S797" s="3">
        <v>0</v>
      </c>
      <c r="T797" s="3">
        <v>0</v>
      </c>
    </row>
    <row r="798" spans="1:20" x14ac:dyDescent="0.25">
      <c r="A798" s="8" t="s">
        <v>565</v>
      </c>
      <c r="B798" s="47">
        <v>84</v>
      </c>
      <c r="C798" s="8" t="s">
        <v>6814</v>
      </c>
      <c r="D798" s="8" t="s">
        <v>7230</v>
      </c>
      <c r="E798" s="8"/>
      <c r="F798" s="8"/>
      <c r="G798" s="8" t="s">
        <v>3112</v>
      </c>
      <c r="H798" s="11" t="s">
        <v>2344</v>
      </c>
      <c r="I798" s="4">
        <v>73107639</v>
      </c>
      <c r="J798" s="4">
        <v>116323089</v>
      </c>
      <c r="K798" s="7">
        <f t="shared" si="33"/>
        <v>0.59112085400542069</v>
      </c>
      <c r="L798" t="str">
        <f t="shared" si="32"/>
        <v/>
      </c>
      <c r="M798" s="3">
        <v>67504.61</v>
      </c>
      <c r="N798" s="3">
        <v>54003.69</v>
      </c>
      <c r="O798" s="3">
        <v>40502.769999999997</v>
      </c>
      <c r="P798" s="3">
        <v>27001.84</v>
      </c>
      <c r="Q798" s="3">
        <v>13500.92</v>
      </c>
      <c r="R798" s="3">
        <v>0</v>
      </c>
      <c r="S798" s="3">
        <v>0</v>
      </c>
      <c r="T798" s="3">
        <v>0</v>
      </c>
    </row>
    <row r="799" spans="1:20" x14ac:dyDescent="0.25">
      <c r="A799" s="8" t="s">
        <v>565</v>
      </c>
      <c r="B799" s="47">
        <v>84</v>
      </c>
      <c r="C799" s="8" t="s">
        <v>6814</v>
      </c>
      <c r="D799" s="8" t="s">
        <v>7241</v>
      </c>
      <c r="E799" s="8"/>
      <c r="F799" s="8"/>
      <c r="G799" s="8" t="s">
        <v>3124</v>
      </c>
      <c r="H799" s="11" t="s">
        <v>2345</v>
      </c>
      <c r="I799" s="4">
        <v>16323232</v>
      </c>
      <c r="J799" s="4">
        <v>23842870</v>
      </c>
      <c r="K799" s="7">
        <f t="shared" si="33"/>
        <v>0.46067090144892875</v>
      </c>
      <c r="L799" t="str">
        <f t="shared" si="32"/>
        <v/>
      </c>
      <c r="M799" s="3">
        <v>9173.2099999999991</v>
      </c>
      <c r="N799" s="3">
        <v>7338.57</v>
      </c>
      <c r="O799" s="3">
        <v>5503.93</v>
      </c>
      <c r="P799" s="3">
        <v>3669.28</v>
      </c>
      <c r="Q799" s="3">
        <v>1834.64</v>
      </c>
      <c r="R799" s="3">
        <v>0</v>
      </c>
      <c r="S799" s="3">
        <v>0</v>
      </c>
      <c r="T799" s="3">
        <v>0</v>
      </c>
    </row>
    <row r="800" spans="1:20" x14ac:dyDescent="0.25">
      <c r="A800" s="8" t="s">
        <v>565</v>
      </c>
      <c r="B800" s="47">
        <v>84</v>
      </c>
      <c r="C800" s="8" t="s">
        <v>6814</v>
      </c>
      <c r="D800" s="8" t="s">
        <v>7370</v>
      </c>
      <c r="E800" s="8"/>
      <c r="F800" s="8"/>
      <c r="G800" s="8" t="s">
        <v>3254</v>
      </c>
      <c r="H800" s="11" t="s">
        <v>2346</v>
      </c>
      <c r="I800" s="4">
        <v>1635404</v>
      </c>
      <c r="J800" s="4">
        <v>2195256</v>
      </c>
      <c r="K800" s="7">
        <f t="shared" si="33"/>
        <v>0.3423325367921321</v>
      </c>
      <c r="L800" t="str">
        <f t="shared" si="32"/>
        <v/>
      </c>
      <c r="M800" s="3">
        <v>986.82</v>
      </c>
      <c r="N800" s="3">
        <v>789.46</v>
      </c>
      <c r="O800" s="3">
        <v>592.09</v>
      </c>
      <c r="P800" s="3">
        <v>394.73</v>
      </c>
      <c r="Q800" s="3">
        <v>197.36</v>
      </c>
      <c r="R800" s="3">
        <v>0</v>
      </c>
      <c r="S800" s="3">
        <v>0</v>
      </c>
      <c r="T800" s="3">
        <v>0</v>
      </c>
    </row>
    <row r="801" spans="1:20" x14ac:dyDescent="0.25">
      <c r="A801" s="8" t="s">
        <v>565</v>
      </c>
      <c r="B801" s="47">
        <v>84</v>
      </c>
      <c r="C801" s="8" t="s">
        <v>6814</v>
      </c>
      <c r="D801" s="8" t="s">
        <v>7371</v>
      </c>
      <c r="E801" s="8"/>
      <c r="F801" s="8"/>
      <c r="G801" s="8" t="s">
        <v>3255</v>
      </c>
      <c r="H801" s="11" t="s">
        <v>2347</v>
      </c>
      <c r="I801" s="4">
        <v>6366216</v>
      </c>
      <c r="J801" s="4">
        <v>9446029</v>
      </c>
      <c r="K801" s="7">
        <f t="shared" si="33"/>
        <v>0.48377450592314181</v>
      </c>
      <c r="L801" t="str">
        <f t="shared" si="32"/>
        <v/>
      </c>
      <c r="M801" s="3">
        <v>1898.64</v>
      </c>
      <c r="N801" s="3">
        <v>1518.91</v>
      </c>
      <c r="O801" s="3">
        <v>1139.18</v>
      </c>
      <c r="P801" s="3">
        <v>759.46</v>
      </c>
      <c r="Q801" s="3">
        <v>379.73</v>
      </c>
      <c r="R801" s="3">
        <v>0</v>
      </c>
      <c r="S801" s="3">
        <v>0</v>
      </c>
      <c r="T801" s="3">
        <v>0</v>
      </c>
    </row>
    <row r="802" spans="1:20" x14ac:dyDescent="0.25">
      <c r="A802" s="8" t="s">
        <v>565</v>
      </c>
      <c r="B802" s="47">
        <v>84</v>
      </c>
      <c r="C802" s="8" t="s">
        <v>6814</v>
      </c>
      <c r="D802" s="8" t="s">
        <v>7470</v>
      </c>
      <c r="E802" s="8"/>
      <c r="F802" s="8"/>
      <c r="G802" s="8" t="s">
        <v>3356</v>
      </c>
      <c r="H802" s="11" t="s">
        <v>2348</v>
      </c>
      <c r="I802" s="4">
        <v>203344454</v>
      </c>
      <c r="J802" s="4">
        <v>273798010</v>
      </c>
      <c r="K802" s="7">
        <f t="shared" si="33"/>
        <v>0.3464739490755917</v>
      </c>
      <c r="L802" t="str">
        <f t="shared" si="32"/>
        <v/>
      </c>
      <c r="M802" s="3">
        <v>142534.15</v>
      </c>
      <c r="N802" s="3">
        <v>114027.32</v>
      </c>
      <c r="O802" s="3">
        <v>85520.49</v>
      </c>
      <c r="P802" s="3">
        <v>57013.66</v>
      </c>
      <c r="Q802" s="3">
        <v>28506.83</v>
      </c>
      <c r="R802" s="3">
        <v>0</v>
      </c>
      <c r="S802" s="3">
        <v>0</v>
      </c>
      <c r="T802" s="3">
        <v>0</v>
      </c>
    </row>
    <row r="803" spans="1:20" x14ac:dyDescent="0.25">
      <c r="A803" s="8" t="s">
        <v>565</v>
      </c>
      <c r="B803" s="47">
        <v>84</v>
      </c>
      <c r="C803" s="8" t="s">
        <v>6814</v>
      </c>
      <c r="D803" s="8" t="s">
        <v>7564</v>
      </c>
      <c r="E803" s="8"/>
      <c r="F803" s="8"/>
      <c r="G803" s="8" t="s">
        <v>3451</v>
      </c>
      <c r="H803" s="11" t="s">
        <v>2333</v>
      </c>
      <c r="I803" s="4">
        <v>117662866</v>
      </c>
      <c r="J803" s="4">
        <v>192731370</v>
      </c>
      <c r="K803" s="7">
        <f t="shared" si="33"/>
        <v>0.63799656214391376</v>
      </c>
      <c r="L803" t="str">
        <f t="shared" si="32"/>
        <v/>
      </c>
      <c r="M803" s="3">
        <v>124545.03</v>
      </c>
      <c r="N803" s="3">
        <v>99636.02</v>
      </c>
      <c r="O803" s="3">
        <v>74727.02</v>
      </c>
      <c r="P803" s="3">
        <v>49818.01</v>
      </c>
      <c r="Q803" s="3">
        <v>24909.01</v>
      </c>
      <c r="R803" s="3">
        <v>0</v>
      </c>
      <c r="S803" s="3">
        <v>0</v>
      </c>
      <c r="T803" s="3">
        <v>0</v>
      </c>
    </row>
    <row r="804" spans="1:20" x14ac:dyDescent="0.25">
      <c r="A804" s="8" t="s">
        <v>565</v>
      </c>
      <c r="B804" s="47">
        <v>84</v>
      </c>
      <c r="C804" s="8" t="s">
        <v>6814</v>
      </c>
      <c r="D804" s="8" t="s">
        <v>6839</v>
      </c>
      <c r="E804" s="8"/>
      <c r="F804" s="8"/>
      <c r="G804" s="8" t="s">
        <v>3503</v>
      </c>
      <c r="H804" s="11" t="s">
        <v>2334</v>
      </c>
      <c r="I804" s="4">
        <v>281352712</v>
      </c>
      <c r="J804" s="4">
        <v>418206914</v>
      </c>
      <c r="K804" s="7">
        <f t="shared" si="33"/>
        <v>0.48641508029963471</v>
      </c>
      <c r="L804" t="str">
        <f t="shared" si="32"/>
        <v/>
      </c>
      <c r="M804" s="3">
        <v>149318.03</v>
      </c>
      <c r="N804" s="3">
        <v>119454.42</v>
      </c>
      <c r="O804" s="3">
        <v>89590.82</v>
      </c>
      <c r="P804" s="3">
        <v>59727.21</v>
      </c>
      <c r="Q804" s="3">
        <v>29863.61</v>
      </c>
      <c r="R804" s="3">
        <v>0</v>
      </c>
      <c r="S804" s="3">
        <v>0</v>
      </c>
      <c r="T804" s="3">
        <v>0</v>
      </c>
    </row>
    <row r="805" spans="1:20" x14ac:dyDescent="0.25">
      <c r="A805" s="8" t="s">
        <v>2691</v>
      </c>
      <c r="B805" s="47">
        <v>85</v>
      </c>
      <c r="C805" s="8" t="s">
        <v>6814</v>
      </c>
      <c r="D805" s="8" t="s">
        <v>6868</v>
      </c>
      <c r="E805" s="8"/>
      <c r="F805" s="8"/>
      <c r="G805" s="8" t="s">
        <v>2736</v>
      </c>
      <c r="H805" s="11" t="s">
        <v>2359</v>
      </c>
      <c r="I805" s="4">
        <v>2322392144</v>
      </c>
      <c r="J805" s="4">
        <v>3183064814</v>
      </c>
      <c r="K805" s="7">
        <f t="shared" si="33"/>
        <v>0.37059747735695064</v>
      </c>
      <c r="L805" t="str">
        <f t="shared" si="32"/>
        <v/>
      </c>
      <c r="M805" s="3">
        <v>976583.77</v>
      </c>
      <c r="N805" s="3">
        <v>781267.02</v>
      </c>
      <c r="O805" s="3">
        <v>585950.26</v>
      </c>
      <c r="P805" s="3">
        <v>390633.51</v>
      </c>
      <c r="Q805" s="3">
        <v>195316.75</v>
      </c>
      <c r="R805" s="3">
        <v>0</v>
      </c>
      <c r="S805" s="3">
        <v>0</v>
      </c>
      <c r="T805" s="3">
        <v>0</v>
      </c>
    </row>
    <row r="806" spans="1:20" x14ac:dyDescent="0.25">
      <c r="A806" s="8" t="s">
        <v>2691</v>
      </c>
      <c r="B806" s="47">
        <v>85</v>
      </c>
      <c r="C806" s="8" t="s">
        <v>6814</v>
      </c>
      <c r="D806" s="8" t="s">
        <v>6962</v>
      </c>
      <c r="E806" s="8"/>
      <c r="F806" s="8"/>
      <c r="G806" s="8" t="s">
        <v>2833</v>
      </c>
      <c r="H806" s="11" t="s">
        <v>2368</v>
      </c>
      <c r="I806" s="4">
        <v>22435159</v>
      </c>
      <c r="J806" s="4">
        <v>28592632</v>
      </c>
      <c r="K806" s="7">
        <f t="shared" si="33"/>
        <v>0.27445640122274151</v>
      </c>
      <c r="L806" t="str">
        <f t="shared" si="32"/>
        <v>QUALIFIED</v>
      </c>
      <c r="M806" s="3">
        <v>3815.25</v>
      </c>
      <c r="N806" s="3">
        <v>3338.34</v>
      </c>
      <c r="O806" s="3">
        <v>2861.44</v>
      </c>
      <c r="P806" s="3">
        <v>2384.5300000000002</v>
      </c>
      <c r="Q806" s="3">
        <v>1907.63</v>
      </c>
      <c r="R806" s="3">
        <v>1430.72</v>
      </c>
      <c r="S806" s="3">
        <v>953.81</v>
      </c>
      <c r="T806" s="3">
        <v>476.91</v>
      </c>
    </row>
    <row r="807" spans="1:20" x14ac:dyDescent="0.25">
      <c r="A807" s="8" t="s">
        <v>2691</v>
      </c>
      <c r="B807" s="47">
        <v>85</v>
      </c>
      <c r="C807" s="8" t="s">
        <v>6814</v>
      </c>
      <c r="D807" s="8" t="s">
        <v>7010</v>
      </c>
      <c r="E807" s="8"/>
      <c r="F807" s="8"/>
      <c r="G807" s="8" t="s">
        <v>2885</v>
      </c>
      <c r="H807" s="11" t="s">
        <v>2369</v>
      </c>
      <c r="I807" s="4">
        <v>10249289</v>
      </c>
      <c r="J807" s="4">
        <v>11823232</v>
      </c>
      <c r="K807" s="7">
        <f t="shared" si="33"/>
        <v>0.15356606687546814</v>
      </c>
      <c r="L807" t="str">
        <f t="shared" si="32"/>
        <v>QUALIFIED</v>
      </c>
      <c r="M807" s="3">
        <v>2069.5</v>
      </c>
      <c r="N807" s="3">
        <v>1810.81</v>
      </c>
      <c r="O807" s="3">
        <v>1552.13</v>
      </c>
      <c r="P807" s="3">
        <v>1293.44</v>
      </c>
      <c r="Q807" s="3">
        <v>1034.75</v>
      </c>
      <c r="R807" s="3">
        <v>776.06</v>
      </c>
      <c r="S807" s="3">
        <v>517.38</v>
      </c>
      <c r="T807" s="3">
        <v>258.69</v>
      </c>
    </row>
    <row r="808" spans="1:20" x14ac:dyDescent="0.25">
      <c r="A808" s="8" t="s">
        <v>2691</v>
      </c>
      <c r="B808" s="47">
        <v>85</v>
      </c>
      <c r="C808" s="8" t="s">
        <v>6814</v>
      </c>
      <c r="D808" s="8" t="s">
        <v>7011</v>
      </c>
      <c r="E808" s="8"/>
      <c r="F808" s="8"/>
      <c r="G808" s="8" t="s">
        <v>2886</v>
      </c>
      <c r="H808" s="11" t="s">
        <v>2370</v>
      </c>
      <c r="I808" s="4">
        <v>21668422</v>
      </c>
      <c r="J808" s="4">
        <v>28008600</v>
      </c>
      <c r="K808" s="7">
        <f t="shared" si="33"/>
        <v>0.29259989490697569</v>
      </c>
      <c r="L808" t="str">
        <f t="shared" si="32"/>
        <v>QUALIFIED</v>
      </c>
      <c r="M808" s="3">
        <v>5744.91</v>
      </c>
      <c r="N808" s="3">
        <v>5026.8</v>
      </c>
      <c r="O808" s="3">
        <v>4308.68</v>
      </c>
      <c r="P808" s="3">
        <v>3590.57</v>
      </c>
      <c r="Q808" s="3">
        <v>2872.46</v>
      </c>
      <c r="R808" s="3">
        <v>2154.34</v>
      </c>
      <c r="S808" s="3">
        <v>1436.23</v>
      </c>
      <c r="T808" s="3">
        <v>718.11</v>
      </c>
    </row>
    <row r="809" spans="1:20" x14ac:dyDescent="0.25">
      <c r="A809" s="8" t="s">
        <v>2691</v>
      </c>
      <c r="B809" s="47">
        <v>85</v>
      </c>
      <c r="C809" s="8" t="s">
        <v>6814</v>
      </c>
      <c r="D809" s="8" t="s">
        <v>7154</v>
      </c>
      <c r="E809" s="8"/>
      <c r="F809" s="8"/>
      <c r="G809" s="8" t="s">
        <v>3036</v>
      </c>
      <c r="H809" s="11" t="s">
        <v>2363</v>
      </c>
      <c r="I809" s="4">
        <v>31957393</v>
      </c>
      <c r="J809" s="4">
        <v>50441416</v>
      </c>
      <c r="K809" s="7">
        <f t="shared" si="33"/>
        <v>0.57839583472907197</v>
      </c>
      <c r="L809" t="str">
        <f t="shared" si="32"/>
        <v/>
      </c>
      <c r="M809" s="3">
        <v>5897.74</v>
      </c>
      <c r="N809" s="3">
        <v>4718.1899999999996</v>
      </c>
      <c r="O809" s="3">
        <v>3538.64</v>
      </c>
      <c r="P809" s="3">
        <v>2359.1</v>
      </c>
      <c r="Q809" s="3">
        <v>1179.55</v>
      </c>
      <c r="R809" s="3">
        <v>0</v>
      </c>
      <c r="S809" s="3">
        <v>0</v>
      </c>
      <c r="T809" s="3">
        <v>0</v>
      </c>
    </row>
    <row r="810" spans="1:20" x14ac:dyDescent="0.25">
      <c r="A810" s="8" t="s">
        <v>2691</v>
      </c>
      <c r="B810" s="47">
        <v>85</v>
      </c>
      <c r="C810" s="8" t="s">
        <v>6814</v>
      </c>
      <c r="D810" s="8" t="s">
        <v>7233</v>
      </c>
      <c r="E810" s="8"/>
      <c r="F810" s="8"/>
      <c r="G810" s="8" t="s">
        <v>3115</v>
      </c>
      <c r="H810" s="11" t="s">
        <v>2371</v>
      </c>
      <c r="I810" s="4">
        <v>116200079</v>
      </c>
      <c r="J810" s="4">
        <v>202736994</v>
      </c>
      <c r="K810" s="7">
        <f t="shared" si="33"/>
        <v>0.74472337492989138</v>
      </c>
      <c r="L810" t="str">
        <f t="shared" si="32"/>
        <v/>
      </c>
      <c r="M810" s="3">
        <v>47543.8</v>
      </c>
      <c r="N810" s="3">
        <v>38035.040000000001</v>
      </c>
      <c r="O810" s="3">
        <v>28526.28</v>
      </c>
      <c r="P810" s="3">
        <v>19017.52</v>
      </c>
      <c r="Q810" s="3">
        <v>9508.76</v>
      </c>
      <c r="R810" s="3">
        <v>0</v>
      </c>
      <c r="S810" s="3">
        <v>0</v>
      </c>
      <c r="T810" s="3">
        <v>0</v>
      </c>
    </row>
    <row r="811" spans="1:20" x14ac:dyDescent="0.25">
      <c r="A811" s="8" t="s">
        <v>2691</v>
      </c>
      <c r="B811" s="47">
        <v>85</v>
      </c>
      <c r="C811" s="8" t="s">
        <v>6814</v>
      </c>
      <c r="D811" s="8" t="s">
        <v>7256</v>
      </c>
      <c r="E811" s="8"/>
      <c r="F811" s="8"/>
      <c r="G811" s="8" t="s">
        <v>3139</v>
      </c>
      <c r="H811" s="11" t="s">
        <v>2372</v>
      </c>
      <c r="I811" s="4">
        <v>7658168</v>
      </c>
      <c r="J811" s="4">
        <v>10897938</v>
      </c>
      <c r="K811" s="7">
        <f t="shared" si="33"/>
        <v>0.42304765317240361</v>
      </c>
      <c r="L811" t="str">
        <f t="shared" si="32"/>
        <v/>
      </c>
      <c r="M811" s="3">
        <v>1207.55</v>
      </c>
      <c r="N811" s="3">
        <v>966.04</v>
      </c>
      <c r="O811" s="3">
        <v>724.53</v>
      </c>
      <c r="P811" s="3">
        <v>483.02</v>
      </c>
      <c r="Q811" s="3">
        <v>241.51</v>
      </c>
      <c r="R811" s="3">
        <v>0</v>
      </c>
      <c r="S811" s="3">
        <v>0</v>
      </c>
      <c r="T811" s="3">
        <v>0</v>
      </c>
    </row>
    <row r="812" spans="1:20" x14ac:dyDescent="0.25">
      <c r="A812" s="8" t="s">
        <v>2691</v>
      </c>
      <c r="B812" s="47">
        <v>85</v>
      </c>
      <c r="C812" s="8" t="s">
        <v>6814</v>
      </c>
      <c r="D812" s="8" t="s">
        <v>7372</v>
      </c>
      <c r="E812" s="8"/>
      <c r="F812" s="8"/>
      <c r="G812" s="8" t="s">
        <v>3256</v>
      </c>
      <c r="H812" s="11" t="s">
        <v>2373</v>
      </c>
      <c r="I812" s="4">
        <v>19999767</v>
      </c>
      <c r="J812" s="4">
        <v>27979624</v>
      </c>
      <c r="K812" s="7">
        <f t="shared" si="33"/>
        <v>0.39899749832085546</v>
      </c>
      <c r="L812" t="str">
        <f t="shared" si="32"/>
        <v/>
      </c>
      <c r="M812" s="3">
        <v>3561.02</v>
      </c>
      <c r="N812" s="3">
        <v>2848.82</v>
      </c>
      <c r="O812" s="3">
        <v>2136.61</v>
      </c>
      <c r="P812" s="3">
        <v>1424.41</v>
      </c>
      <c r="Q812" s="3">
        <v>712.2</v>
      </c>
      <c r="R812" s="3">
        <v>0</v>
      </c>
      <c r="S812" s="3">
        <v>0</v>
      </c>
      <c r="T812" s="3">
        <v>0</v>
      </c>
    </row>
    <row r="813" spans="1:20" x14ac:dyDescent="0.25">
      <c r="A813" s="8" t="s">
        <v>2691</v>
      </c>
      <c r="B813" s="47">
        <v>85</v>
      </c>
      <c r="C813" s="8" t="s">
        <v>6814</v>
      </c>
      <c r="D813" s="8" t="s">
        <v>7375</v>
      </c>
      <c r="E813" s="8"/>
      <c r="F813" s="8"/>
      <c r="G813" s="8" t="s">
        <v>3259</v>
      </c>
      <c r="H813" s="11" t="s">
        <v>2374</v>
      </c>
      <c r="I813" s="4">
        <v>6764494</v>
      </c>
      <c r="J813" s="4">
        <v>9236283</v>
      </c>
      <c r="K813" s="7">
        <f t="shared" ref="K813:K844" si="34">(J813-I813)/I813</f>
        <v>0.36540634081425749</v>
      </c>
      <c r="L813" t="str">
        <f t="shared" si="32"/>
        <v/>
      </c>
      <c r="M813" s="3">
        <v>489.21</v>
      </c>
      <c r="N813" s="3">
        <v>391.37</v>
      </c>
      <c r="O813" s="3">
        <v>293.52999999999997</v>
      </c>
      <c r="P813" s="3">
        <v>195.68</v>
      </c>
      <c r="Q813" s="3">
        <v>97.84</v>
      </c>
      <c r="R813" s="3">
        <v>0</v>
      </c>
      <c r="S813" s="3">
        <v>0</v>
      </c>
      <c r="T813" s="3">
        <v>0</v>
      </c>
    </row>
    <row r="814" spans="1:20" x14ac:dyDescent="0.25">
      <c r="A814" s="8" t="s">
        <v>2691</v>
      </c>
      <c r="B814" s="47">
        <v>85</v>
      </c>
      <c r="C814" s="8" t="s">
        <v>6814</v>
      </c>
      <c r="D814" s="8" t="s">
        <v>7432</v>
      </c>
      <c r="E814" s="8"/>
      <c r="F814" s="8"/>
      <c r="G814" s="8" t="s">
        <v>3317</v>
      </c>
      <c r="H814" s="11" t="s">
        <v>2066</v>
      </c>
      <c r="I814" s="4">
        <v>218118888</v>
      </c>
      <c r="J814" s="4">
        <v>290527943</v>
      </c>
      <c r="K814" s="7">
        <f t="shared" si="34"/>
        <v>0.33197058569269799</v>
      </c>
      <c r="L814" t="str">
        <f t="shared" si="32"/>
        <v/>
      </c>
      <c r="M814" s="3">
        <v>125432.8</v>
      </c>
      <c r="N814" s="3">
        <v>100346.24000000001</v>
      </c>
      <c r="O814" s="3">
        <v>75259.679999999993</v>
      </c>
      <c r="P814" s="3">
        <v>50173.120000000003</v>
      </c>
      <c r="Q814" s="3">
        <v>25086.560000000001</v>
      </c>
      <c r="R814" s="3">
        <v>0</v>
      </c>
      <c r="S814" s="3">
        <v>0</v>
      </c>
      <c r="T814" s="3">
        <v>0</v>
      </c>
    </row>
    <row r="815" spans="1:20" x14ac:dyDescent="0.25">
      <c r="A815" s="8" t="s">
        <v>2691</v>
      </c>
      <c r="B815" s="47">
        <v>85</v>
      </c>
      <c r="C815" s="8" t="s">
        <v>6814</v>
      </c>
      <c r="D815" s="8" t="s">
        <v>7570</v>
      </c>
      <c r="E815" s="8"/>
      <c r="F815" s="8"/>
      <c r="G815" s="8" t="s">
        <v>3457</v>
      </c>
      <c r="H815" s="11" t="s">
        <v>2375</v>
      </c>
      <c r="I815" s="4">
        <v>36714940</v>
      </c>
      <c r="J815" s="4">
        <v>46827223</v>
      </c>
      <c r="K815" s="7">
        <f t="shared" si="34"/>
        <v>0.27542692429839188</v>
      </c>
      <c r="L815" t="str">
        <f t="shared" si="32"/>
        <v>QUALIFIED</v>
      </c>
      <c r="M815" s="3">
        <v>8202</v>
      </c>
      <c r="N815" s="3">
        <v>7176.75</v>
      </c>
      <c r="O815" s="3">
        <v>6151.5</v>
      </c>
      <c r="P815" s="3">
        <v>5126.25</v>
      </c>
      <c r="Q815" s="3">
        <v>4101</v>
      </c>
      <c r="R815" s="3">
        <v>3075.75</v>
      </c>
      <c r="S815" s="3">
        <v>2050.5</v>
      </c>
      <c r="T815" s="3">
        <v>1025.25</v>
      </c>
    </row>
    <row r="816" spans="1:20" x14ac:dyDescent="0.25">
      <c r="A816" s="8" t="s">
        <v>2691</v>
      </c>
      <c r="B816" s="47">
        <v>85</v>
      </c>
      <c r="C816" s="8" t="s">
        <v>6814</v>
      </c>
      <c r="D816" s="8" t="s">
        <v>7617</v>
      </c>
      <c r="E816" s="8"/>
      <c r="F816" s="8"/>
      <c r="G816" s="8" t="s">
        <v>3506</v>
      </c>
      <c r="H816" s="11" t="s">
        <v>2376</v>
      </c>
      <c r="I816" s="4">
        <v>45942958</v>
      </c>
      <c r="J816" s="4">
        <v>72755985</v>
      </c>
      <c r="K816" s="7">
        <f t="shared" si="34"/>
        <v>0.58361560002296764</v>
      </c>
      <c r="L816" t="str">
        <f t="shared" si="32"/>
        <v/>
      </c>
      <c r="M816" s="3">
        <v>24036</v>
      </c>
      <c r="N816" s="3">
        <v>19228.8</v>
      </c>
      <c r="O816" s="3">
        <v>14421.6</v>
      </c>
      <c r="P816" s="3">
        <v>9614.4</v>
      </c>
      <c r="Q816" s="3">
        <v>4807.2</v>
      </c>
      <c r="R816" s="3">
        <v>0</v>
      </c>
      <c r="S816" s="3">
        <v>0</v>
      </c>
      <c r="T816" s="3">
        <v>0</v>
      </c>
    </row>
    <row r="817" spans="1:20" x14ac:dyDescent="0.25">
      <c r="A817" s="8" t="s">
        <v>2691</v>
      </c>
      <c r="B817" s="47">
        <v>85</v>
      </c>
      <c r="C817" s="8" t="s">
        <v>6814</v>
      </c>
      <c r="D817" s="8" t="s">
        <v>7646</v>
      </c>
      <c r="E817" s="8"/>
      <c r="F817" s="8"/>
      <c r="G817" s="8" t="s">
        <v>3536</v>
      </c>
      <c r="H817" s="11" t="s">
        <v>2377</v>
      </c>
      <c r="I817" s="4">
        <v>154813188</v>
      </c>
      <c r="J817" s="4">
        <v>192779215</v>
      </c>
      <c r="K817" s="7">
        <f t="shared" si="34"/>
        <v>0.24523767962197121</v>
      </c>
      <c r="L817" t="str">
        <f t="shared" si="32"/>
        <v>QUALIFIED</v>
      </c>
      <c r="M817" s="3">
        <v>68995.820000000007</v>
      </c>
      <c r="N817" s="3">
        <v>60371.34</v>
      </c>
      <c r="O817" s="3">
        <v>51746.87</v>
      </c>
      <c r="P817" s="3">
        <v>43122.39</v>
      </c>
      <c r="Q817" s="3">
        <v>34497.910000000003</v>
      </c>
      <c r="R817" s="3">
        <v>25873.43</v>
      </c>
      <c r="S817" s="3">
        <v>17248.96</v>
      </c>
      <c r="T817" s="3">
        <v>8624.48</v>
      </c>
    </row>
    <row r="818" spans="1:20" x14ac:dyDescent="0.25">
      <c r="A818" s="8" t="s">
        <v>2691</v>
      </c>
      <c r="B818" s="47">
        <v>85</v>
      </c>
      <c r="C818" s="8" t="s">
        <v>6814</v>
      </c>
      <c r="D818" s="8" t="s">
        <v>7768</v>
      </c>
      <c r="E818" s="8"/>
      <c r="F818" s="8"/>
      <c r="G818" s="8" t="s">
        <v>3660</v>
      </c>
      <c r="H818" s="11" t="s">
        <v>2378</v>
      </c>
      <c r="I818" s="4">
        <v>11897410</v>
      </c>
      <c r="J818" s="4">
        <v>14580864</v>
      </c>
      <c r="K818" s="7">
        <f t="shared" si="34"/>
        <v>0.22554942630370811</v>
      </c>
      <c r="L818" t="str">
        <f t="shared" si="32"/>
        <v>QUALIFIED</v>
      </c>
      <c r="M818" s="3">
        <v>2709.11</v>
      </c>
      <c r="N818" s="3">
        <v>2370.4699999999998</v>
      </c>
      <c r="O818" s="3">
        <v>2031.83</v>
      </c>
      <c r="P818" s="3">
        <v>1693.19</v>
      </c>
      <c r="Q818" s="3">
        <v>1354.56</v>
      </c>
      <c r="R818" s="3">
        <v>1015.92</v>
      </c>
      <c r="S818" s="3">
        <v>677.28</v>
      </c>
      <c r="T818" s="3">
        <v>338.64</v>
      </c>
    </row>
    <row r="819" spans="1:20" x14ac:dyDescent="0.25">
      <c r="A819" s="8" t="s">
        <v>834</v>
      </c>
      <c r="B819" s="47">
        <v>86</v>
      </c>
      <c r="C819" s="8" t="s">
        <v>6814</v>
      </c>
      <c r="D819" s="8" t="s">
        <v>6984</v>
      </c>
      <c r="E819" s="8"/>
      <c r="F819" s="8"/>
      <c r="G819" s="8" t="s">
        <v>2858</v>
      </c>
      <c r="H819" s="11" t="s">
        <v>2387</v>
      </c>
      <c r="I819" s="4">
        <v>4279405</v>
      </c>
      <c r="J819" s="4">
        <v>3713314</v>
      </c>
      <c r="K819" s="7">
        <f t="shared" si="34"/>
        <v>-0.13228264209627272</v>
      </c>
      <c r="L819" t="str">
        <f t="shared" si="32"/>
        <v>QUALIFIED</v>
      </c>
      <c r="M819" s="3">
        <v>1038.31</v>
      </c>
      <c r="N819" s="3">
        <v>908.52</v>
      </c>
      <c r="O819" s="3">
        <v>778.73</v>
      </c>
      <c r="P819" s="3">
        <v>648.94000000000005</v>
      </c>
      <c r="Q819" s="3">
        <v>519.16</v>
      </c>
      <c r="R819" s="3">
        <v>389.37</v>
      </c>
      <c r="S819" s="3">
        <v>259.58</v>
      </c>
      <c r="T819" s="3">
        <v>129.79</v>
      </c>
    </row>
    <row r="820" spans="1:20" x14ac:dyDescent="0.25">
      <c r="A820" s="8" t="s">
        <v>834</v>
      </c>
      <c r="B820" s="47">
        <v>86</v>
      </c>
      <c r="C820" s="8" t="s">
        <v>6814</v>
      </c>
      <c r="D820" s="8" t="s">
        <v>7003</v>
      </c>
      <c r="E820" s="8"/>
      <c r="F820" s="8"/>
      <c r="G820" s="8" t="s">
        <v>2878</v>
      </c>
      <c r="H820" s="11" t="s">
        <v>2388</v>
      </c>
      <c r="I820" s="4">
        <v>3413244</v>
      </c>
      <c r="J820" s="4">
        <v>4224668</v>
      </c>
      <c r="K820" s="7">
        <f t="shared" si="34"/>
        <v>0.23772809679003318</v>
      </c>
      <c r="L820" t="str">
        <f t="shared" si="32"/>
        <v>QUALIFIED</v>
      </c>
      <c r="M820" s="3">
        <v>1414.99</v>
      </c>
      <c r="N820" s="3">
        <v>1238.1199999999999</v>
      </c>
      <c r="O820" s="3">
        <v>1061.24</v>
      </c>
      <c r="P820" s="3">
        <v>884.37</v>
      </c>
      <c r="Q820" s="3">
        <v>707.5</v>
      </c>
      <c r="R820" s="3">
        <v>530.62</v>
      </c>
      <c r="S820" s="3">
        <v>353.75</v>
      </c>
      <c r="T820" s="3">
        <v>176.87</v>
      </c>
    </row>
    <row r="821" spans="1:20" x14ac:dyDescent="0.25">
      <c r="A821" s="8" t="s">
        <v>834</v>
      </c>
      <c r="B821" s="47">
        <v>86</v>
      </c>
      <c r="C821" s="8" t="s">
        <v>6814</v>
      </c>
      <c r="D821" s="8" t="s">
        <v>7083</v>
      </c>
      <c r="E821" s="8"/>
      <c r="F821" s="8"/>
      <c r="G821" s="8" t="s">
        <v>2964</v>
      </c>
      <c r="H821" s="11" t="s">
        <v>2389</v>
      </c>
      <c r="I821" s="4">
        <v>37946278</v>
      </c>
      <c r="J821" s="4">
        <v>46535343</v>
      </c>
      <c r="K821" s="7">
        <f t="shared" si="34"/>
        <v>0.22634802285483704</v>
      </c>
      <c r="L821" t="str">
        <f t="shared" si="32"/>
        <v>QUALIFIED</v>
      </c>
      <c r="M821" s="3">
        <v>10232.950000000001</v>
      </c>
      <c r="N821" s="3">
        <v>8953.83</v>
      </c>
      <c r="O821" s="3">
        <v>7674.71</v>
      </c>
      <c r="P821" s="3">
        <v>6395.59</v>
      </c>
      <c r="Q821" s="3">
        <v>5116.4799999999996</v>
      </c>
      <c r="R821" s="3">
        <v>3837.36</v>
      </c>
      <c r="S821" s="3">
        <v>2558.2399999999998</v>
      </c>
      <c r="T821" s="3">
        <v>1279.1199999999999</v>
      </c>
    </row>
    <row r="822" spans="1:20" x14ac:dyDescent="0.25">
      <c r="A822" s="8" t="s">
        <v>834</v>
      </c>
      <c r="B822" s="47">
        <v>86</v>
      </c>
      <c r="C822" s="8" t="s">
        <v>6814</v>
      </c>
      <c r="D822" s="8" t="s">
        <v>7092</v>
      </c>
      <c r="E822" s="8"/>
      <c r="F822" s="8"/>
      <c r="G822" s="8" t="s">
        <v>2973</v>
      </c>
      <c r="H822" s="11" t="s">
        <v>2390</v>
      </c>
      <c r="I822" s="4">
        <v>4328270</v>
      </c>
      <c r="J822" s="4">
        <v>6133467</v>
      </c>
      <c r="K822" s="7">
        <f t="shared" si="34"/>
        <v>0.41707125479695123</v>
      </c>
      <c r="L822" t="str">
        <f t="shared" si="32"/>
        <v/>
      </c>
      <c r="M822" s="3">
        <v>2378.0300000000002</v>
      </c>
      <c r="N822" s="3">
        <v>1902.42</v>
      </c>
      <c r="O822" s="3">
        <v>1426.82</v>
      </c>
      <c r="P822" s="3">
        <v>951.21</v>
      </c>
      <c r="Q822" s="3">
        <v>475.61</v>
      </c>
      <c r="R822" s="3">
        <v>0</v>
      </c>
      <c r="S822" s="3">
        <v>0</v>
      </c>
      <c r="T822" s="3">
        <v>0</v>
      </c>
    </row>
    <row r="823" spans="1:20" x14ac:dyDescent="0.25">
      <c r="A823" s="8" t="s">
        <v>834</v>
      </c>
      <c r="B823" s="47">
        <v>86</v>
      </c>
      <c r="C823" s="8" t="s">
        <v>6814</v>
      </c>
      <c r="D823" s="8" t="s">
        <v>7150</v>
      </c>
      <c r="E823" s="8"/>
      <c r="F823" s="8"/>
      <c r="G823" s="8" t="s">
        <v>3032</v>
      </c>
      <c r="H823" s="11" t="s">
        <v>2391</v>
      </c>
      <c r="I823" s="4">
        <v>9336600</v>
      </c>
      <c r="J823" s="4">
        <v>10515531</v>
      </c>
      <c r="K823" s="7">
        <f t="shared" si="34"/>
        <v>0.12626984126984128</v>
      </c>
      <c r="L823" t="str">
        <f t="shared" si="32"/>
        <v>QUALIFIED</v>
      </c>
      <c r="M823" s="3">
        <v>1327.53</v>
      </c>
      <c r="N823" s="3">
        <v>1161.5899999999999</v>
      </c>
      <c r="O823" s="3">
        <v>995.65</v>
      </c>
      <c r="P823" s="3">
        <v>829.71</v>
      </c>
      <c r="Q823" s="3">
        <v>663.77</v>
      </c>
      <c r="R823" s="3">
        <v>497.82</v>
      </c>
      <c r="S823" s="3">
        <v>331.88</v>
      </c>
      <c r="T823" s="3">
        <v>165.94</v>
      </c>
    </row>
    <row r="824" spans="1:20" x14ac:dyDescent="0.25">
      <c r="A824" s="8" t="s">
        <v>834</v>
      </c>
      <c r="B824" s="47">
        <v>86</v>
      </c>
      <c r="C824" s="8" t="s">
        <v>6814</v>
      </c>
      <c r="D824" s="8" t="s">
        <v>7159</v>
      </c>
      <c r="E824" s="8"/>
      <c r="F824" s="8"/>
      <c r="G824" s="8" t="s">
        <v>3041</v>
      </c>
      <c r="H824" s="11" t="s">
        <v>2392</v>
      </c>
      <c r="I824" s="4">
        <v>23430121</v>
      </c>
      <c r="J824" s="4">
        <v>23111534</v>
      </c>
      <c r="K824" s="7">
        <f t="shared" si="34"/>
        <v>-1.3597326279279565E-2</v>
      </c>
      <c r="L824" t="str">
        <f t="shared" si="32"/>
        <v>QUALIFIED</v>
      </c>
      <c r="M824" s="3">
        <v>3894.57</v>
      </c>
      <c r="N824" s="3">
        <v>3407.75</v>
      </c>
      <c r="O824" s="3">
        <v>2920.93</v>
      </c>
      <c r="P824" s="3">
        <v>2434.11</v>
      </c>
      <c r="Q824" s="3">
        <v>1947.29</v>
      </c>
      <c r="R824" s="3">
        <v>1460.46</v>
      </c>
      <c r="S824" s="3">
        <v>973.64</v>
      </c>
      <c r="T824" s="3">
        <v>486.82</v>
      </c>
    </row>
    <row r="825" spans="1:20" x14ac:dyDescent="0.25">
      <c r="A825" s="8" t="s">
        <v>834</v>
      </c>
      <c r="B825" s="47">
        <v>86</v>
      </c>
      <c r="C825" s="8" t="s">
        <v>6814</v>
      </c>
      <c r="D825" s="8" t="s">
        <v>7311</v>
      </c>
      <c r="E825" s="8"/>
      <c r="F825" s="8"/>
      <c r="G825" s="8" t="s">
        <v>3195</v>
      </c>
      <c r="H825" s="11" t="s">
        <v>41</v>
      </c>
      <c r="I825" s="4">
        <v>4466101</v>
      </c>
      <c r="J825" s="4">
        <v>7535936</v>
      </c>
      <c r="K825" s="7">
        <f t="shared" si="34"/>
        <v>0.68736354148730627</v>
      </c>
      <c r="L825" t="str">
        <f t="shared" si="32"/>
        <v/>
      </c>
      <c r="M825" s="3">
        <v>3121.31</v>
      </c>
      <c r="N825" s="3">
        <v>2497.0500000000002</v>
      </c>
      <c r="O825" s="3">
        <v>1872.79</v>
      </c>
      <c r="P825" s="3">
        <v>1248.52</v>
      </c>
      <c r="Q825" s="3">
        <v>624.26</v>
      </c>
      <c r="R825" s="3">
        <v>0</v>
      </c>
      <c r="S825" s="3">
        <v>0</v>
      </c>
      <c r="T825" s="3">
        <v>0</v>
      </c>
    </row>
    <row r="826" spans="1:20" x14ac:dyDescent="0.25">
      <c r="A826" s="8" t="s">
        <v>834</v>
      </c>
      <c r="B826" s="47">
        <v>86</v>
      </c>
      <c r="C826" s="8" t="s">
        <v>6814</v>
      </c>
      <c r="D826" s="8" t="s">
        <v>7411</v>
      </c>
      <c r="E826" s="8"/>
      <c r="F826" s="8"/>
      <c r="G826" s="8" t="s">
        <v>3295</v>
      </c>
      <c r="H826" s="11" t="s">
        <v>2393</v>
      </c>
      <c r="I826" s="4">
        <v>4178468</v>
      </c>
      <c r="J826" s="4">
        <v>5440750</v>
      </c>
      <c r="K826" s="7">
        <f t="shared" si="34"/>
        <v>0.3020920586205279</v>
      </c>
      <c r="L826" t="str">
        <f t="shared" si="32"/>
        <v>QUALIFIED</v>
      </c>
      <c r="M826" s="3">
        <v>494.65</v>
      </c>
      <c r="N826" s="3">
        <v>432.82</v>
      </c>
      <c r="O826" s="3">
        <v>370.99</v>
      </c>
      <c r="P826" s="3">
        <v>309.16000000000003</v>
      </c>
      <c r="Q826" s="3">
        <v>247.33</v>
      </c>
      <c r="R826" s="3">
        <v>185.49</v>
      </c>
      <c r="S826" s="3">
        <v>123.66</v>
      </c>
      <c r="T826" s="3">
        <v>61.83</v>
      </c>
    </row>
    <row r="827" spans="1:20" x14ac:dyDescent="0.25">
      <c r="A827" s="8" t="s">
        <v>834</v>
      </c>
      <c r="B827" s="47">
        <v>86</v>
      </c>
      <c r="C827" s="8" t="s">
        <v>6814</v>
      </c>
      <c r="D827" s="8" t="s">
        <v>7661</v>
      </c>
      <c r="E827" s="8"/>
      <c r="F827" s="8"/>
      <c r="G827" s="8" t="s">
        <v>3551</v>
      </c>
      <c r="H827" s="11" t="s">
        <v>834</v>
      </c>
      <c r="I827" s="4">
        <v>55746471</v>
      </c>
      <c r="J827" s="4">
        <v>65751153</v>
      </c>
      <c r="K827" s="7">
        <f t="shared" si="34"/>
        <v>0.17946753974794208</v>
      </c>
      <c r="L827" t="str">
        <f t="shared" si="32"/>
        <v>QUALIFIED</v>
      </c>
      <c r="M827" s="3">
        <v>30540.959999999999</v>
      </c>
      <c r="N827" s="3">
        <v>26723.34</v>
      </c>
      <c r="O827" s="3">
        <v>22905.72</v>
      </c>
      <c r="P827" s="3">
        <v>19088.099999999999</v>
      </c>
      <c r="Q827" s="3">
        <v>15270.48</v>
      </c>
      <c r="R827" s="3">
        <v>11452.86</v>
      </c>
      <c r="S827" s="3">
        <v>7635.24</v>
      </c>
      <c r="T827" s="3">
        <v>3817.62</v>
      </c>
    </row>
    <row r="828" spans="1:20" x14ac:dyDescent="0.25">
      <c r="A828" s="8" t="s">
        <v>834</v>
      </c>
      <c r="B828" s="47">
        <v>86</v>
      </c>
      <c r="C828" s="8" t="s">
        <v>6814</v>
      </c>
      <c r="D828" s="8" t="s">
        <v>7675</v>
      </c>
      <c r="E828" s="8"/>
      <c r="F828" s="8"/>
      <c r="G828" s="8" t="s">
        <v>3565</v>
      </c>
      <c r="H828" s="11" t="s">
        <v>2394</v>
      </c>
      <c r="I828" s="4">
        <v>64485491</v>
      </c>
      <c r="J828" s="4">
        <v>70180143</v>
      </c>
      <c r="K828" s="7">
        <f t="shared" si="34"/>
        <v>8.8309043037293464E-2</v>
      </c>
      <c r="L828" t="str">
        <f t="shared" si="32"/>
        <v>QUALIFIED</v>
      </c>
      <c r="M828" s="3">
        <v>37537.760000000002</v>
      </c>
      <c r="N828" s="3">
        <v>32845.54</v>
      </c>
      <c r="O828" s="3">
        <v>28153.32</v>
      </c>
      <c r="P828" s="3">
        <v>23461.1</v>
      </c>
      <c r="Q828" s="3">
        <v>18768.88</v>
      </c>
      <c r="R828" s="3">
        <v>14076.66</v>
      </c>
      <c r="S828" s="3">
        <v>9384.44</v>
      </c>
      <c r="T828" s="3">
        <v>4692.22</v>
      </c>
    </row>
    <row r="829" spans="1:20" x14ac:dyDescent="0.25">
      <c r="A829" s="8" t="s">
        <v>834</v>
      </c>
      <c r="B829" s="47">
        <v>86</v>
      </c>
      <c r="C829" s="8" t="s">
        <v>6814</v>
      </c>
      <c r="D829" s="8" t="s">
        <v>7677</v>
      </c>
      <c r="E829" s="8"/>
      <c r="F829" s="8"/>
      <c r="G829" s="8" t="s">
        <v>3567</v>
      </c>
      <c r="H829" s="11" t="s">
        <v>2395</v>
      </c>
      <c r="I829" s="4">
        <v>48208187</v>
      </c>
      <c r="J829" s="4">
        <v>53620849</v>
      </c>
      <c r="K829" s="7">
        <f t="shared" si="34"/>
        <v>0.11227682136231341</v>
      </c>
      <c r="L829" t="str">
        <f t="shared" si="32"/>
        <v>QUALIFIED</v>
      </c>
      <c r="M829" s="3">
        <v>14484.27</v>
      </c>
      <c r="N829" s="3">
        <v>12673.74</v>
      </c>
      <c r="O829" s="3">
        <v>10863.2</v>
      </c>
      <c r="P829" s="3">
        <v>9052.67</v>
      </c>
      <c r="Q829" s="3">
        <v>7242.14</v>
      </c>
      <c r="R829" s="3">
        <v>5431.6</v>
      </c>
      <c r="S829" s="3">
        <v>3621.07</v>
      </c>
      <c r="T829" s="3">
        <v>1810.53</v>
      </c>
    </row>
    <row r="830" spans="1:20" x14ac:dyDescent="0.25">
      <c r="A830" s="8" t="s">
        <v>834</v>
      </c>
      <c r="B830" s="47">
        <v>86</v>
      </c>
      <c r="C830" s="8" t="s">
        <v>6814</v>
      </c>
      <c r="D830" s="8" t="s">
        <v>7702</v>
      </c>
      <c r="E830" s="8"/>
      <c r="F830" s="8"/>
      <c r="G830" s="8" t="s">
        <v>3592</v>
      </c>
      <c r="H830" s="11" t="s">
        <v>2396</v>
      </c>
      <c r="I830" s="4">
        <v>738710</v>
      </c>
      <c r="J830" s="4">
        <v>943628</v>
      </c>
      <c r="K830" s="7">
        <f t="shared" si="34"/>
        <v>0.27739979152847533</v>
      </c>
      <c r="L830" t="str">
        <f t="shared" si="32"/>
        <v>QUALIFIED</v>
      </c>
      <c r="M830" s="3">
        <v>14.32</v>
      </c>
      <c r="N830" s="3">
        <v>12.53</v>
      </c>
      <c r="O830" s="3">
        <v>10.74</v>
      </c>
      <c r="P830" s="3">
        <v>8.9499999999999993</v>
      </c>
      <c r="Q830" s="3">
        <v>7.16</v>
      </c>
      <c r="R830" s="3">
        <v>5.37</v>
      </c>
      <c r="S830" s="3">
        <v>3.58</v>
      </c>
      <c r="T830" s="3">
        <v>1.79</v>
      </c>
    </row>
    <row r="831" spans="1:20" x14ac:dyDescent="0.25">
      <c r="A831" s="8" t="s">
        <v>72</v>
      </c>
      <c r="B831" s="47">
        <v>87</v>
      </c>
      <c r="C831" s="8" t="s">
        <v>6814</v>
      </c>
      <c r="D831" s="8" t="s">
        <v>6914</v>
      </c>
      <c r="E831" s="8"/>
      <c r="F831" s="8"/>
      <c r="G831" s="8" t="s">
        <v>2782</v>
      </c>
      <c r="H831" s="11" t="s">
        <v>2408</v>
      </c>
      <c r="I831" s="4">
        <v>21489516</v>
      </c>
      <c r="J831" s="4">
        <v>29488683</v>
      </c>
      <c r="K831" s="7">
        <f t="shared" si="34"/>
        <v>0.37223579162974169</v>
      </c>
      <c r="L831" t="str">
        <f t="shared" si="32"/>
        <v/>
      </c>
      <c r="M831" s="3">
        <v>8685.07</v>
      </c>
      <c r="N831" s="3">
        <v>6948.06</v>
      </c>
      <c r="O831" s="3">
        <v>5211.04</v>
      </c>
      <c r="P831" s="3">
        <v>3474.03</v>
      </c>
      <c r="Q831" s="3">
        <v>1737.01</v>
      </c>
      <c r="R831" s="3">
        <v>0</v>
      </c>
      <c r="S831" s="3">
        <v>0</v>
      </c>
      <c r="T831" s="3">
        <v>0</v>
      </c>
    </row>
    <row r="832" spans="1:20" x14ac:dyDescent="0.25">
      <c r="A832" s="8" t="s">
        <v>72</v>
      </c>
      <c r="B832" s="47">
        <v>87</v>
      </c>
      <c r="C832" s="8" t="s">
        <v>6814</v>
      </c>
      <c r="D832" s="8" t="s">
        <v>6929</v>
      </c>
      <c r="E832" s="8"/>
      <c r="F832" s="8"/>
      <c r="G832" s="8" t="s">
        <v>2799</v>
      </c>
      <c r="H832" s="11" t="s">
        <v>2412</v>
      </c>
      <c r="I832" s="4">
        <v>1408720</v>
      </c>
      <c r="J832" s="4">
        <v>1703060</v>
      </c>
      <c r="K832" s="7">
        <f t="shared" si="34"/>
        <v>0.20894145039468454</v>
      </c>
      <c r="L832" t="str">
        <f t="shared" si="32"/>
        <v>QUALIFIED</v>
      </c>
      <c r="M832" s="3">
        <v>201.48</v>
      </c>
      <c r="N832" s="3">
        <v>176.3</v>
      </c>
      <c r="O832" s="3">
        <v>151.11000000000001</v>
      </c>
      <c r="P832" s="3">
        <v>125.93</v>
      </c>
      <c r="Q832" s="3">
        <v>100.74</v>
      </c>
      <c r="R832" s="3">
        <v>75.56</v>
      </c>
      <c r="S832" s="3">
        <v>50.37</v>
      </c>
      <c r="T832" s="3">
        <v>25.19</v>
      </c>
    </row>
    <row r="833" spans="1:20" x14ac:dyDescent="0.25">
      <c r="A833" s="8" t="s">
        <v>72</v>
      </c>
      <c r="B833" s="47">
        <v>87</v>
      </c>
      <c r="C833" s="8" t="s">
        <v>6814</v>
      </c>
      <c r="D833" s="8" t="s">
        <v>6997</v>
      </c>
      <c r="E833" s="8"/>
      <c r="F833" s="8"/>
      <c r="G833" s="8" t="s">
        <v>2871</v>
      </c>
      <c r="H833" s="11" t="s">
        <v>2413</v>
      </c>
      <c r="I833" s="4">
        <v>7256038</v>
      </c>
      <c r="J833" s="4">
        <v>8041528</v>
      </c>
      <c r="K833" s="7">
        <f t="shared" si="34"/>
        <v>0.10825329194803004</v>
      </c>
      <c r="L833" t="str">
        <f t="shared" si="32"/>
        <v>QUALIFIED</v>
      </c>
      <c r="M833" s="3">
        <v>1454.81</v>
      </c>
      <c r="N833" s="3">
        <v>1272.96</v>
      </c>
      <c r="O833" s="3">
        <v>1091.1099999999999</v>
      </c>
      <c r="P833" s="3">
        <v>909.26</v>
      </c>
      <c r="Q833" s="3">
        <v>727.41</v>
      </c>
      <c r="R833" s="3">
        <v>545.54999999999995</v>
      </c>
      <c r="S833" s="3">
        <v>363.7</v>
      </c>
      <c r="T833" s="3">
        <v>181.85</v>
      </c>
    </row>
    <row r="834" spans="1:20" x14ac:dyDescent="0.25">
      <c r="A834" s="8" t="s">
        <v>72</v>
      </c>
      <c r="B834" s="47">
        <v>87</v>
      </c>
      <c r="C834" s="8" t="s">
        <v>6814</v>
      </c>
      <c r="D834" s="8" t="s">
        <v>7017</v>
      </c>
      <c r="E834" s="8"/>
      <c r="F834" s="8"/>
      <c r="G834" s="8" t="s">
        <v>2892</v>
      </c>
      <c r="H834" s="11" t="s">
        <v>2414</v>
      </c>
      <c r="I834" s="4">
        <v>213374</v>
      </c>
      <c r="J834" s="4">
        <v>258093</v>
      </c>
      <c r="K834" s="7">
        <f t="shared" si="34"/>
        <v>0.20958036124363794</v>
      </c>
      <c r="L834" t="str">
        <f t="shared" si="32"/>
        <v>QUALIFIED</v>
      </c>
      <c r="M834" s="3">
        <v>19.920000000000002</v>
      </c>
      <c r="N834" s="3">
        <v>17.43</v>
      </c>
      <c r="O834" s="3">
        <v>14.94</v>
      </c>
      <c r="P834" s="3">
        <v>12.45</v>
      </c>
      <c r="Q834" s="3">
        <v>9.9600000000000009</v>
      </c>
      <c r="R834" s="3">
        <v>7.47</v>
      </c>
      <c r="S834" s="3">
        <v>4.9800000000000004</v>
      </c>
      <c r="T834" s="3">
        <v>2.4900000000000002</v>
      </c>
    </row>
    <row r="835" spans="1:20" x14ac:dyDescent="0.25">
      <c r="A835" s="8" t="s">
        <v>72</v>
      </c>
      <c r="B835" s="47">
        <v>87</v>
      </c>
      <c r="C835" s="8" t="s">
        <v>6814</v>
      </c>
      <c r="D835" s="8" t="s">
        <v>7176</v>
      </c>
      <c r="E835" s="8"/>
      <c r="F835" s="8"/>
      <c r="G835" s="8" t="s">
        <v>3058</v>
      </c>
      <c r="H835" s="11" t="s">
        <v>2415</v>
      </c>
      <c r="I835" s="4">
        <v>897445</v>
      </c>
      <c r="J835" s="4">
        <v>1189873</v>
      </c>
      <c r="K835" s="7">
        <f t="shared" si="34"/>
        <v>0.32584503785747315</v>
      </c>
      <c r="L835" t="str">
        <f t="shared" ref="L835:L898" si="35">IF(K835&gt;0.3124,"","QUALIFIED")</f>
        <v/>
      </c>
      <c r="M835" s="3">
        <v>47.41</v>
      </c>
      <c r="N835" s="3">
        <v>37.93</v>
      </c>
      <c r="O835" s="3">
        <v>28.45</v>
      </c>
      <c r="P835" s="3">
        <v>18.96</v>
      </c>
      <c r="Q835" s="3">
        <v>9.48</v>
      </c>
      <c r="R835" s="3">
        <v>0</v>
      </c>
      <c r="S835" s="3">
        <v>0</v>
      </c>
      <c r="T835" s="3">
        <v>0</v>
      </c>
    </row>
    <row r="836" spans="1:20" x14ac:dyDescent="0.25">
      <c r="A836" s="8" t="s">
        <v>72</v>
      </c>
      <c r="B836" s="47">
        <v>87</v>
      </c>
      <c r="C836" s="8" t="s">
        <v>6814</v>
      </c>
      <c r="D836" s="8" t="s">
        <v>7303</v>
      </c>
      <c r="E836" s="8"/>
      <c r="F836" s="8"/>
      <c r="G836" s="8" t="s">
        <v>3187</v>
      </c>
      <c r="H836" s="11" t="s">
        <v>1375</v>
      </c>
      <c r="I836" s="4">
        <v>29968803</v>
      </c>
      <c r="J836" s="4">
        <v>44277221</v>
      </c>
      <c r="K836" s="7">
        <f t="shared" si="34"/>
        <v>0.47744376043314107</v>
      </c>
      <c r="L836" t="str">
        <f t="shared" si="35"/>
        <v/>
      </c>
      <c r="M836" s="3">
        <v>19664.48</v>
      </c>
      <c r="N836" s="3">
        <v>15731.58</v>
      </c>
      <c r="O836" s="3">
        <v>11798.69</v>
      </c>
      <c r="P836" s="3">
        <v>7865.79</v>
      </c>
      <c r="Q836" s="3">
        <v>3932.9</v>
      </c>
      <c r="R836" s="3">
        <v>0</v>
      </c>
      <c r="S836" s="3">
        <v>0</v>
      </c>
      <c r="T836" s="3">
        <v>0</v>
      </c>
    </row>
    <row r="837" spans="1:20" x14ac:dyDescent="0.25">
      <c r="A837" s="8" t="s">
        <v>72</v>
      </c>
      <c r="B837" s="47">
        <v>87</v>
      </c>
      <c r="C837" s="8" t="s">
        <v>6814</v>
      </c>
      <c r="D837" s="8" t="s">
        <v>7438</v>
      </c>
      <c r="E837" s="8"/>
      <c r="F837" s="8"/>
      <c r="G837" s="8" t="s">
        <v>3323</v>
      </c>
      <c r="H837" s="11" t="s">
        <v>2409</v>
      </c>
      <c r="I837" s="4">
        <v>5469344</v>
      </c>
      <c r="J837" s="4">
        <v>7593718</v>
      </c>
      <c r="K837" s="7">
        <f t="shared" si="34"/>
        <v>0.38841477149727643</v>
      </c>
      <c r="L837" t="str">
        <f t="shared" si="35"/>
        <v/>
      </c>
      <c r="M837" s="3">
        <v>1074.5999999999999</v>
      </c>
      <c r="N837" s="3">
        <v>859.68</v>
      </c>
      <c r="O837" s="3">
        <v>644.76</v>
      </c>
      <c r="P837" s="3">
        <v>429.84</v>
      </c>
      <c r="Q837" s="3">
        <v>214.92</v>
      </c>
      <c r="R837" s="3">
        <v>0</v>
      </c>
      <c r="S837" s="3">
        <v>0</v>
      </c>
      <c r="T837" s="3">
        <v>0</v>
      </c>
    </row>
    <row r="838" spans="1:20" x14ac:dyDescent="0.25">
      <c r="A838" s="8" t="s">
        <v>72</v>
      </c>
      <c r="B838" s="47">
        <v>87</v>
      </c>
      <c r="C838" s="8" t="s">
        <v>6814</v>
      </c>
      <c r="D838" s="8" t="s">
        <v>7602</v>
      </c>
      <c r="E838" s="8"/>
      <c r="F838" s="8"/>
      <c r="G838" s="8" t="s">
        <v>3489</v>
      </c>
      <c r="H838" s="11" t="s">
        <v>2416</v>
      </c>
      <c r="I838" s="4">
        <v>610399</v>
      </c>
      <c r="J838" s="4">
        <v>913711</v>
      </c>
      <c r="K838" s="7">
        <f t="shared" si="34"/>
        <v>0.49690776033381445</v>
      </c>
      <c r="L838" t="str">
        <f t="shared" si="35"/>
        <v/>
      </c>
      <c r="M838" s="3">
        <v>55.78</v>
      </c>
      <c r="N838" s="3">
        <v>44.62</v>
      </c>
      <c r="O838" s="3">
        <v>33.47</v>
      </c>
      <c r="P838" s="3">
        <v>22.31</v>
      </c>
      <c r="Q838" s="3">
        <v>11.16</v>
      </c>
      <c r="R838" s="3">
        <v>0</v>
      </c>
      <c r="S838" s="3">
        <v>0</v>
      </c>
      <c r="T838" s="3">
        <v>0</v>
      </c>
    </row>
    <row r="839" spans="1:20" x14ac:dyDescent="0.25">
      <c r="A839" s="8" t="s">
        <v>24</v>
      </c>
      <c r="B839" s="47">
        <v>88</v>
      </c>
      <c r="C839" s="8" t="s">
        <v>6814</v>
      </c>
      <c r="D839" s="8" t="s">
        <v>6849</v>
      </c>
      <c r="E839" s="8"/>
      <c r="F839" s="8"/>
      <c r="G839" s="8" t="s">
        <v>2717</v>
      </c>
      <c r="H839" s="11" t="s">
        <v>486</v>
      </c>
      <c r="I839" s="4">
        <v>14013572</v>
      </c>
      <c r="J839" s="4">
        <v>16355400</v>
      </c>
      <c r="K839" s="7">
        <f t="shared" si="34"/>
        <v>0.16711142598047093</v>
      </c>
      <c r="L839" t="str">
        <f t="shared" si="35"/>
        <v>QUALIFIED</v>
      </c>
      <c r="M839" s="3">
        <v>4836.2</v>
      </c>
      <c r="N839" s="3">
        <v>4231.68</v>
      </c>
      <c r="O839" s="3">
        <v>3627.15</v>
      </c>
      <c r="P839" s="3">
        <v>3022.63</v>
      </c>
      <c r="Q839" s="3">
        <v>2418.1</v>
      </c>
      <c r="R839" s="3">
        <v>1813.58</v>
      </c>
      <c r="S839" s="3">
        <v>1209.05</v>
      </c>
      <c r="T839" s="3">
        <v>604.53</v>
      </c>
    </row>
    <row r="840" spans="1:20" x14ac:dyDescent="0.25">
      <c r="A840" s="8" t="s">
        <v>24</v>
      </c>
      <c r="B840" s="47">
        <v>88</v>
      </c>
      <c r="C840" s="8" t="s">
        <v>6814</v>
      </c>
      <c r="D840" s="8" t="s">
        <v>6880</v>
      </c>
      <c r="E840" s="8"/>
      <c r="F840" s="8"/>
      <c r="G840" s="8" t="s">
        <v>2748</v>
      </c>
      <c r="H840" s="11" t="s">
        <v>2423</v>
      </c>
      <c r="I840" s="4">
        <v>1607249</v>
      </c>
      <c r="J840" s="4">
        <v>2670447</v>
      </c>
      <c r="K840" s="7">
        <f t="shared" si="34"/>
        <v>0.66150173370772047</v>
      </c>
      <c r="L840" t="str">
        <f t="shared" si="35"/>
        <v/>
      </c>
      <c r="M840" s="3">
        <v>830.18</v>
      </c>
      <c r="N840" s="3">
        <v>664.14</v>
      </c>
      <c r="O840" s="3">
        <v>498.11</v>
      </c>
      <c r="P840" s="3">
        <v>332.07</v>
      </c>
      <c r="Q840" s="3">
        <v>166.04</v>
      </c>
      <c r="R840" s="3">
        <v>0</v>
      </c>
      <c r="S840" s="3">
        <v>0</v>
      </c>
      <c r="T840" s="3">
        <v>0</v>
      </c>
    </row>
    <row r="841" spans="1:20" x14ac:dyDescent="0.25">
      <c r="A841" s="8" t="s">
        <v>24</v>
      </c>
      <c r="B841" s="47">
        <v>88</v>
      </c>
      <c r="C841" s="8" t="s">
        <v>6814</v>
      </c>
      <c r="D841" s="8" t="s">
        <v>7031</v>
      </c>
      <c r="E841" s="8"/>
      <c r="F841" s="8"/>
      <c r="G841" s="8" t="s">
        <v>2907</v>
      </c>
      <c r="H841" s="11" t="s">
        <v>2424</v>
      </c>
      <c r="I841" s="4">
        <v>198037341</v>
      </c>
      <c r="J841" s="4">
        <v>230245078</v>
      </c>
      <c r="K841" s="7">
        <f t="shared" si="34"/>
        <v>0.16263466696414591</v>
      </c>
      <c r="L841" t="str">
        <f t="shared" si="35"/>
        <v>QUALIFIED</v>
      </c>
      <c r="M841" s="3">
        <v>105223.45</v>
      </c>
      <c r="N841" s="3">
        <v>92070.52</v>
      </c>
      <c r="O841" s="3">
        <v>78917.59</v>
      </c>
      <c r="P841" s="3">
        <v>65764.66</v>
      </c>
      <c r="Q841" s="3">
        <v>52611.73</v>
      </c>
      <c r="R841" s="3">
        <v>39458.79</v>
      </c>
      <c r="S841" s="3">
        <v>26305.86</v>
      </c>
      <c r="T841" s="3">
        <v>13152.93</v>
      </c>
    </row>
    <row r="842" spans="1:20" x14ac:dyDescent="0.25">
      <c r="A842" s="8" t="s">
        <v>24</v>
      </c>
      <c r="B842" s="47">
        <v>88</v>
      </c>
      <c r="C842" s="8" t="s">
        <v>6814</v>
      </c>
      <c r="D842" s="8" t="s">
        <v>7032</v>
      </c>
      <c r="E842" s="8"/>
      <c r="F842" s="8"/>
      <c r="G842" s="8" t="s">
        <v>2908</v>
      </c>
      <c r="H842" s="11" t="s">
        <v>2425</v>
      </c>
      <c r="I842" s="4">
        <v>1987769</v>
      </c>
      <c r="J842" s="4">
        <v>2547381</v>
      </c>
      <c r="K842" s="7">
        <f t="shared" si="34"/>
        <v>0.2815276825425892</v>
      </c>
      <c r="L842" t="str">
        <f t="shared" si="35"/>
        <v>QUALIFIED</v>
      </c>
      <c r="M842" s="3">
        <v>78.02</v>
      </c>
      <c r="N842" s="3">
        <v>68.27</v>
      </c>
      <c r="O842" s="3">
        <v>58.52</v>
      </c>
      <c r="P842" s="3">
        <v>48.76</v>
      </c>
      <c r="Q842" s="3">
        <v>39.01</v>
      </c>
      <c r="R842" s="3">
        <v>29.26</v>
      </c>
      <c r="S842" s="3">
        <v>19.510000000000002</v>
      </c>
      <c r="T842" s="3">
        <v>9.75</v>
      </c>
    </row>
    <row r="843" spans="1:20" x14ac:dyDescent="0.25">
      <c r="A843" s="8" t="s">
        <v>24</v>
      </c>
      <c r="B843" s="47">
        <v>88</v>
      </c>
      <c r="C843" s="8" t="s">
        <v>6814</v>
      </c>
      <c r="D843" s="8" t="s">
        <v>7326</v>
      </c>
      <c r="E843" s="8"/>
      <c r="F843" s="8"/>
      <c r="G843" s="8" t="s">
        <v>3210</v>
      </c>
      <c r="H843" s="11" t="s">
        <v>2426</v>
      </c>
      <c r="I843" s="4">
        <v>3986931</v>
      </c>
      <c r="J843" s="4">
        <v>4650786</v>
      </c>
      <c r="K843" s="7">
        <f t="shared" si="34"/>
        <v>0.1665077725197652</v>
      </c>
      <c r="L843" t="str">
        <f t="shared" si="35"/>
        <v>QUALIFIED</v>
      </c>
      <c r="M843" s="3">
        <v>1812.91</v>
      </c>
      <c r="N843" s="3">
        <v>1586.3</v>
      </c>
      <c r="O843" s="3">
        <v>1359.68</v>
      </c>
      <c r="P843" s="3">
        <v>1133.07</v>
      </c>
      <c r="Q843" s="3">
        <v>906.46</v>
      </c>
      <c r="R843" s="3">
        <v>679.84</v>
      </c>
      <c r="S843" s="3">
        <v>453.23</v>
      </c>
      <c r="T843" s="3">
        <v>226.61</v>
      </c>
    </row>
    <row r="844" spans="1:20" x14ac:dyDescent="0.25">
      <c r="A844" s="8" t="s">
        <v>24</v>
      </c>
      <c r="B844" s="47">
        <v>88</v>
      </c>
      <c r="C844" s="8" t="s">
        <v>6814</v>
      </c>
      <c r="D844" s="8" t="s">
        <v>7601</v>
      </c>
      <c r="E844" s="8"/>
      <c r="F844" s="8"/>
      <c r="G844" s="8" t="s">
        <v>3488</v>
      </c>
      <c r="H844" s="11" t="s">
        <v>2427</v>
      </c>
      <c r="I844" s="4">
        <v>748992</v>
      </c>
      <c r="J844" s="4">
        <v>867252</v>
      </c>
      <c r="K844" s="7">
        <f t="shared" si="34"/>
        <v>0.15789220712637786</v>
      </c>
      <c r="L844" t="str">
        <f t="shared" si="35"/>
        <v>QUALIFIED</v>
      </c>
      <c r="M844" s="3">
        <v>24.77</v>
      </c>
      <c r="N844" s="3">
        <v>21.67</v>
      </c>
      <c r="O844" s="3">
        <v>18.579999999999998</v>
      </c>
      <c r="P844" s="3">
        <v>15.48</v>
      </c>
      <c r="Q844" s="3">
        <v>12.39</v>
      </c>
      <c r="R844" s="3">
        <v>9.2899999999999991</v>
      </c>
      <c r="S844" s="3">
        <v>6.19</v>
      </c>
      <c r="T844" s="3">
        <v>3.1</v>
      </c>
    </row>
    <row r="845" spans="1:20" x14ac:dyDescent="0.25">
      <c r="A845" s="8" t="s">
        <v>24</v>
      </c>
      <c r="B845" s="47">
        <v>88</v>
      </c>
      <c r="C845" s="8" t="s">
        <v>6814</v>
      </c>
      <c r="D845" s="8" t="s">
        <v>7665</v>
      </c>
      <c r="E845" s="8"/>
      <c r="F845" s="8"/>
      <c r="G845" s="8" t="s">
        <v>3555</v>
      </c>
      <c r="H845" s="11" t="s">
        <v>2428</v>
      </c>
      <c r="I845" s="4">
        <v>475175</v>
      </c>
      <c r="J845" s="4">
        <v>580584</v>
      </c>
      <c r="K845" s="7">
        <f t="shared" ref="K845:K876" si="36">(J845-I845)/I845</f>
        <v>0.2218319566475509</v>
      </c>
      <c r="L845" t="str">
        <f t="shared" si="35"/>
        <v>QUALIFIED</v>
      </c>
      <c r="M845" s="3">
        <v>44.91</v>
      </c>
      <c r="N845" s="3">
        <v>39.299999999999997</v>
      </c>
      <c r="O845" s="3">
        <v>33.68</v>
      </c>
      <c r="P845" s="3">
        <v>28.07</v>
      </c>
      <c r="Q845" s="3">
        <v>22.46</v>
      </c>
      <c r="R845" s="3">
        <v>16.84</v>
      </c>
      <c r="S845" s="3">
        <v>11.23</v>
      </c>
      <c r="T845" s="3">
        <v>5.61</v>
      </c>
    </row>
    <row r="846" spans="1:20" x14ac:dyDescent="0.25">
      <c r="A846" s="8" t="s">
        <v>1419</v>
      </c>
      <c r="B846" s="47">
        <v>89</v>
      </c>
      <c r="C846" s="8" t="s">
        <v>6814</v>
      </c>
      <c r="D846" s="8" t="s">
        <v>6923</v>
      </c>
      <c r="E846" s="8"/>
      <c r="F846" s="8"/>
      <c r="G846" s="8" t="s">
        <v>2793</v>
      </c>
      <c r="H846" s="11" t="s">
        <v>2437</v>
      </c>
      <c r="I846" s="4">
        <v>6362984</v>
      </c>
      <c r="J846" s="4">
        <v>7152599</v>
      </c>
      <c r="K846" s="7">
        <f t="shared" si="36"/>
        <v>0.12409507866120675</v>
      </c>
      <c r="L846" t="str">
        <f t="shared" si="35"/>
        <v>QUALIFIED</v>
      </c>
      <c r="M846" s="3">
        <v>996.42</v>
      </c>
      <c r="N846" s="3">
        <v>871.87</v>
      </c>
      <c r="O846" s="3">
        <v>747.32</v>
      </c>
      <c r="P846" s="3">
        <v>622.76</v>
      </c>
      <c r="Q846" s="3">
        <v>498.21</v>
      </c>
      <c r="R846" s="3">
        <v>373.66</v>
      </c>
      <c r="S846" s="3">
        <v>249.11</v>
      </c>
      <c r="T846" s="3">
        <v>124.55</v>
      </c>
    </row>
    <row r="847" spans="1:20" x14ac:dyDescent="0.25">
      <c r="A847" s="8" t="s">
        <v>1419</v>
      </c>
      <c r="B847" s="47">
        <v>89</v>
      </c>
      <c r="C847" s="8" t="s">
        <v>6814</v>
      </c>
      <c r="D847" s="8" t="s">
        <v>6933</v>
      </c>
      <c r="E847" s="8"/>
      <c r="F847" s="8"/>
      <c r="G847" s="8" t="s">
        <v>2803</v>
      </c>
      <c r="H847" s="11" t="s">
        <v>2438</v>
      </c>
      <c r="I847" s="4">
        <v>6785601</v>
      </c>
      <c r="J847" s="4">
        <v>7831312</v>
      </c>
      <c r="K847" s="7">
        <f t="shared" si="36"/>
        <v>0.15410735172905096</v>
      </c>
      <c r="L847" t="str">
        <f t="shared" si="35"/>
        <v>QUALIFIED</v>
      </c>
      <c r="M847" s="3">
        <v>2735.01</v>
      </c>
      <c r="N847" s="3">
        <v>2393.13</v>
      </c>
      <c r="O847" s="3">
        <v>2051.2600000000002</v>
      </c>
      <c r="P847" s="3">
        <v>1709.38</v>
      </c>
      <c r="Q847" s="3">
        <v>1367.51</v>
      </c>
      <c r="R847" s="3">
        <v>1025.6300000000001</v>
      </c>
      <c r="S847" s="3">
        <v>683.75</v>
      </c>
      <c r="T847" s="3">
        <v>341.88</v>
      </c>
    </row>
    <row r="848" spans="1:20" x14ac:dyDescent="0.25">
      <c r="A848" s="8" t="s">
        <v>1419</v>
      </c>
      <c r="B848" s="47">
        <v>89</v>
      </c>
      <c r="C848" s="8" t="s">
        <v>6814</v>
      </c>
      <c r="D848" s="8" t="s">
        <v>6963</v>
      </c>
      <c r="E848" s="8"/>
      <c r="F848" s="8"/>
      <c r="G848" s="8" t="s">
        <v>2834</v>
      </c>
      <c r="H848" s="11" t="s">
        <v>2439</v>
      </c>
      <c r="I848" s="4">
        <v>3979366</v>
      </c>
      <c r="J848" s="4">
        <v>6352455</v>
      </c>
      <c r="K848" s="7">
        <f t="shared" si="36"/>
        <v>0.59634851380848108</v>
      </c>
      <c r="L848" t="str">
        <f t="shared" si="35"/>
        <v/>
      </c>
      <c r="M848" s="3">
        <v>2835.59</v>
      </c>
      <c r="N848" s="3">
        <v>2268.4699999999998</v>
      </c>
      <c r="O848" s="3">
        <v>1701.35</v>
      </c>
      <c r="P848" s="3">
        <v>1134.24</v>
      </c>
      <c r="Q848" s="3">
        <v>567.12</v>
      </c>
      <c r="R848" s="3">
        <v>0</v>
      </c>
      <c r="S848" s="3">
        <v>0</v>
      </c>
      <c r="T848" s="3">
        <v>0</v>
      </c>
    </row>
    <row r="849" spans="1:20" x14ac:dyDescent="0.25">
      <c r="A849" s="8" t="s">
        <v>1419</v>
      </c>
      <c r="B849" s="47">
        <v>89</v>
      </c>
      <c r="C849" s="8" t="s">
        <v>6814</v>
      </c>
      <c r="D849" s="8" t="s">
        <v>7121</v>
      </c>
      <c r="E849" s="8"/>
      <c r="F849" s="8"/>
      <c r="G849" s="8" t="s">
        <v>3002</v>
      </c>
      <c r="H849" s="11" t="s">
        <v>2440</v>
      </c>
      <c r="I849" s="4">
        <v>8431395</v>
      </c>
      <c r="J849" s="4">
        <v>10120705</v>
      </c>
      <c r="K849" s="7">
        <f t="shared" si="36"/>
        <v>0.20035948974042847</v>
      </c>
      <c r="L849" t="str">
        <f t="shared" si="35"/>
        <v>QUALIFIED</v>
      </c>
      <c r="M849" s="3">
        <v>2719.76</v>
      </c>
      <c r="N849" s="3">
        <v>2379.79</v>
      </c>
      <c r="O849" s="3">
        <v>2039.82</v>
      </c>
      <c r="P849" s="3">
        <v>1699.85</v>
      </c>
      <c r="Q849" s="3">
        <v>1359.88</v>
      </c>
      <c r="R849" s="3">
        <v>1019.91</v>
      </c>
      <c r="S849" s="3">
        <v>679.94</v>
      </c>
      <c r="T849" s="3">
        <v>339.97</v>
      </c>
    </row>
    <row r="850" spans="1:20" x14ac:dyDescent="0.25">
      <c r="A850" s="8" t="s">
        <v>1419</v>
      </c>
      <c r="B850" s="47">
        <v>89</v>
      </c>
      <c r="C850" s="8" t="s">
        <v>6814</v>
      </c>
      <c r="D850" s="8" t="s">
        <v>7261</v>
      </c>
      <c r="E850" s="8"/>
      <c r="F850" s="8"/>
      <c r="G850" s="8" t="s">
        <v>3144</v>
      </c>
      <c r="H850" s="11" t="s">
        <v>2441</v>
      </c>
      <c r="I850" s="4">
        <v>27328146</v>
      </c>
      <c r="J850" s="4">
        <v>34575534</v>
      </c>
      <c r="K850" s="7">
        <f t="shared" si="36"/>
        <v>0.26519867099656158</v>
      </c>
      <c r="L850" t="str">
        <f t="shared" si="35"/>
        <v>QUALIFIED</v>
      </c>
      <c r="M850" s="3">
        <v>9243.56</v>
      </c>
      <c r="N850" s="3">
        <v>8088.12</v>
      </c>
      <c r="O850" s="3">
        <v>6932.67</v>
      </c>
      <c r="P850" s="3">
        <v>5777.23</v>
      </c>
      <c r="Q850" s="3">
        <v>4621.78</v>
      </c>
      <c r="R850" s="3">
        <v>3466.34</v>
      </c>
      <c r="S850" s="3">
        <v>2310.89</v>
      </c>
      <c r="T850" s="3">
        <v>1155.45</v>
      </c>
    </row>
    <row r="851" spans="1:20" x14ac:dyDescent="0.25">
      <c r="A851" s="8" t="s">
        <v>1419</v>
      </c>
      <c r="B851" s="47">
        <v>89</v>
      </c>
      <c r="C851" s="8" t="s">
        <v>6814</v>
      </c>
      <c r="D851" s="8" t="s">
        <v>7397</v>
      </c>
      <c r="E851" s="8"/>
      <c r="F851" s="8"/>
      <c r="G851" s="8" t="s">
        <v>3281</v>
      </c>
      <c r="H851" s="11" t="s">
        <v>2442</v>
      </c>
      <c r="I851" s="4">
        <v>5742610</v>
      </c>
      <c r="J851" s="4">
        <v>7182481</v>
      </c>
      <c r="K851" s="7">
        <f t="shared" si="36"/>
        <v>0.25073459628984035</v>
      </c>
      <c r="L851" t="str">
        <f t="shared" si="35"/>
        <v>QUALIFIED</v>
      </c>
      <c r="M851" s="3">
        <v>2034.99</v>
      </c>
      <c r="N851" s="3">
        <v>1780.62</v>
      </c>
      <c r="O851" s="3">
        <v>1526.24</v>
      </c>
      <c r="P851" s="3">
        <v>1271.8699999999999</v>
      </c>
      <c r="Q851" s="3">
        <v>1017.5</v>
      </c>
      <c r="R851" s="3">
        <v>763.12</v>
      </c>
      <c r="S851" s="3">
        <v>508.75</v>
      </c>
      <c r="T851" s="3">
        <v>254.37</v>
      </c>
    </row>
    <row r="852" spans="1:20" x14ac:dyDescent="0.25">
      <c r="A852" s="8" t="s">
        <v>1419</v>
      </c>
      <c r="B852" s="47">
        <v>89</v>
      </c>
      <c r="C852" s="8" t="s">
        <v>6814</v>
      </c>
      <c r="D852" s="8" t="s">
        <v>7643</v>
      </c>
      <c r="E852" s="8"/>
      <c r="F852" s="8"/>
      <c r="G852" s="8" t="s">
        <v>3533</v>
      </c>
      <c r="H852" s="11" t="s">
        <v>2443</v>
      </c>
      <c r="I852" s="4">
        <v>4151027</v>
      </c>
      <c r="J852" s="4">
        <v>4628288</v>
      </c>
      <c r="K852" s="7">
        <f t="shared" si="36"/>
        <v>0.1149741979514949</v>
      </c>
      <c r="L852" t="str">
        <f t="shared" si="35"/>
        <v>QUALIFIED</v>
      </c>
      <c r="M852" s="3">
        <v>868.35</v>
      </c>
      <c r="N852" s="3">
        <v>759.81</v>
      </c>
      <c r="O852" s="3">
        <v>651.26</v>
      </c>
      <c r="P852" s="3">
        <v>542.72</v>
      </c>
      <c r="Q852" s="3">
        <v>434.18</v>
      </c>
      <c r="R852" s="3">
        <v>325.63</v>
      </c>
      <c r="S852" s="3">
        <v>217.09</v>
      </c>
      <c r="T852" s="3">
        <v>108.54</v>
      </c>
    </row>
    <row r="853" spans="1:20" x14ac:dyDescent="0.25">
      <c r="A853" s="8" t="s">
        <v>1693</v>
      </c>
      <c r="B853" s="47">
        <v>90</v>
      </c>
      <c r="C853" s="8" t="s">
        <v>6814</v>
      </c>
      <c r="D853" s="8" t="s">
        <v>6850</v>
      </c>
      <c r="E853" s="8"/>
      <c r="F853" s="8"/>
      <c r="G853" s="8" t="s">
        <v>2718</v>
      </c>
      <c r="H853" s="11" t="s">
        <v>2453</v>
      </c>
      <c r="I853" s="4">
        <v>13131307</v>
      </c>
      <c r="J853" s="4">
        <v>13849561</v>
      </c>
      <c r="K853" s="7">
        <f t="shared" si="36"/>
        <v>5.469783015506377E-2</v>
      </c>
      <c r="L853" t="str">
        <f t="shared" si="35"/>
        <v>QUALIFIED</v>
      </c>
      <c r="M853" s="3">
        <v>678.74</v>
      </c>
      <c r="N853" s="3">
        <v>593.9</v>
      </c>
      <c r="O853" s="3">
        <v>509.06</v>
      </c>
      <c r="P853" s="3">
        <v>424.21</v>
      </c>
      <c r="Q853" s="3">
        <v>339.37</v>
      </c>
      <c r="R853" s="3">
        <v>254.53</v>
      </c>
      <c r="S853" s="3">
        <v>169.69</v>
      </c>
      <c r="T853" s="3">
        <v>84.84</v>
      </c>
    </row>
    <row r="854" spans="1:20" x14ac:dyDescent="0.25">
      <c r="A854" s="8" t="s">
        <v>1693</v>
      </c>
      <c r="B854" s="47">
        <v>90</v>
      </c>
      <c r="C854" s="8" t="s">
        <v>6814</v>
      </c>
      <c r="D854" s="8" t="s">
        <v>6926</v>
      </c>
      <c r="E854" s="8"/>
      <c r="F854" s="8"/>
      <c r="G854" s="8" t="s">
        <v>2796</v>
      </c>
      <c r="H854" s="11" t="s">
        <v>2454</v>
      </c>
      <c r="I854" s="4">
        <v>4315729</v>
      </c>
      <c r="J854" s="4">
        <v>4225496</v>
      </c>
      <c r="K854" s="7">
        <f t="shared" si="36"/>
        <v>-2.090793930758859E-2</v>
      </c>
      <c r="L854" t="str">
        <f t="shared" si="35"/>
        <v>QUALIFIED</v>
      </c>
      <c r="M854" s="3">
        <v>664.01</v>
      </c>
      <c r="N854" s="3">
        <v>581.01</v>
      </c>
      <c r="O854" s="3">
        <v>498.01</v>
      </c>
      <c r="P854" s="3">
        <v>415.01</v>
      </c>
      <c r="Q854" s="3">
        <v>332.01</v>
      </c>
      <c r="R854" s="3">
        <v>249</v>
      </c>
      <c r="S854" s="3">
        <v>166</v>
      </c>
      <c r="T854" s="3">
        <v>83</v>
      </c>
    </row>
    <row r="855" spans="1:20" x14ac:dyDescent="0.25">
      <c r="A855" s="8" t="s">
        <v>1693</v>
      </c>
      <c r="B855" s="47">
        <v>90</v>
      </c>
      <c r="C855" s="8" t="s">
        <v>6814</v>
      </c>
      <c r="D855" s="8" t="s">
        <v>6987</v>
      </c>
      <c r="E855" s="8"/>
      <c r="F855" s="8"/>
      <c r="G855" s="8" t="s">
        <v>2861</v>
      </c>
      <c r="H855" s="11" t="s">
        <v>2455</v>
      </c>
      <c r="I855" s="4">
        <v>1516690</v>
      </c>
      <c r="J855" s="4">
        <v>1541927</v>
      </c>
      <c r="K855" s="7">
        <f t="shared" si="36"/>
        <v>1.6639524227099804E-2</v>
      </c>
      <c r="L855" t="str">
        <f t="shared" si="35"/>
        <v>QUALIFIED</v>
      </c>
      <c r="M855" s="3">
        <v>74.17</v>
      </c>
      <c r="N855" s="3">
        <v>64.900000000000006</v>
      </c>
      <c r="O855" s="3">
        <v>55.63</v>
      </c>
      <c r="P855" s="3">
        <v>46.36</v>
      </c>
      <c r="Q855" s="3">
        <v>37.090000000000003</v>
      </c>
      <c r="R855" s="3">
        <v>27.81</v>
      </c>
      <c r="S855" s="3">
        <v>18.54</v>
      </c>
      <c r="T855" s="3">
        <v>9.27</v>
      </c>
    </row>
    <row r="856" spans="1:20" x14ac:dyDescent="0.25">
      <c r="A856" s="8" t="s">
        <v>1693</v>
      </c>
      <c r="B856" s="47">
        <v>90</v>
      </c>
      <c r="C856" s="8" t="s">
        <v>6814</v>
      </c>
      <c r="D856" s="8" t="s">
        <v>7090</v>
      </c>
      <c r="E856" s="8"/>
      <c r="F856" s="8"/>
      <c r="G856" s="8" t="s">
        <v>2971</v>
      </c>
      <c r="H856" s="11" t="s">
        <v>2456</v>
      </c>
      <c r="I856" s="4">
        <v>19515574</v>
      </c>
      <c r="J856" s="4">
        <v>19384820</v>
      </c>
      <c r="K856" s="7">
        <f t="shared" si="36"/>
        <v>-6.6999822808183861E-3</v>
      </c>
      <c r="L856" t="str">
        <f t="shared" si="35"/>
        <v>QUALIFIED</v>
      </c>
      <c r="M856" s="3">
        <v>5135.8</v>
      </c>
      <c r="N856" s="3">
        <v>4493.83</v>
      </c>
      <c r="O856" s="3">
        <v>3851.85</v>
      </c>
      <c r="P856" s="3">
        <v>3209.88</v>
      </c>
      <c r="Q856" s="3">
        <v>2567.9</v>
      </c>
      <c r="R856" s="3">
        <v>1925.93</v>
      </c>
      <c r="S856" s="3">
        <v>1283.95</v>
      </c>
      <c r="T856" s="3">
        <v>641.98</v>
      </c>
    </row>
    <row r="857" spans="1:20" x14ac:dyDescent="0.25">
      <c r="A857" s="8" t="s">
        <v>1693</v>
      </c>
      <c r="B857" s="47">
        <v>90</v>
      </c>
      <c r="C857" s="8" t="s">
        <v>6814</v>
      </c>
      <c r="D857" s="8" t="s">
        <v>7093</v>
      </c>
      <c r="E857" s="8"/>
      <c r="F857" s="8"/>
      <c r="G857" s="8" t="s">
        <v>2974</v>
      </c>
      <c r="H857" s="11" t="s">
        <v>2457</v>
      </c>
      <c r="I857" s="4">
        <v>10184595</v>
      </c>
      <c r="J857" s="4">
        <v>10367172</v>
      </c>
      <c r="K857" s="7">
        <f t="shared" si="36"/>
        <v>1.7926780593631852E-2</v>
      </c>
      <c r="L857" t="str">
        <f t="shared" si="35"/>
        <v>QUALIFIED</v>
      </c>
      <c r="M857" s="3">
        <v>2741.73</v>
      </c>
      <c r="N857" s="3">
        <v>2399.0100000000002</v>
      </c>
      <c r="O857" s="3">
        <v>2056.3000000000002</v>
      </c>
      <c r="P857" s="3">
        <v>1713.58</v>
      </c>
      <c r="Q857" s="3">
        <v>1370.87</v>
      </c>
      <c r="R857" s="3">
        <v>1028.1500000000001</v>
      </c>
      <c r="S857" s="3">
        <v>685.43</v>
      </c>
      <c r="T857" s="3">
        <v>342.72</v>
      </c>
    </row>
    <row r="858" spans="1:20" x14ac:dyDescent="0.25">
      <c r="A858" s="8" t="s">
        <v>1693</v>
      </c>
      <c r="B858" s="47">
        <v>90</v>
      </c>
      <c r="C858" s="8" t="s">
        <v>6814</v>
      </c>
      <c r="D858" s="8" t="s">
        <v>7269</v>
      </c>
      <c r="E858" s="8"/>
      <c r="F858" s="8"/>
      <c r="G858" s="8" t="s">
        <v>3152</v>
      </c>
      <c r="H858" s="11" t="s">
        <v>2458</v>
      </c>
      <c r="I858" s="4">
        <v>1997861</v>
      </c>
      <c r="J858" s="4">
        <v>2189054</v>
      </c>
      <c r="K858" s="7">
        <f t="shared" si="36"/>
        <v>9.5698849919989434E-2</v>
      </c>
      <c r="L858" t="str">
        <f t="shared" si="35"/>
        <v>QUALIFIED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</row>
    <row r="859" spans="1:20" x14ac:dyDescent="0.25">
      <c r="A859" s="8" t="s">
        <v>1693</v>
      </c>
      <c r="B859" s="47">
        <v>90</v>
      </c>
      <c r="C859" s="8" t="s">
        <v>6814</v>
      </c>
      <c r="D859" s="8" t="s">
        <v>6840</v>
      </c>
      <c r="E859" s="8"/>
      <c r="F859" s="8"/>
      <c r="G859" s="8" t="s">
        <v>3368</v>
      </c>
      <c r="H859" s="11" t="s">
        <v>2450</v>
      </c>
      <c r="I859" s="4">
        <v>626702458</v>
      </c>
      <c r="J859" s="4">
        <v>606966679</v>
      </c>
      <c r="K859" s="7">
        <f t="shared" si="36"/>
        <v>-3.1491465763486763E-2</v>
      </c>
      <c r="L859" t="str">
        <f t="shared" si="35"/>
        <v>QUALIFIED</v>
      </c>
      <c r="M859" s="3">
        <v>423508.88</v>
      </c>
      <c r="N859" s="3">
        <v>370570.27</v>
      </c>
      <c r="O859" s="3">
        <v>317631.65999999997</v>
      </c>
      <c r="P859" s="3">
        <v>264693.05</v>
      </c>
      <c r="Q859" s="3">
        <v>211754.44</v>
      </c>
      <c r="R859" s="3">
        <v>158815.82999999999</v>
      </c>
      <c r="S859" s="3">
        <v>105877.22</v>
      </c>
      <c r="T859" s="3">
        <v>52938.61</v>
      </c>
    </row>
    <row r="860" spans="1:20" x14ac:dyDescent="0.25">
      <c r="A860" s="8" t="s">
        <v>1586</v>
      </c>
      <c r="B860" s="47">
        <v>91</v>
      </c>
      <c r="C860" s="8" t="s">
        <v>6814</v>
      </c>
      <c r="D860" s="8" t="s">
        <v>6846</v>
      </c>
      <c r="E860" s="8"/>
      <c r="F860" s="8"/>
      <c r="G860" s="8" t="s">
        <v>2714</v>
      </c>
      <c r="H860" s="11" t="s">
        <v>2470</v>
      </c>
      <c r="I860" s="4">
        <v>4015947</v>
      </c>
      <c r="J860" s="4">
        <v>5224776</v>
      </c>
      <c r="K860" s="7">
        <f t="shared" si="36"/>
        <v>0.30100720950749599</v>
      </c>
      <c r="L860" t="str">
        <f t="shared" si="35"/>
        <v>QUALIFIED</v>
      </c>
      <c r="M860" s="3">
        <v>14.11</v>
      </c>
      <c r="N860" s="3">
        <v>12.35</v>
      </c>
      <c r="O860" s="3">
        <v>10.58</v>
      </c>
      <c r="P860" s="3">
        <v>8.82</v>
      </c>
      <c r="Q860" s="3">
        <v>7.06</v>
      </c>
      <c r="R860" s="3">
        <v>5.29</v>
      </c>
      <c r="S860" s="3">
        <v>3.53</v>
      </c>
      <c r="T860" s="3">
        <v>1.76</v>
      </c>
    </row>
    <row r="861" spans="1:20" x14ac:dyDescent="0.25">
      <c r="A861" s="8" t="s">
        <v>1586</v>
      </c>
      <c r="B861" s="47">
        <v>91</v>
      </c>
      <c r="C861" s="8" t="s">
        <v>6814</v>
      </c>
      <c r="D861" s="8" t="s">
        <v>6965</v>
      </c>
      <c r="E861" s="8"/>
      <c r="F861" s="8"/>
      <c r="G861" s="8" t="s">
        <v>2836</v>
      </c>
      <c r="H861" s="11" t="s">
        <v>2464</v>
      </c>
      <c r="I861" s="4">
        <v>121814510</v>
      </c>
      <c r="J861" s="4">
        <v>175609562</v>
      </c>
      <c r="K861" s="7">
        <f t="shared" si="36"/>
        <v>0.44161448418583304</v>
      </c>
      <c r="L861" t="str">
        <f t="shared" si="35"/>
        <v/>
      </c>
      <c r="M861" s="3">
        <v>71480.44</v>
      </c>
      <c r="N861" s="3">
        <v>57184.35</v>
      </c>
      <c r="O861" s="3">
        <v>42888.26</v>
      </c>
      <c r="P861" s="3">
        <v>28592.18</v>
      </c>
      <c r="Q861" s="3">
        <v>14296.09</v>
      </c>
      <c r="R861" s="3">
        <v>0</v>
      </c>
      <c r="S861" s="3">
        <v>0</v>
      </c>
      <c r="T861" s="3">
        <v>0</v>
      </c>
    </row>
    <row r="862" spans="1:20" x14ac:dyDescent="0.25">
      <c r="A862" s="8" t="s">
        <v>1586</v>
      </c>
      <c r="B862" s="47">
        <v>91</v>
      </c>
      <c r="C862" s="8" t="s">
        <v>6814</v>
      </c>
      <c r="D862" s="8" t="s">
        <v>7035</v>
      </c>
      <c r="E862" s="8"/>
      <c r="F862" s="8"/>
      <c r="G862" s="8" t="s">
        <v>2911</v>
      </c>
      <c r="H862" s="11" t="s">
        <v>2471</v>
      </c>
      <c r="I862" s="4">
        <v>25915862</v>
      </c>
      <c r="J862" s="4">
        <v>31571166</v>
      </c>
      <c r="K862" s="7">
        <f t="shared" si="36"/>
        <v>0.21821786209542249</v>
      </c>
      <c r="L862" t="str">
        <f t="shared" si="35"/>
        <v>QUALIFIED</v>
      </c>
      <c r="M862" s="3">
        <v>4272.66</v>
      </c>
      <c r="N862" s="3">
        <v>3738.58</v>
      </c>
      <c r="O862" s="3">
        <v>3204.5</v>
      </c>
      <c r="P862" s="3">
        <v>2670.41</v>
      </c>
      <c r="Q862" s="3">
        <v>2136.33</v>
      </c>
      <c r="R862" s="3">
        <v>1602.25</v>
      </c>
      <c r="S862" s="3">
        <v>1068.17</v>
      </c>
      <c r="T862" s="3">
        <v>534.08000000000004</v>
      </c>
    </row>
    <row r="863" spans="1:20" x14ac:dyDescent="0.25">
      <c r="A863" s="8" t="s">
        <v>1586</v>
      </c>
      <c r="B863" s="47">
        <v>91</v>
      </c>
      <c r="C863" s="8" t="s">
        <v>6814</v>
      </c>
      <c r="D863" s="8" t="s">
        <v>7203</v>
      </c>
      <c r="E863" s="8"/>
      <c r="F863" s="8"/>
      <c r="G863" s="8" t="s">
        <v>3085</v>
      </c>
      <c r="H863" s="11" t="s">
        <v>1366</v>
      </c>
      <c r="I863" s="4">
        <v>15996990</v>
      </c>
      <c r="J863" s="4">
        <v>18831430</v>
      </c>
      <c r="K863" s="7">
        <f t="shared" si="36"/>
        <v>0.17718583308484909</v>
      </c>
      <c r="L863" t="str">
        <f t="shared" si="35"/>
        <v>QUALIFIED</v>
      </c>
      <c r="M863" s="3">
        <v>1242.8900000000001</v>
      </c>
      <c r="N863" s="3">
        <v>1087.53</v>
      </c>
      <c r="O863" s="3">
        <v>932.17</v>
      </c>
      <c r="P863" s="3">
        <v>776.81</v>
      </c>
      <c r="Q863" s="3">
        <v>621.45000000000005</v>
      </c>
      <c r="R863" s="3">
        <v>466.08</v>
      </c>
      <c r="S863" s="3">
        <v>310.72000000000003</v>
      </c>
      <c r="T863" s="3">
        <v>155.36000000000001</v>
      </c>
    </row>
    <row r="864" spans="1:20" x14ac:dyDescent="0.25">
      <c r="A864" s="8" t="s">
        <v>1586</v>
      </c>
      <c r="B864" s="47">
        <v>91</v>
      </c>
      <c r="C864" s="8" t="s">
        <v>6814</v>
      </c>
      <c r="D864" s="8" t="s">
        <v>7237</v>
      </c>
      <c r="E864" s="8"/>
      <c r="F864" s="8"/>
      <c r="G864" s="8" t="s">
        <v>3119</v>
      </c>
      <c r="H864" s="11" t="s">
        <v>2465</v>
      </c>
      <c r="I864" s="4">
        <v>515047813</v>
      </c>
      <c r="J864" s="4">
        <v>643349088</v>
      </c>
      <c r="K864" s="7">
        <f t="shared" si="36"/>
        <v>0.24910556216651678</v>
      </c>
      <c r="L864" t="str">
        <f t="shared" si="35"/>
        <v>QUALIFIED</v>
      </c>
      <c r="M864" s="3">
        <v>186925.64</v>
      </c>
      <c r="N864" s="3">
        <v>163559.94</v>
      </c>
      <c r="O864" s="3">
        <v>140194.23000000001</v>
      </c>
      <c r="P864" s="3">
        <v>116828.53</v>
      </c>
      <c r="Q864" s="3">
        <v>93462.82</v>
      </c>
      <c r="R864" s="3">
        <v>70097.119999999995</v>
      </c>
      <c r="S864" s="3">
        <v>46731.41</v>
      </c>
      <c r="T864" s="3">
        <v>23365.71</v>
      </c>
    </row>
    <row r="865" spans="1:20" x14ac:dyDescent="0.25">
      <c r="A865" s="8" t="s">
        <v>1586</v>
      </c>
      <c r="B865" s="47">
        <v>91</v>
      </c>
      <c r="C865" s="8" t="s">
        <v>6814</v>
      </c>
      <c r="D865" s="8" t="s">
        <v>7275</v>
      </c>
      <c r="E865" s="8"/>
      <c r="F865" s="8"/>
      <c r="G865" s="8" t="s">
        <v>3159</v>
      </c>
      <c r="H865" s="11" t="s">
        <v>2472</v>
      </c>
      <c r="I865" s="4">
        <v>6134569</v>
      </c>
      <c r="J865" s="4">
        <v>6253263</v>
      </c>
      <c r="K865" s="7">
        <f t="shared" si="36"/>
        <v>1.9348384540136397E-2</v>
      </c>
      <c r="L865" t="str">
        <f t="shared" si="35"/>
        <v>QUALIFIED</v>
      </c>
      <c r="M865" s="3">
        <v>1381.4</v>
      </c>
      <c r="N865" s="3">
        <v>1208.73</v>
      </c>
      <c r="O865" s="3">
        <v>1036.05</v>
      </c>
      <c r="P865" s="3">
        <v>863.38</v>
      </c>
      <c r="Q865" s="3">
        <v>690.7</v>
      </c>
      <c r="R865" s="3">
        <v>518.03</v>
      </c>
      <c r="S865" s="3">
        <v>345.35</v>
      </c>
      <c r="T865" s="3">
        <v>172.68</v>
      </c>
    </row>
    <row r="866" spans="1:20" x14ac:dyDescent="0.25">
      <c r="A866" s="8" t="s">
        <v>1586</v>
      </c>
      <c r="B866" s="47">
        <v>91</v>
      </c>
      <c r="C866" s="8" t="s">
        <v>6814</v>
      </c>
      <c r="D866" s="8" t="s">
        <v>7364</v>
      </c>
      <c r="E866" s="8"/>
      <c r="F866" s="8"/>
      <c r="G866" s="8" t="s">
        <v>3248</v>
      </c>
      <c r="H866" s="11" t="s">
        <v>2473</v>
      </c>
      <c r="I866" s="4">
        <v>10357247</v>
      </c>
      <c r="J866" s="4">
        <v>12083076</v>
      </c>
      <c r="K866" s="7">
        <f t="shared" si="36"/>
        <v>0.16663009002295687</v>
      </c>
      <c r="L866" t="str">
        <f t="shared" si="35"/>
        <v>QUALIFIED</v>
      </c>
      <c r="M866" s="3">
        <v>915.86</v>
      </c>
      <c r="N866" s="3">
        <v>801.38</v>
      </c>
      <c r="O866" s="3">
        <v>686.9</v>
      </c>
      <c r="P866" s="3">
        <v>572.41</v>
      </c>
      <c r="Q866" s="3">
        <v>457.93</v>
      </c>
      <c r="R866" s="3">
        <v>343.45</v>
      </c>
      <c r="S866" s="3">
        <v>228.97</v>
      </c>
      <c r="T866" s="3">
        <v>114.48</v>
      </c>
    </row>
    <row r="867" spans="1:20" x14ac:dyDescent="0.25">
      <c r="A867" s="8" t="s">
        <v>1586</v>
      </c>
      <c r="B867" s="47">
        <v>91</v>
      </c>
      <c r="C867" s="8" t="s">
        <v>6814</v>
      </c>
      <c r="D867" s="8" t="s">
        <v>7396</v>
      </c>
      <c r="E867" s="8"/>
      <c r="F867" s="8"/>
      <c r="G867" s="8" t="s">
        <v>3280</v>
      </c>
      <c r="H867" s="11" t="s">
        <v>2474</v>
      </c>
      <c r="I867" s="4">
        <v>17219064</v>
      </c>
      <c r="J867" s="4">
        <v>19517728</v>
      </c>
      <c r="K867" s="7">
        <f t="shared" si="36"/>
        <v>0.13349529335624746</v>
      </c>
      <c r="L867" t="str">
        <f t="shared" si="35"/>
        <v>QUALIFIED</v>
      </c>
      <c r="M867" s="3">
        <v>1568.11</v>
      </c>
      <c r="N867" s="3">
        <v>1372.1</v>
      </c>
      <c r="O867" s="3">
        <v>1176.08</v>
      </c>
      <c r="P867" s="3">
        <v>980.07</v>
      </c>
      <c r="Q867" s="3">
        <v>784.06</v>
      </c>
      <c r="R867" s="3">
        <v>588.04</v>
      </c>
      <c r="S867" s="3">
        <v>392.03</v>
      </c>
      <c r="T867" s="3">
        <v>196.01</v>
      </c>
    </row>
    <row r="868" spans="1:20" x14ac:dyDescent="0.25">
      <c r="A868" s="8" t="s">
        <v>1586</v>
      </c>
      <c r="B868" s="47">
        <v>91</v>
      </c>
      <c r="C868" s="8" t="s">
        <v>6814</v>
      </c>
      <c r="D868" s="8" t="s">
        <v>7442</v>
      </c>
      <c r="E868" s="8"/>
      <c r="F868" s="8"/>
      <c r="G868" s="8" t="s">
        <v>3327</v>
      </c>
      <c r="H868" s="11" t="s">
        <v>2475</v>
      </c>
      <c r="I868" s="4">
        <v>10634290</v>
      </c>
      <c r="J868" s="4">
        <v>13232552</v>
      </c>
      <c r="K868" s="7">
        <f t="shared" si="36"/>
        <v>0.24432867638554148</v>
      </c>
      <c r="L868" t="str">
        <f t="shared" si="35"/>
        <v>QUALIFIED</v>
      </c>
      <c r="M868" s="3">
        <v>483</v>
      </c>
      <c r="N868" s="3">
        <v>422.63</v>
      </c>
      <c r="O868" s="3">
        <v>362.25</v>
      </c>
      <c r="P868" s="3">
        <v>301.88</v>
      </c>
      <c r="Q868" s="3">
        <v>241.5</v>
      </c>
      <c r="R868" s="3">
        <v>181.13</v>
      </c>
      <c r="S868" s="3">
        <v>120.75</v>
      </c>
      <c r="T868" s="3">
        <v>60.38</v>
      </c>
    </row>
    <row r="869" spans="1:20" x14ac:dyDescent="0.25">
      <c r="A869" s="8" t="s">
        <v>1586</v>
      </c>
      <c r="B869" s="47">
        <v>91</v>
      </c>
      <c r="C869" s="8" t="s">
        <v>6814</v>
      </c>
      <c r="D869" s="8" t="s">
        <v>7454</v>
      </c>
      <c r="E869" s="8"/>
      <c r="F869" s="8"/>
      <c r="G869" s="8" t="s">
        <v>3340</v>
      </c>
      <c r="H869" s="11" t="s">
        <v>2211</v>
      </c>
      <c r="I869" s="4">
        <v>331317407</v>
      </c>
      <c r="J869" s="4">
        <v>599277328</v>
      </c>
      <c r="K869" s="7">
        <f t="shared" si="36"/>
        <v>0.80877103145987139</v>
      </c>
      <c r="L869" t="str">
        <f t="shared" si="35"/>
        <v/>
      </c>
      <c r="M869" s="3">
        <v>189009.72</v>
      </c>
      <c r="N869" s="3">
        <v>151207.78</v>
      </c>
      <c r="O869" s="3">
        <v>113405.83</v>
      </c>
      <c r="P869" s="3">
        <v>75603.89</v>
      </c>
      <c r="Q869" s="3">
        <v>37801.94</v>
      </c>
      <c r="R869" s="3">
        <v>0</v>
      </c>
      <c r="S869" s="3">
        <v>0</v>
      </c>
      <c r="T869" s="3">
        <v>0</v>
      </c>
    </row>
    <row r="870" spans="1:20" x14ac:dyDescent="0.25">
      <c r="A870" s="8" t="s">
        <v>1586</v>
      </c>
      <c r="B870" s="47">
        <v>91</v>
      </c>
      <c r="C870" s="8" t="s">
        <v>6814</v>
      </c>
      <c r="D870" s="8" t="s">
        <v>7633</v>
      </c>
      <c r="E870" s="8"/>
      <c r="F870" s="8"/>
      <c r="G870" s="8" t="s">
        <v>3523</v>
      </c>
      <c r="H870" s="11" t="s">
        <v>1910</v>
      </c>
      <c r="I870" s="4">
        <v>2758303</v>
      </c>
      <c r="J870" s="4">
        <v>3611317</v>
      </c>
      <c r="K870" s="7">
        <f t="shared" si="36"/>
        <v>0.30925318937042084</v>
      </c>
      <c r="L870" t="str">
        <f t="shared" si="35"/>
        <v>QUALIFIED</v>
      </c>
      <c r="M870" s="3">
        <v>201.96</v>
      </c>
      <c r="N870" s="3">
        <v>176.72</v>
      </c>
      <c r="O870" s="3">
        <v>151.47</v>
      </c>
      <c r="P870" s="3">
        <v>126.23</v>
      </c>
      <c r="Q870" s="3">
        <v>100.98</v>
      </c>
      <c r="R870" s="3">
        <v>75.739999999999995</v>
      </c>
      <c r="S870" s="3">
        <v>50.49</v>
      </c>
      <c r="T870" s="3">
        <v>25.25</v>
      </c>
    </row>
    <row r="871" spans="1:20" x14ac:dyDescent="0.25">
      <c r="A871" s="8" t="s">
        <v>1586</v>
      </c>
      <c r="B871" s="47">
        <v>91</v>
      </c>
      <c r="C871" s="8" t="s">
        <v>6814</v>
      </c>
      <c r="D871" s="8" t="s">
        <v>7592</v>
      </c>
      <c r="E871" s="8"/>
      <c r="F871" s="8"/>
      <c r="G871" s="8" t="s">
        <v>3479</v>
      </c>
      <c r="H871" s="11" t="s">
        <v>2476</v>
      </c>
      <c r="I871" s="4">
        <v>1537593</v>
      </c>
      <c r="J871" s="4">
        <v>1689546</v>
      </c>
      <c r="K871" s="7">
        <f t="shared" si="36"/>
        <v>9.8825241790252691E-2</v>
      </c>
      <c r="L871" t="str">
        <f t="shared" si="35"/>
        <v>QUALIFIED</v>
      </c>
      <c r="M871" s="3">
        <v>174.44</v>
      </c>
      <c r="N871" s="3">
        <v>152.63999999999999</v>
      </c>
      <c r="O871" s="3">
        <v>130.83000000000001</v>
      </c>
      <c r="P871" s="3">
        <v>109.03</v>
      </c>
      <c r="Q871" s="3">
        <v>87.22</v>
      </c>
      <c r="R871" s="3">
        <v>65.42</v>
      </c>
      <c r="S871" s="3">
        <v>43.61</v>
      </c>
      <c r="T871" s="3">
        <v>21.81</v>
      </c>
    </row>
    <row r="872" spans="1:20" x14ac:dyDescent="0.25">
      <c r="A872" s="8" t="s">
        <v>1586</v>
      </c>
      <c r="B872" s="47">
        <v>91</v>
      </c>
      <c r="C872" s="8" t="s">
        <v>6814</v>
      </c>
      <c r="D872" s="8" t="s">
        <v>7627</v>
      </c>
      <c r="E872" s="8"/>
      <c r="F872" s="8"/>
      <c r="G872" s="8" t="s">
        <v>3517</v>
      </c>
      <c r="H872" s="11" t="s">
        <v>2477</v>
      </c>
      <c r="I872" s="4">
        <v>1146624</v>
      </c>
      <c r="J872" s="4">
        <v>1583443</v>
      </c>
      <c r="K872" s="7">
        <f t="shared" si="36"/>
        <v>0.38096097761777181</v>
      </c>
      <c r="L872" t="str">
        <f t="shared" si="35"/>
        <v/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</row>
    <row r="873" spans="1:20" x14ac:dyDescent="0.25">
      <c r="A873" s="8" t="s">
        <v>26</v>
      </c>
      <c r="B873" s="47">
        <v>92</v>
      </c>
      <c r="C873" s="8" t="s">
        <v>6814</v>
      </c>
      <c r="D873" s="8" t="s">
        <v>6851</v>
      </c>
      <c r="E873" s="8"/>
      <c r="F873" s="8"/>
      <c r="G873" s="8" t="s">
        <v>2719</v>
      </c>
      <c r="H873" s="11" t="s">
        <v>2507</v>
      </c>
      <c r="I873" s="4">
        <v>8904857</v>
      </c>
      <c r="J873" s="4">
        <v>10853110</v>
      </c>
      <c r="K873" s="7">
        <f t="shared" si="36"/>
        <v>0.21878543361224104</v>
      </c>
      <c r="L873" t="str">
        <f t="shared" si="35"/>
        <v>QUALIFIED</v>
      </c>
      <c r="M873" s="3">
        <v>1304.03</v>
      </c>
      <c r="N873" s="3">
        <v>1141.03</v>
      </c>
      <c r="O873" s="3">
        <v>978.02</v>
      </c>
      <c r="P873" s="3">
        <v>815.02</v>
      </c>
      <c r="Q873" s="3">
        <v>652.02</v>
      </c>
      <c r="R873" s="3">
        <v>489.01</v>
      </c>
      <c r="S873" s="3">
        <v>326.01</v>
      </c>
      <c r="T873" s="3">
        <v>163</v>
      </c>
    </row>
    <row r="874" spans="1:20" x14ac:dyDescent="0.25">
      <c r="A874" s="8" t="s">
        <v>26</v>
      </c>
      <c r="B874" s="47">
        <v>92</v>
      </c>
      <c r="C874" s="8" t="s">
        <v>6814</v>
      </c>
      <c r="D874" s="8" t="s">
        <v>6945</v>
      </c>
      <c r="E874" s="8"/>
      <c r="F874" s="8"/>
      <c r="G874" s="8" t="s">
        <v>2815</v>
      </c>
      <c r="H874" s="11" t="s">
        <v>412</v>
      </c>
      <c r="I874" s="4">
        <v>8968236</v>
      </c>
      <c r="J874" s="4">
        <v>12022336</v>
      </c>
      <c r="K874" s="7">
        <f t="shared" si="36"/>
        <v>0.34054634601497996</v>
      </c>
      <c r="L874" t="str">
        <f t="shared" si="35"/>
        <v/>
      </c>
      <c r="M874" s="3">
        <v>1984.99</v>
      </c>
      <c r="N874" s="3">
        <v>1587.99</v>
      </c>
      <c r="O874" s="3">
        <v>1190.99</v>
      </c>
      <c r="P874" s="3">
        <v>794</v>
      </c>
      <c r="Q874" s="3">
        <v>397</v>
      </c>
      <c r="R874" s="3">
        <v>0</v>
      </c>
      <c r="S874" s="3">
        <v>0</v>
      </c>
      <c r="T874" s="3">
        <v>0</v>
      </c>
    </row>
    <row r="875" spans="1:20" x14ac:dyDescent="0.25">
      <c r="A875" s="8" t="s">
        <v>26</v>
      </c>
      <c r="B875" s="47">
        <v>92</v>
      </c>
      <c r="C875" s="8" t="s">
        <v>6814</v>
      </c>
      <c r="D875" s="8" t="s">
        <v>7028</v>
      </c>
      <c r="E875" s="8"/>
      <c r="F875" s="8"/>
      <c r="G875" s="8" t="s">
        <v>2904</v>
      </c>
      <c r="H875" s="11" t="s">
        <v>2508</v>
      </c>
      <c r="I875" s="4">
        <v>5075678</v>
      </c>
      <c r="J875" s="4">
        <v>6589613</v>
      </c>
      <c r="K875" s="7">
        <f t="shared" si="36"/>
        <v>0.29827246724477008</v>
      </c>
      <c r="L875" t="str">
        <f t="shared" si="35"/>
        <v>QUALIFIED</v>
      </c>
      <c r="M875" s="3">
        <v>943.76</v>
      </c>
      <c r="N875" s="3">
        <v>825.79</v>
      </c>
      <c r="O875" s="3">
        <v>707.82</v>
      </c>
      <c r="P875" s="3">
        <v>589.85</v>
      </c>
      <c r="Q875" s="3">
        <v>471.88</v>
      </c>
      <c r="R875" s="3">
        <v>353.91</v>
      </c>
      <c r="S875" s="3">
        <v>235.94</v>
      </c>
      <c r="T875" s="3">
        <v>117.97</v>
      </c>
    </row>
    <row r="876" spans="1:20" x14ac:dyDescent="0.25">
      <c r="A876" s="8" t="s">
        <v>26</v>
      </c>
      <c r="B876" s="47">
        <v>92</v>
      </c>
      <c r="C876" s="8" t="s">
        <v>6814</v>
      </c>
      <c r="D876" s="8" t="s">
        <v>7252</v>
      </c>
      <c r="E876" s="8"/>
      <c r="F876" s="8"/>
      <c r="G876" s="8" t="s">
        <v>3135</v>
      </c>
      <c r="H876" s="11" t="s">
        <v>2509</v>
      </c>
      <c r="I876" s="4">
        <v>94910476</v>
      </c>
      <c r="J876" s="4">
        <v>118384154</v>
      </c>
      <c r="K876" s="7">
        <f t="shared" si="36"/>
        <v>0.24732441548391348</v>
      </c>
      <c r="L876" t="str">
        <f t="shared" si="35"/>
        <v>QUALIFIED</v>
      </c>
      <c r="M876" s="3">
        <v>25510.55</v>
      </c>
      <c r="N876" s="3">
        <v>22321.73</v>
      </c>
      <c r="O876" s="3">
        <v>19132.91</v>
      </c>
      <c r="P876" s="3">
        <v>15944.09</v>
      </c>
      <c r="Q876" s="3">
        <v>12755.28</v>
      </c>
      <c r="R876" s="3">
        <v>9566.4599999999991</v>
      </c>
      <c r="S876" s="3">
        <v>6377.64</v>
      </c>
      <c r="T876" s="3">
        <v>3188.82</v>
      </c>
    </row>
    <row r="877" spans="1:20" x14ac:dyDescent="0.25">
      <c r="A877" s="8" t="s">
        <v>26</v>
      </c>
      <c r="B877" s="47">
        <v>92</v>
      </c>
      <c r="C877" s="8" t="s">
        <v>6814</v>
      </c>
      <c r="D877" s="8" t="s">
        <v>7559</v>
      </c>
      <c r="E877" s="8"/>
      <c r="F877" s="8"/>
      <c r="G877" s="8" t="s">
        <v>3446</v>
      </c>
      <c r="H877" s="11" t="s">
        <v>1061</v>
      </c>
      <c r="I877" s="4">
        <v>101932843</v>
      </c>
      <c r="J877" s="4">
        <v>109252124</v>
      </c>
      <c r="K877" s="7">
        <f t="shared" ref="K877:K908" si="37">(J877-I877)/I877</f>
        <v>7.1804933371670987E-2</v>
      </c>
      <c r="L877" t="str">
        <f t="shared" si="35"/>
        <v>QUALIFIED</v>
      </c>
      <c r="M877" s="3">
        <v>52799.67</v>
      </c>
      <c r="N877" s="3">
        <v>46199.71</v>
      </c>
      <c r="O877" s="3">
        <v>39599.75</v>
      </c>
      <c r="P877" s="3">
        <v>32999.79</v>
      </c>
      <c r="Q877" s="3">
        <v>26399.84</v>
      </c>
      <c r="R877" s="3">
        <v>19799.88</v>
      </c>
      <c r="S877" s="3">
        <v>13199.92</v>
      </c>
      <c r="T877" s="3">
        <v>6599.96</v>
      </c>
    </row>
    <row r="878" spans="1:20" x14ac:dyDescent="0.25">
      <c r="A878" s="8" t="s">
        <v>26</v>
      </c>
      <c r="B878" s="47">
        <v>92</v>
      </c>
      <c r="C878" s="8" t="s">
        <v>6814</v>
      </c>
      <c r="D878" s="8" t="s">
        <v>7714</v>
      </c>
      <c r="E878" s="8"/>
      <c r="F878" s="8"/>
      <c r="G878" s="8" t="s">
        <v>3604</v>
      </c>
      <c r="H878" s="11" t="s">
        <v>26</v>
      </c>
      <c r="I878" s="4">
        <v>213961444</v>
      </c>
      <c r="J878" s="4">
        <v>253680849</v>
      </c>
      <c r="K878" s="7">
        <f t="shared" si="37"/>
        <v>0.18563814235615272</v>
      </c>
      <c r="L878" t="str">
        <f t="shared" si="35"/>
        <v>QUALIFIED</v>
      </c>
      <c r="M878" s="3">
        <v>105906.63</v>
      </c>
      <c r="N878" s="3">
        <v>92668.3</v>
      </c>
      <c r="O878" s="3">
        <v>79429.97</v>
      </c>
      <c r="P878" s="3">
        <v>66191.64</v>
      </c>
      <c r="Q878" s="3">
        <v>52953.32</v>
      </c>
      <c r="R878" s="3">
        <v>39714.99</v>
      </c>
      <c r="S878" s="3">
        <v>26476.66</v>
      </c>
      <c r="T878" s="3">
        <v>13238.33</v>
      </c>
    </row>
    <row r="879" spans="1:20" x14ac:dyDescent="0.25">
      <c r="A879" s="8" t="s">
        <v>26</v>
      </c>
      <c r="B879" s="47">
        <v>92</v>
      </c>
      <c r="C879" s="8" t="s">
        <v>6814</v>
      </c>
      <c r="D879" s="8" t="s">
        <v>7725</v>
      </c>
      <c r="E879" s="8"/>
      <c r="F879" s="8"/>
      <c r="G879" s="8" t="s">
        <v>3617</v>
      </c>
      <c r="H879" s="11" t="s">
        <v>2510</v>
      </c>
      <c r="I879" s="4">
        <v>37280590</v>
      </c>
      <c r="J879" s="4">
        <v>47406996</v>
      </c>
      <c r="K879" s="7">
        <f t="shared" si="37"/>
        <v>0.27162676341763903</v>
      </c>
      <c r="L879" t="str">
        <f t="shared" si="35"/>
        <v>QUALIFIED</v>
      </c>
      <c r="M879" s="3">
        <v>7320.16</v>
      </c>
      <c r="N879" s="3">
        <v>6405.14</v>
      </c>
      <c r="O879" s="3">
        <v>5490.12</v>
      </c>
      <c r="P879" s="3">
        <v>4575.1000000000004</v>
      </c>
      <c r="Q879" s="3">
        <v>3660.08</v>
      </c>
      <c r="R879" s="3">
        <v>2745.06</v>
      </c>
      <c r="S879" s="3">
        <v>1830.04</v>
      </c>
      <c r="T879" s="3">
        <v>915.02</v>
      </c>
    </row>
    <row r="880" spans="1:20" x14ac:dyDescent="0.25">
      <c r="A880" s="8" t="s">
        <v>26</v>
      </c>
      <c r="B880" s="47">
        <v>92</v>
      </c>
      <c r="C880" s="8" t="s">
        <v>6814</v>
      </c>
      <c r="D880" s="8" t="s">
        <v>7732</v>
      </c>
      <c r="E880" s="8"/>
      <c r="F880" s="8"/>
      <c r="G880" s="8" t="s">
        <v>3624</v>
      </c>
      <c r="H880" s="11" t="s">
        <v>2511</v>
      </c>
      <c r="I880" s="4">
        <v>2256503</v>
      </c>
      <c r="J880" s="4">
        <v>2947119</v>
      </c>
      <c r="K880" s="7">
        <f t="shared" si="37"/>
        <v>0.30605587495341241</v>
      </c>
      <c r="L880" t="str">
        <f t="shared" si="35"/>
        <v>QUALIFIED</v>
      </c>
      <c r="M880" s="3">
        <v>521.77</v>
      </c>
      <c r="N880" s="3">
        <v>456.55</v>
      </c>
      <c r="O880" s="3">
        <v>391.33</v>
      </c>
      <c r="P880" s="3">
        <v>326.11</v>
      </c>
      <c r="Q880" s="3">
        <v>260.89</v>
      </c>
      <c r="R880" s="3">
        <v>195.66</v>
      </c>
      <c r="S880" s="3">
        <v>130.44</v>
      </c>
      <c r="T880" s="3">
        <v>65.22</v>
      </c>
    </row>
    <row r="881" spans="1:20" x14ac:dyDescent="0.25">
      <c r="A881" s="8" t="s">
        <v>1287</v>
      </c>
      <c r="B881" s="47">
        <v>93</v>
      </c>
      <c r="C881" s="8" t="s">
        <v>6814</v>
      </c>
      <c r="D881" s="8" t="s">
        <v>6861</v>
      </c>
      <c r="E881" s="8"/>
      <c r="F881" s="8"/>
      <c r="G881" s="8" t="s">
        <v>2729</v>
      </c>
      <c r="H881" s="11" t="s">
        <v>2525</v>
      </c>
      <c r="I881" s="4">
        <v>8858557</v>
      </c>
      <c r="J881" s="4">
        <v>11518655</v>
      </c>
      <c r="K881" s="7">
        <f t="shared" si="37"/>
        <v>0.3002857011587779</v>
      </c>
      <c r="L881" t="str">
        <f t="shared" si="35"/>
        <v>QUALIFIED</v>
      </c>
      <c r="M881" s="3">
        <v>3941.29</v>
      </c>
      <c r="N881" s="3">
        <v>3448.63</v>
      </c>
      <c r="O881" s="3">
        <v>2955.97</v>
      </c>
      <c r="P881" s="3">
        <v>2463.31</v>
      </c>
      <c r="Q881" s="3">
        <v>1970.65</v>
      </c>
      <c r="R881" s="3">
        <v>1477.98</v>
      </c>
      <c r="S881" s="3">
        <v>985.32</v>
      </c>
      <c r="T881" s="3">
        <v>492.66</v>
      </c>
    </row>
    <row r="882" spans="1:20" x14ac:dyDescent="0.25">
      <c r="A882" s="8" t="s">
        <v>1287</v>
      </c>
      <c r="B882" s="47">
        <v>93</v>
      </c>
      <c r="C882" s="8" t="s">
        <v>6814</v>
      </c>
      <c r="D882" s="8" t="s">
        <v>7001</v>
      </c>
      <c r="E882" s="8"/>
      <c r="F882" s="8"/>
      <c r="G882" s="8" t="s">
        <v>2876</v>
      </c>
      <c r="H882" s="11" t="s">
        <v>2526</v>
      </c>
      <c r="I882" s="4">
        <v>1789791</v>
      </c>
      <c r="J882" s="4">
        <v>2645233</v>
      </c>
      <c r="K882" s="7">
        <f t="shared" si="37"/>
        <v>0.47795636473755876</v>
      </c>
      <c r="L882" t="str">
        <f t="shared" si="35"/>
        <v/>
      </c>
      <c r="M882" s="3">
        <v>528.48</v>
      </c>
      <c r="N882" s="3">
        <v>422.78</v>
      </c>
      <c r="O882" s="3">
        <v>317.08999999999997</v>
      </c>
      <c r="P882" s="3">
        <v>211.39</v>
      </c>
      <c r="Q882" s="3">
        <v>105.7</v>
      </c>
      <c r="R882" s="3">
        <v>0</v>
      </c>
      <c r="S882" s="3">
        <v>0</v>
      </c>
      <c r="T882" s="3">
        <v>0</v>
      </c>
    </row>
    <row r="883" spans="1:20" x14ac:dyDescent="0.25">
      <c r="A883" s="8" t="s">
        <v>1287</v>
      </c>
      <c r="B883" s="47">
        <v>93</v>
      </c>
      <c r="C883" s="8" t="s">
        <v>6814</v>
      </c>
      <c r="D883" s="8" t="s">
        <v>7024</v>
      </c>
      <c r="E883" s="8"/>
      <c r="F883" s="8"/>
      <c r="G883" s="8" t="s">
        <v>2899</v>
      </c>
      <c r="H883" s="11" t="s">
        <v>2527</v>
      </c>
      <c r="I883" s="4">
        <v>28050457</v>
      </c>
      <c r="J883" s="4">
        <v>33079814</v>
      </c>
      <c r="K883" s="7">
        <f t="shared" si="37"/>
        <v>0.17929679363156187</v>
      </c>
      <c r="L883" t="str">
        <f t="shared" si="35"/>
        <v>QUALIFIED</v>
      </c>
      <c r="M883" s="3">
        <v>11111.99</v>
      </c>
      <c r="N883" s="3">
        <v>9722.99</v>
      </c>
      <c r="O883" s="3">
        <v>8333.99</v>
      </c>
      <c r="P883" s="3">
        <v>6944.99</v>
      </c>
      <c r="Q883" s="3">
        <v>5556</v>
      </c>
      <c r="R883" s="3">
        <v>4167</v>
      </c>
      <c r="S883" s="3">
        <v>2778</v>
      </c>
      <c r="T883" s="3">
        <v>1389</v>
      </c>
    </row>
    <row r="884" spans="1:20" x14ac:dyDescent="0.25">
      <c r="A884" s="8" t="s">
        <v>1287</v>
      </c>
      <c r="B884" s="47">
        <v>93</v>
      </c>
      <c r="C884" s="8" t="s">
        <v>6814</v>
      </c>
      <c r="D884" s="8" t="s">
        <v>7232</v>
      </c>
      <c r="E884" s="8"/>
      <c r="F884" s="8"/>
      <c r="G884" s="8" t="s">
        <v>3114</v>
      </c>
      <c r="H884" s="11" t="s">
        <v>2528</v>
      </c>
      <c r="I884" s="4">
        <v>8837901</v>
      </c>
      <c r="J884" s="4">
        <v>11706617</v>
      </c>
      <c r="K884" s="7">
        <f t="shared" si="37"/>
        <v>0.32459245696461186</v>
      </c>
      <c r="L884" t="str">
        <f t="shared" si="35"/>
        <v/>
      </c>
      <c r="M884" s="3">
        <v>4987.59</v>
      </c>
      <c r="N884" s="3">
        <v>3990.07</v>
      </c>
      <c r="O884" s="3">
        <v>2992.55</v>
      </c>
      <c r="P884" s="3">
        <v>1995.04</v>
      </c>
      <c r="Q884" s="3">
        <v>997.52</v>
      </c>
      <c r="R884" s="3">
        <v>0</v>
      </c>
      <c r="S884" s="3">
        <v>0</v>
      </c>
      <c r="T884" s="3">
        <v>0</v>
      </c>
    </row>
    <row r="885" spans="1:20" x14ac:dyDescent="0.25">
      <c r="A885" s="8" t="s">
        <v>1287</v>
      </c>
      <c r="B885" s="47">
        <v>93</v>
      </c>
      <c r="C885" s="8" t="s">
        <v>6814</v>
      </c>
      <c r="D885" s="8" t="s">
        <v>7313</v>
      </c>
      <c r="E885" s="8"/>
      <c r="F885" s="8"/>
      <c r="G885" s="8" t="s">
        <v>3197</v>
      </c>
      <c r="H885" s="11" t="s">
        <v>2529</v>
      </c>
      <c r="I885" s="4">
        <v>4228158</v>
      </c>
      <c r="J885" s="4">
        <v>5414732</v>
      </c>
      <c r="K885" s="7">
        <f t="shared" si="37"/>
        <v>0.28063615408884907</v>
      </c>
      <c r="L885" t="str">
        <f t="shared" si="35"/>
        <v>QUALIFIED</v>
      </c>
      <c r="M885" s="3">
        <v>1086.6600000000001</v>
      </c>
      <c r="N885" s="3">
        <v>950.83</v>
      </c>
      <c r="O885" s="3">
        <v>815</v>
      </c>
      <c r="P885" s="3">
        <v>679.16</v>
      </c>
      <c r="Q885" s="3">
        <v>543.33000000000004</v>
      </c>
      <c r="R885" s="3">
        <v>407.5</v>
      </c>
      <c r="S885" s="3">
        <v>271.67</v>
      </c>
      <c r="T885" s="3">
        <v>135.83000000000001</v>
      </c>
    </row>
    <row r="886" spans="1:20" x14ac:dyDescent="0.25">
      <c r="A886" s="8" t="s">
        <v>1287</v>
      </c>
      <c r="B886" s="47">
        <v>93</v>
      </c>
      <c r="C886" s="8" t="s">
        <v>6814</v>
      </c>
      <c r="D886" s="8" t="s">
        <v>7394</v>
      </c>
      <c r="E886" s="8"/>
      <c r="F886" s="8"/>
      <c r="G886" s="8" t="s">
        <v>3278</v>
      </c>
      <c r="H886" s="11" t="s">
        <v>2530</v>
      </c>
      <c r="I886" s="4">
        <v>832618</v>
      </c>
      <c r="J886" s="4">
        <v>1181214</v>
      </c>
      <c r="K886" s="7">
        <f t="shared" si="37"/>
        <v>0.4186745902682863</v>
      </c>
      <c r="L886" t="str">
        <f t="shared" si="35"/>
        <v/>
      </c>
      <c r="M886" s="3">
        <v>81.94</v>
      </c>
      <c r="N886" s="3">
        <v>65.55</v>
      </c>
      <c r="O886" s="3">
        <v>49.16</v>
      </c>
      <c r="P886" s="3">
        <v>32.78</v>
      </c>
      <c r="Q886" s="3">
        <v>16.39</v>
      </c>
      <c r="R886" s="3">
        <v>0</v>
      </c>
      <c r="S886" s="3">
        <v>0</v>
      </c>
      <c r="T886" s="3">
        <v>0</v>
      </c>
    </row>
    <row r="887" spans="1:20" x14ac:dyDescent="0.25">
      <c r="A887" s="8" t="s">
        <v>1287</v>
      </c>
      <c r="B887" s="47">
        <v>93</v>
      </c>
      <c r="C887" s="8" t="s">
        <v>6814</v>
      </c>
      <c r="D887" s="8" t="s">
        <v>7527</v>
      </c>
      <c r="E887" s="8"/>
      <c r="F887" s="8"/>
      <c r="G887" s="8" t="s">
        <v>3414</v>
      </c>
      <c r="H887" s="11" t="s">
        <v>2531</v>
      </c>
      <c r="I887" s="4">
        <v>1236794</v>
      </c>
      <c r="J887" s="4">
        <v>1364341</v>
      </c>
      <c r="K887" s="7">
        <f t="shared" si="37"/>
        <v>0.1031271173695862</v>
      </c>
      <c r="L887" t="str">
        <f t="shared" si="35"/>
        <v>QUALIFIED</v>
      </c>
      <c r="M887" s="3">
        <v>291.99</v>
      </c>
      <c r="N887" s="3">
        <v>255.49</v>
      </c>
      <c r="O887" s="3">
        <v>218.99</v>
      </c>
      <c r="P887" s="3">
        <v>182.49</v>
      </c>
      <c r="Q887" s="3">
        <v>146</v>
      </c>
      <c r="R887" s="3">
        <v>109.5</v>
      </c>
      <c r="S887" s="3">
        <v>73</v>
      </c>
      <c r="T887" s="3">
        <v>36.5</v>
      </c>
    </row>
    <row r="888" spans="1:20" x14ac:dyDescent="0.25">
      <c r="A888" s="8" t="s">
        <v>1287</v>
      </c>
      <c r="B888" s="47">
        <v>93</v>
      </c>
      <c r="C888" s="8" t="s">
        <v>6814</v>
      </c>
      <c r="D888" s="8" t="s">
        <v>7599</v>
      </c>
      <c r="E888" s="8"/>
      <c r="F888" s="8"/>
      <c r="G888" s="8" t="s">
        <v>3486</v>
      </c>
      <c r="H888" s="11" t="s">
        <v>2522</v>
      </c>
      <c r="I888" s="4">
        <v>9259817</v>
      </c>
      <c r="J888" s="4">
        <v>11632072</v>
      </c>
      <c r="K888" s="7">
        <f t="shared" si="37"/>
        <v>0.25618810825311128</v>
      </c>
      <c r="L888" t="str">
        <f t="shared" si="35"/>
        <v>QUALIFIED</v>
      </c>
      <c r="M888" s="3">
        <v>4097.51</v>
      </c>
      <c r="N888" s="3">
        <v>3585.32</v>
      </c>
      <c r="O888" s="3">
        <v>3073.13</v>
      </c>
      <c r="P888" s="3">
        <v>2560.94</v>
      </c>
      <c r="Q888" s="3">
        <v>2048.7600000000002</v>
      </c>
      <c r="R888" s="3">
        <v>1536.57</v>
      </c>
      <c r="S888" s="3">
        <v>1024.3800000000001</v>
      </c>
      <c r="T888" s="3">
        <v>512.19000000000005</v>
      </c>
    </row>
    <row r="889" spans="1:20" x14ac:dyDescent="0.25">
      <c r="A889" s="8" t="s">
        <v>1572</v>
      </c>
      <c r="B889" s="47">
        <v>94</v>
      </c>
      <c r="C889" s="8" t="s">
        <v>6814</v>
      </c>
      <c r="D889" s="8" t="s">
        <v>6897</v>
      </c>
      <c r="E889" s="8"/>
      <c r="F889" s="8"/>
      <c r="G889" s="8" t="s">
        <v>2765</v>
      </c>
      <c r="H889" s="11" t="s">
        <v>2540</v>
      </c>
      <c r="I889" s="4">
        <v>11106809</v>
      </c>
      <c r="J889" s="4">
        <v>14693560</v>
      </c>
      <c r="K889" s="7">
        <f t="shared" si="37"/>
        <v>0.32293262628357072</v>
      </c>
      <c r="L889" t="str">
        <f t="shared" si="35"/>
        <v/>
      </c>
      <c r="M889" s="3">
        <v>2770.07</v>
      </c>
      <c r="N889" s="3">
        <v>2216.06</v>
      </c>
      <c r="O889" s="3">
        <v>1662.04</v>
      </c>
      <c r="P889" s="3">
        <v>1108.03</v>
      </c>
      <c r="Q889" s="3">
        <v>554.01</v>
      </c>
      <c r="R889" s="3">
        <v>0</v>
      </c>
      <c r="S889" s="3">
        <v>0</v>
      </c>
      <c r="T889" s="3">
        <v>0</v>
      </c>
    </row>
    <row r="890" spans="1:20" x14ac:dyDescent="0.25">
      <c r="A890" s="8" t="s">
        <v>1572</v>
      </c>
      <c r="B890" s="47">
        <v>94</v>
      </c>
      <c r="C890" s="8" t="s">
        <v>6814</v>
      </c>
      <c r="D890" s="8" t="s">
        <v>6904</v>
      </c>
      <c r="E890" s="8"/>
      <c r="F890" s="8"/>
      <c r="G890" s="8" t="s">
        <v>2772</v>
      </c>
      <c r="H890" s="11" t="s">
        <v>2541</v>
      </c>
      <c r="I890" s="4">
        <v>3144249</v>
      </c>
      <c r="J890" s="4">
        <v>3749766</v>
      </c>
      <c r="K890" s="7">
        <f t="shared" si="37"/>
        <v>0.19257921366914643</v>
      </c>
      <c r="L890" t="str">
        <f t="shared" si="35"/>
        <v>QUALIFIED</v>
      </c>
      <c r="M890" s="3">
        <v>379.52</v>
      </c>
      <c r="N890" s="3">
        <v>332.08</v>
      </c>
      <c r="O890" s="3">
        <v>284.64</v>
      </c>
      <c r="P890" s="3">
        <v>237.2</v>
      </c>
      <c r="Q890" s="3">
        <v>189.76</v>
      </c>
      <c r="R890" s="3">
        <v>142.32</v>
      </c>
      <c r="S890" s="3">
        <v>94.88</v>
      </c>
      <c r="T890" s="3">
        <v>47.44</v>
      </c>
    </row>
    <row r="891" spans="1:20" x14ac:dyDescent="0.25">
      <c r="A891" s="8" t="s">
        <v>1572</v>
      </c>
      <c r="B891" s="47">
        <v>94</v>
      </c>
      <c r="C891" s="8" t="s">
        <v>6814</v>
      </c>
      <c r="D891" s="8" t="s">
        <v>6958</v>
      </c>
      <c r="E891" s="8"/>
      <c r="F891" s="8"/>
      <c r="G891" s="8" t="s">
        <v>2829</v>
      </c>
      <c r="H891" s="11" t="s">
        <v>2542</v>
      </c>
      <c r="I891" s="4">
        <v>6897228</v>
      </c>
      <c r="J891" s="4">
        <v>8137869</v>
      </c>
      <c r="K891" s="7">
        <f t="shared" si="37"/>
        <v>0.17987530642745173</v>
      </c>
      <c r="L891" t="str">
        <f t="shared" si="35"/>
        <v>QUALIFIED</v>
      </c>
      <c r="M891" s="3">
        <v>1336.6</v>
      </c>
      <c r="N891" s="3">
        <v>1169.53</v>
      </c>
      <c r="O891" s="3">
        <v>1002.45</v>
      </c>
      <c r="P891" s="3">
        <v>835.38</v>
      </c>
      <c r="Q891" s="3">
        <v>668.3</v>
      </c>
      <c r="R891" s="3">
        <v>501.23</v>
      </c>
      <c r="S891" s="3">
        <v>334.15</v>
      </c>
      <c r="T891" s="3">
        <v>167.08</v>
      </c>
    </row>
    <row r="892" spans="1:20" x14ac:dyDescent="0.25">
      <c r="A892" s="8" t="s">
        <v>1572</v>
      </c>
      <c r="B892" s="47">
        <v>94</v>
      </c>
      <c r="C892" s="8" t="s">
        <v>6814</v>
      </c>
      <c r="D892" s="8" t="s">
        <v>6990</v>
      </c>
      <c r="E892" s="8"/>
      <c r="F892" s="8"/>
      <c r="G892" s="8" t="s">
        <v>2864</v>
      </c>
      <c r="H892" s="11" t="s">
        <v>2543</v>
      </c>
      <c r="I892" s="4">
        <v>7250493</v>
      </c>
      <c r="J892" s="4">
        <v>8676478</v>
      </c>
      <c r="K892" s="7">
        <f t="shared" si="37"/>
        <v>0.19667421236045604</v>
      </c>
      <c r="L892" t="str">
        <f t="shared" si="35"/>
        <v>QUALIFIED</v>
      </c>
      <c r="M892" s="3">
        <v>4905.2</v>
      </c>
      <c r="N892" s="3">
        <v>4292.05</v>
      </c>
      <c r="O892" s="3">
        <v>3678.9</v>
      </c>
      <c r="P892" s="3">
        <v>3065.75</v>
      </c>
      <c r="Q892" s="3">
        <v>2452.6</v>
      </c>
      <c r="R892" s="3">
        <v>1839.45</v>
      </c>
      <c r="S892" s="3">
        <v>1226.3</v>
      </c>
      <c r="T892" s="3">
        <v>613.15</v>
      </c>
    </row>
    <row r="893" spans="1:20" x14ac:dyDescent="0.25">
      <c r="A893" s="8" t="s">
        <v>1572</v>
      </c>
      <c r="B893" s="47">
        <v>94</v>
      </c>
      <c r="C893" s="8" t="s">
        <v>6814</v>
      </c>
      <c r="D893" s="8" t="s">
        <v>7046</v>
      </c>
      <c r="E893" s="8"/>
      <c r="F893" s="8"/>
      <c r="G893" s="8" t="s">
        <v>2923</v>
      </c>
      <c r="H893" s="11" t="s">
        <v>346</v>
      </c>
      <c r="I893" s="4">
        <v>13287943</v>
      </c>
      <c r="J893" s="4">
        <v>16738730</v>
      </c>
      <c r="K893" s="7">
        <f t="shared" si="37"/>
        <v>0.25969309169974614</v>
      </c>
      <c r="L893" t="str">
        <f t="shared" si="35"/>
        <v>QUALIFIED</v>
      </c>
      <c r="M893" s="3">
        <v>4968.92</v>
      </c>
      <c r="N893" s="3">
        <v>4347.8100000000004</v>
      </c>
      <c r="O893" s="3">
        <v>3726.69</v>
      </c>
      <c r="P893" s="3">
        <v>3105.58</v>
      </c>
      <c r="Q893" s="3">
        <v>2484.46</v>
      </c>
      <c r="R893" s="3">
        <v>1863.35</v>
      </c>
      <c r="S893" s="3">
        <v>1242.23</v>
      </c>
      <c r="T893" s="3">
        <v>621.12</v>
      </c>
    </row>
    <row r="894" spans="1:20" x14ac:dyDescent="0.25">
      <c r="A894" s="8" t="s">
        <v>1572</v>
      </c>
      <c r="B894" s="47">
        <v>94</v>
      </c>
      <c r="C894" s="8" t="s">
        <v>6814</v>
      </c>
      <c r="D894" s="8" t="s">
        <v>7076</v>
      </c>
      <c r="E894" s="8"/>
      <c r="F894" s="8"/>
      <c r="G894" s="8" t="s">
        <v>2957</v>
      </c>
      <c r="H894" s="11" t="s">
        <v>2544</v>
      </c>
      <c r="I894" s="4">
        <v>14568780</v>
      </c>
      <c r="J894" s="4">
        <v>16510766</v>
      </c>
      <c r="K894" s="7">
        <f t="shared" si="37"/>
        <v>0.1332977778509937</v>
      </c>
      <c r="L894" t="str">
        <f t="shared" si="35"/>
        <v>QUALIFIED</v>
      </c>
      <c r="M894" s="3">
        <v>11488</v>
      </c>
      <c r="N894" s="3">
        <v>10052</v>
      </c>
      <c r="O894" s="3">
        <v>8616</v>
      </c>
      <c r="P894" s="3">
        <v>7180</v>
      </c>
      <c r="Q894" s="3">
        <v>5744</v>
      </c>
      <c r="R894" s="3">
        <v>4308</v>
      </c>
      <c r="S894" s="3">
        <v>2872</v>
      </c>
      <c r="T894" s="3">
        <v>1436</v>
      </c>
    </row>
    <row r="895" spans="1:20" x14ac:dyDescent="0.25">
      <c r="A895" s="8" t="s">
        <v>1572</v>
      </c>
      <c r="B895" s="47">
        <v>94</v>
      </c>
      <c r="C895" s="8" t="s">
        <v>6814</v>
      </c>
      <c r="D895" s="8" t="s">
        <v>6841</v>
      </c>
      <c r="E895" s="8"/>
      <c r="F895" s="8"/>
      <c r="G895" s="8" t="s">
        <v>3015</v>
      </c>
      <c r="H895" s="11" t="s">
        <v>2535</v>
      </c>
      <c r="I895" s="4">
        <v>638720633</v>
      </c>
      <c r="J895" s="4">
        <v>773775734</v>
      </c>
      <c r="K895" s="7">
        <f t="shared" si="37"/>
        <v>0.21144627873638772</v>
      </c>
      <c r="L895" t="str">
        <f t="shared" si="35"/>
        <v>QUALIFIED</v>
      </c>
      <c r="M895" s="3">
        <v>500052.23</v>
      </c>
      <c r="N895" s="3">
        <v>437545.7</v>
      </c>
      <c r="O895" s="3">
        <v>375039.17</v>
      </c>
      <c r="P895" s="3">
        <v>312532.64</v>
      </c>
      <c r="Q895" s="3">
        <v>250026.12</v>
      </c>
      <c r="R895" s="3">
        <v>187519.59</v>
      </c>
      <c r="S895" s="3">
        <v>125013.06</v>
      </c>
      <c r="T895" s="3">
        <v>62506.53</v>
      </c>
    </row>
    <row r="896" spans="1:20" x14ac:dyDescent="0.25">
      <c r="A896" s="8" t="s">
        <v>1572</v>
      </c>
      <c r="B896" s="47">
        <v>94</v>
      </c>
      <c r="C896" s="8" t="s">
        <v>6814</v>
      </c>
      <c r="D896" s="8" t="s">
        <v>7165</v>
      </c>
      <c r="E896" s="8"/>
      <c r="F896" s="8"/>
      <c r="G896" s="8" t="s">
        <v>3047</v>
      </c>
      <c r="H896" s="11" t="s">
        <v>2549</v>
      </c>
      <c r="I896" s="4">
        <v>23386940</v>
      </c>
      <c r="J896" s="4">
        <v>28301080</v>
      </c>
      <c r="K896" s="7">
        <f t="shared" si="37"/>
        <v>0.21012325682624575</v>
      </c>
      <c r="L896" t="str">
        <f t="shared" si="35"/>
        <v>QUALIFIED</v>
      </c>
      <c r="M896" s="3">
        <v>8680.06</v>
      </c>
      <c r="N896" s="3">
        <v>7595.05</v>
      </c>
      <c r="O896" s="3">
        <v>6510.05</v>
      </c>
      <c r="P896" s="3">
        <v>5425.04</v>
      </c>
      <c r="Q896" s="3">
        <v>4340.03</v>
      </c>
      <c r="R896" s="3">
        <v>3255.02</v>
      </c>
      <c r="S896" s="3">
        <v>2170.02</v>
      </c>
      <c r="T896" s="3">
        <v>1085.01</v>
      </c>
    </row>
    <row r="897" spans="1:20" x14ac:dyDescent="0.25">
      <c r="A897" s="8" t="s">
        <v>1572</v>
      </c>
      <c r="B897" s="47">
        <v>94</v>
      </c>
      <c r="C897" s="8" t="s">
        <v>6814</v>
      </c>
      <c r="D897" s="8" t="s">
        <v>7197</v>
      </c>
      <c r="E897" s="8"/>
      <c r="F897" s="8"/>
      <c r="G897" s="8" t="s">
        <v>3079</v>
      </c>
      <c r="H897" s="11" t="s">
        <v>2550</v>
      </c>
      <c r="I897" s="4">
        <v>4869595</v>
      </c>
      <c r="J897" s="4">
        <v>6159218</v>
      </c>
      <c r="K897" s="7">
        <f t="shared" si="37"/>
        <v>0.2648316749134168</v>
      </c>
      <c r="L897" t="str">
        <f t="shared" si="35"/>
        <v>QUALIFIED</v>
      </c>
      <c r="M897" s="3">
        <v>1115.01</v>
      </c>
      <c r="N897" s="3">
        <v>975.63</v>
      </c>
      <c r="O897" s="3">
        <v>836.26</v>
      </c>
      <c r="P897" s="3">
        <v>696.88</v>
      </c>
      <c r="Q897" s="3">
        <v>557.51</v>
      </c>
      <c r="R897" s="3">
        <v>418.13</v>
      </c>
      <c r="S897" s="3">
        <v>278.75</v>
      </c>
      <c r="T897" s="3">
        <v>139.38</v>
      </c>
    </row>
    <row r="898" spans="1:20" x14ac:dyDescent="0.25">
      <c r="A898" s="8" t="s">
        <v>1572</v>
      </c>
      <c r="B898" s="47">
        <v>94</v>
      </c>
      <c r="C898" s="8" t="s">
        <v>6814</v>
      </c>
      <c r="D898" s="8" t="s">
        <v>7300</v>
      </c>
      <c r="E898" s="8"/>
      <c r="F898" s="8"/>
      <c r="G898" s="8" t="s">
        <v>3184</v>
      </c>
      <c r="H898" s="11" t="s">
        <v>2551</v>
      </c>
      <c r="I898" s="4">
        <v>6011166</v>
      </c>
      <c r="J898" s="4">
        <v>7578256</v>
      </c>
      <c r="K898" s="7">
        <f t="shared" si="37"/>
        <v>0.2606965104606993</v>
      </c>
      <c r="L898" t="str">
        <f t="shared" si="35"/>
        <v>QUALIFIED</v>
      </c>
      <c r="M898" s="3">
        <v>1059.99</v>
      </c>
      <c r="N898" s="3">
        <v>927.49</v>
      </c>
      <c r="O898" s="3">
        <v>794.99</v>
      </c>
      <c r="P898" s="3">
        <v>662.49</v>
      </c>
      <c r="Q898" s="3">
        <v>530</v>
      </c>
      <c r="R898" s="3">
        <v>397.5</v>
      </c>
      <c r="S898" s="3">
        <v>265</v>
      </c>
      <c r="T898" s="3">
        <v>132.5</v>
      </c>
    </row>
    <row r="899" spans="1:20" x14ac:dyDescent="0.25">
      <c r="A899" s="8" t="s">
        <v>1572</v>
      </c>
      <c r="B899" s="47">
        <v>94</v>
      </c>
      <c r="C899" s="8" t="s">
        <v>6814</v>
      </c>
      <c r="D899" s="8" t="s">
        <v>7414</v>
      </c>
      <c r="E899" s="8"/>
      <c r="F899" s="8"/>
      <c r="G899" s="8" t="s">
        <v>3298</v>
      </c>
      <c r="H899" s="11" t="s">
        <v>2552</v>
      </c>
      <c r="I899" s="4">
        <v>5364408</v>
      </c>
      <c r="J899" s="4">
        <v>7074798</v>
      </c>
      <c r="K899" s="7">
        <f t="shared" si="37"/>
        <v>0.31884040140123571</v>
      </c>
      <c r="L899" t="str">
        <f t="shared" ref="L899:L948" si="38">IF(K899&gt;0.3124,"","QUALIFIED")</f>
        <v/>
      </c>
      <c r="M899" s="3">
        <v>542.20000000000005</v>
      </c>
      <c r="N899" s="3">
        <v>433.76</v>
      </c>
      <c r="O899" s="3">
        <v>325.32</v>
      </c>
      <c r="P899" s="3">
        <v>216.88</v>
      </c>
      <c r="Q899" s="3">
        <v>108.44</v>
      </c>
      <c r="R899" s="3">
        <v>0</v>
      </c>
      <c r="S899" s="3">
        <v>0</v>
      </c>
      <c r="T899" s="3">
        <v>0</v>
      </c>
    </row>
    <row r="900" spans="1:20" x14ac:dyDescent="0.25">
      <c r="A900" s="8" t="s">
        <v>1572</v>
      </c>
      <c r="B900" s="47">
        <v>94</v>
      </c>
      <c r="C900" s="8" t="s">
        <v>6814</v>
      </c>
      <c r="D900" s="8" t="s">
        <v>7479</v>
      </c>
      <c r="E900" s="8"/>
      <c r="F900" s="8"/>
      <c r="G900" s="8" t="s">
        <v>3365</v>
      </c>
      <c r="H900" s="11" t="s">
        <v>2553</v>
      </c>
      <c r="I900" s="4">
        <v>6070155</v>
      </c>
      <c r="J900" s="4">
        <v>8540725</v>
      </c>
      <c r="K900" s="7">
        <f t="shared" si="37"/>
        <v>0.4070027865845271</v>
      </c>
      <c r="L900" t="str">
        <f t="shared" si="38"/>
        <v/>
      </c>
      <c r="M900" s="3">
        <v>414.27</v>
      </c>
      <c r="N900" s="3">
        <v>331.42</v>
      </c>
      <c r="O900" s="3">
        <v>248.56</v>
      </c>
      <c r="P900" s="3">
        <v>165.71</v>
      </c>
      <c r="Q900" s="3">
        <v>82.85</v>
      </c>
      <c r="R900" s="3">
        <v>0</v>
      </c>
      <c r="S900" s="3">
        <v>0</v>
      </c>
      <c r="T900" s="3">
        <v>0</v>
      </c>
    </row>
    <row r="901" spans="1:20" x14ac:dyDescent="0.25">
      <c r="A901" s="8" t="s">
        <v>1572</v>
      </c>
      <c r="B901" s="47">
        <v>94</v>
      </c>
      <c r="C901" s="8" t="s">
        <v>6814</v>
      </c>
      <c r="D901" s="8" t="s">
        <v>7701</v>
      </c>
      <c r="E901" s="8"/>
      <c r="F901" s="8"/>
      <c r="G901" s="8" t="s">
        <v>3591</v>
      </c>
      <c r="H901" s="11" t="s">
        <v>2554</v>
      </c>
      <c r="I901" s="4">
        <v>10826503</v>
      </c>
      <c r="J901" s="4">
        <v>11489907</v>
      </c>
      <c r="K901" s="7">
        <f t="shared" si="37"/>
        <v>6.1275926307876143E-2</v>
      </c>
      <c r="L901" t="str">
        <f t="shared" si="38"/>
        <v>QUALIFIED</v>
      </c>
      <c r="M901" s="3">
        <v>6969.45</v>
      </c>
      <c r="N901" s="3">
        <v>6098.27</v>
      </c>
      <c r="O901" s="3">
        <v>5227.09</v>
      </c>
      <c r="P901" s="3">
        <v>4355.91</v>
      </c>
      <c r="Q901" s="3">
        <v>3484.73</v>
      </c>
      <c r="R901" s="3">
        <v>2613.54</v>
      </c>
      <c r="S901" s="3">
        <v>1742.36</v>
      </c>
      <c r="T901" s="3">
        <v>871.18</v>
      </c>
    </row>
    <row r="902" spans="1:20" x14ac:dyDescent="0.25">
      <c r="A902" s="8" t="s">
        <v>2692</v>
      </c>
      <c r="B902" s="47">
        <v>95</v>
      </c>
      <c r="C902" s="8" t="s">
        <v>6814</v>
      </c>
      <c r="D902" s="8" t="s">
        <v>6954</v>
      </c>
      <c r="E902" s="8"/>
      <c r="F902" s="8"/>
      <c r="G902" s="8" t="s">
        <v>2824</v>
      </c>
      <c r="H902" s="11" t="s">
        <v>2577</v>
      </c>
      <c r="I902" s="4">
        <v>16323468</v>
      </c>
      <c r="J902" s="4">
        <v>21884617</v>
      </c>
      <c r="K902" s="7">
        <f t="shared" si="37"/>
        <v>0.34068428351132246</v>
      </c>
      <c r="L902" t="str">
        <f t="shared" si="38"/>
        <v/>
      </c>
      <c r="M902" s="3">
        <v>9880.7000000000007</v>
      </c>
      <c r="N902" s="3">
        <v>7904.56</v>
      </c>
      <c r="O902" s="3">
        <v>5928.42</v>
      </c>
      <c r="P902" s="3">
        <v>3952.28</v>
      </c>
      <c r="Q902" s="3">
        <v>1976.14</v>
      </c>
      <c r="R902" s="3">
        <v>0</v>
      </c>
      <c r="S902" s="3">
        <v>0</v>
      </c>
      <c r="T902" s="3">
        <v>0</v>
      </c>
    </row>
    <row r="903" spans="1:20" x14ac:dyDescent="0.25">
      <c r="A903" s="8" t="s">
        <v>2692</v>
      </c>
      <c r="B903" s="47">
        <v>95</v>
      </c>
      <c r="C903" s="8" t="s">
        <v>6814</v>
      </c>
      <c r="D903" s="8" t="s">
        <v>7132</v>
      </c>
      <c r="E903" s="8"/>
      <c r="F903" s="8"/>
      <c r="G903" s="8" t="s">
        <v>3013</v>
      </c>
      <c r="H903" s="11" t="s">
        <v>1300</v>
      </c>
      <c r="I903" s="4">
        <v>137424924</v>
      </c>
      <c r="J903" s="4">
        <v>152134625</v>
      </c>
      <c r="K903" s="7">
        <f t="shared" si="37"/>
        <v>0.10703808721043935</v>
      </c>
      <c r="L903" t="str">
        <f t="shared" si="38"/>
        <v>QUALIFIED</v>
      </c>
      <c r="M903" s="3">
        <v>95521.04</v>
      </c>
      <c r="N903" s="3">
        <v>83580.91</v>
      </c>
      <c r="O903" s="3">
        <v>71640.78</v>
      </c>
      <c r="P903" s="3">
        <v>59700.65</v>
      </c>
      <c r="Q903" s="3">
        <v>47760.52</v>
      </c>
      <c r="R903" s="3">
        <v>35820.39</v>
      </c>
      <c r="S903" s="3">
        <v>23880.26</v>
      </c>
      <c r="T903" s="3">
        <v>11940.13</v>
      </c>
    </row>
    <row r="904" spans="1:20" x14ac:dyDescent="0.25">
      <c r="A904" s="8" t="s">
        <v>2692</v>
      </c>
      <c r="B904" s="47">
        <v>95</v>
      </c>
      <c r="C904" s="8" t="s">
        <v>6814</v>
      </c>
      <c r="D904" s="8" t="s">
        <v>7278</v>
      </c>
      <c r="E904" s="8"/>
      <c r="F904" s="8"/>
      <c r="G904" s="8" t="s">
        <v>3162</v>
      </c>
      <c r="H904" s="11" t="s">
        <v>2574</v>
      </c>
      <c r="I904" s="4">
        <v>69293758</v>
      </c>
      <c r="J904" s="4">
        <v>76151660</v>
      </c>
      <c r="K904" s="7">
        <f t="shared" si="37"/>
        <v>9.8968539128733643E-2</v>
      </c>
      <c r="L904" t="str">
        <f t="shared" si="38"/>
        <v>QUALIFIED</v>
      </c>
      <c r="M904" s="3">
        <v>47407.96</v>
      </c>
      <c r="N904" s="3">
        <v>41481.97</v>
      </c>
      <c r="O904" s="3">
        <v>35555.97</v>
      </c>
      <c r="P904" s="3">
        <v>29629.98</v>
      </c>
      <c r="Q904" s="3">
        <v>23703.98</v>
      </c>
      <c r="R904" s="3">
        <v>17777.990000000002</v>
      </c>
      <c r="S904" s="3">
        <v>11851.99</v>
      </c>
      <c r="T904" s="3">
        <v>5926</v>
      </c>
    </row>
    <row r="905" spans="1:20" x14ac:dyDescent="0.25">
      <c r="A905" s="8" t="s">
        <v>2692</v>
      </c>
      <c r="B905" s="47">
        <v>95</v>
      </c>
      <c r="C905" s="8" t="s">
        <v>6814</v>
      </c>
      <c r="D905" s="8" t="s">
        <v>7302</v>
      </c>
      <c r="E905" s="8"/>
      <c r="F905" s="8"/>
      <c r="G905" s="8" t="s">
        <v>3186</v>
      </c>
      <c r="H905" s="11" t="s">
        <v>2578</v>
      </c>
      <c r="I905" s="4">
        <v>5541485</v>
      </c>
      <c r="J905" s="4">
        <v>7716771</v>
      </c>
      <c r="K905" s="7">
        <f t="shared" si="37"/>
        <v>0.39254568044486271</v>
      </c>
      <c r="L905" t="str">
        <f t="shared" si="38"/>
        <v/>
      </c>
      <c r="M905" s="3">
        <v>2110.31</v>
      </c>
      <c r="N905" s="3">
        <v>1688.25</v>
      </c>
      <c r="O905" s="3">
        <v>1266.19</v>
      </c>
      <c r="P905" s="3">
        <v>844.12</v>
      </c>
      <c r="Q905" s="3">
        <v>422.06</v>
      </c>
      <c r="R905" s="3">
        <v>0</v>
      </c>
      <c r="S905" s="3">
        <v>0</v>
      </c>
      <c r="T905" s="3">
        <v>0</v>
      </c>
    </row>
    <row r="906" spans="1:20" x14ac:dyDescent="0.25">
      <c r="A906" s="8" t="s">
        <v>2692</v>
      </c>
      <c r="B906" s="47">
        <v>95</v>
      </c>
      <c r="C906" s="8" t="s">
        <v>6814</v>
      </c>
      <c r="D906" s="8" t="s">
        <v>7533</v>
      </c>
      <c r="E906" s="8"/>
      <c r="F906" s="8"/>
      <c r="G906" s="8" t="s">
        <v>3420</v>
      </c>
      <c r="H906" s="11" t="s">
        <v>2579</v>
      </c>
      <c r="I906" s="4">
        <v>9103065</v>
      </c>
      <c r="J906" s="4">
        <v>10385895</v>
      </c>
      <c r="K906" s="7">
        <f t="shared" si="37"/>
        <v>0.14092286499107717</v>
      </c>
      <c r="L906" t="str">
        <f t="shared" si="38"/>
        <v>QUALIFIED</v>
      </c>
      <c r="M906" s="3">
        <v>6490.12</v>
      </c>
      <c r="N906" s="3">
        <v>5678.86</v>
      </c>
      <c r="O906" s="3">
        <v>4867.59</v>
      </c>
      <c r="P906" s="3">
        <v>4056.33</v>
      </c>
      <c r="Q906" s="3">
        <v>3245.06</v>
      </c>
      <c r="R906" s="3">
        <v>2433.8000000000002</v>
      </c>
      <c r="S906" s="3">
        <v>1622.53</v>
      </c>
      <c r="T906" s="3">
        <v>811.27</v>
      </c>
    </row>
    <row r="907" spans="1:20" x14ac:dyDescent="0.25">
      <c r="A907" s="8" t="s">
        <v>2692</v>
      </c>
      <c r="B907" s="47">
        <v>95</v>
      </c>
      <c r="C907" s="8" t="s">
        <v>6814</v>
      </c>
      <c r="D907" s="8" t="s">
        <v>7593</v>
      </c>
      <c r="E907" s="8"/>
      <c r="F907" s="8"/>
      <c r="G907" s="8" t="s">
        <v>3480</v>
      </c>
      <c r="H907" s="11" t="s">
        <v>2580</v>
      </c>
      <c r="I907" s="4">
        <v>1158271</v>
      </c>
      <c r="J907" s="4">
        <v>4702975</v>
      </c>
      <c r="K907" s="7">
        <f t="shared" si="37"/>
        <v>3.0603408010733237</v>
      </c>
      <c r="L907" t="str">
        <f t="shared" si="38"/>
        <v/>
      </c>
      <c r="M907" s="3">
        <v>7576.09</v>
      </c>
      <c r="N907" s="3">
        <v>6060.87</v>
      </c>
      <c r="O907" s="3">
        <v>4545.6499999999996</v>
      </c>
      <c r="P907" s="3">
        <v>3030.44</v>
      </c>
      <c r="Q907" s="3">
        <v>1515.22</v>
      </c>
      <c r="R907" s="3">
        <v>0</v>
      </c>
      <c r="S907" s="3">
        <v>0</v>
      </c>
      <c r="T907" s="3">
        <v>0</v>
      </c>
    </row>
    <row r="908" spans="1:20" x14ac:dyDescent="0.25">
      <c r="A908" s="8" t="s">
        <v>2692</v>
      </c>
      <c r="B908" s="47">
        <v>95</v>
      </c>
      <c r="C908" s="8" t="s">
        <v>6814</v>
      </c>
      <c r="D908" s="8" t="s">
        <v>7666</v>
      </c>
      <c r="E908" s="8"/>
      <c r="F908" s="8"/>
      <c r="G908" s="8" t="s">
        <v>3556</v>
      </c>
      <c r="H908" s="11" t="s">
        <v>1146</v>
      </c>
      <c r="I908" s="4">
        <v>11357797</v>
      </c>
      <c r="J908" s="4">
        <v>12930997</v>
      </c>
      <c r="K908" s="7">
        <f t="shared" si="37"/>
        <v>0.13851277672950132</v>
      </c>
      <c r="L908" t="str">
        <f t="shared" si="38"/>
        <v>QUALIFIED</v>
      </c>
      <c r="M908" s="3">
        <v>6120.07</v>
      </c>
      <c r="N908" s="3">
        <v>5355.06</v>
      </c>
      <c r="O908" s="3">
        <v>4590.05</v>
      </c>
      <c r="P908" s="3">
        <v>3825.04</v>
      </c>
      <c r="Q908" s="3">
        <v>3060.04</v>
      </c>
      <c r="R908" s="3">
        <v>2295.0300000000002</v>
      </c>
      <c r="S908" s="3">
        <v>1530.02</v>
      </c>
      <c r="T908" s="3">
        <v>765.01</v>
      </c>
    </row>
    <row r="909" spans="1:20" x14ac:dyDescent="0.25">
      <c r="A909" s="8" t="s">
        <v>2693</v>
      </c>
      <c r="B909" s="47">
        <v>96</v>
      </c>
      <c r="C909" s="8" t="s">
        <v>6814</v>
      </c>
      <c r="D909" s="8" t="s">
        <v>6959</v>
      </c>
      <c r="E909" s="8"/>
      <c r="F909" s="8"/>
      <c r="G909" s="8" t="s">
        <v>2830</v>
      </c>
      <c r="H909" s="11" t="s">
        <v>2596</v>
      </c>
      <c r="I909" s="4">
        <v>26415854</v>
      </c>
      <c r="J909" s="4">
        <v>35126438</v>
      </c>
      <c r="K909" s="7">
        <f t="shared" ref="K909:K940" si="39">(J909-I909)/I909</f>
        <v>0.32974833976596024</v>
      </c>
      <c r="L909" t="str">
        <f t="shared" si="38"/>
        <v/>
      </c>
      <c r="M909" s="3">
        <v>9151.75</v>
      </c>
      <c r="N909" s="3">
        <v>7321.4</v>
      </c>
      <c r="O909" s="3">
        <v>5491.05</v>
      </c>
      <c r="P909" s="3">
        <v>3660.7</v>
      </c>
      <c r="Q909" s="3">
        <v>1830.35</v>
      </c>
      <c r="R909" s="3">
        <v>0</v>
      </c>
      <c r="S909" s="3">
        <v>0</v>
      </c>
      <c r="T909" s="3">
        <v>0</v>
      </c>
    </row>
    <row r="910" spans="1:20" x14ac:dyDescent="0.25">
      <c r="A910" s="8" t="s">
        <v>2693</v>
      </c>
      <c r="B910" s="47">
        <v>96</v>
      </c>
      <c r="C910" s="8" t="s">
        <v>6814</v>
      </c>
      <c r="D910" s="8" t="s">
        <v>6972</v>
      </c>
      <c r="E910" s="8"/>
      <c r="F910" s="8"/>
      <c r="G910" s="8" t="s">
        <v>2843</v>
      </c>
      <c r="H910" s="11" t="s">
        <v>2597</v>
      </c>
      <c r="I910" s="4">
        <v>2967913</v>
      </c>
      <c r="J910" s="4">
        <v>3729610</v>
      </c>
      <c r="K910" s="7">
        <f t="shared" si="39"/>
        <v>0.25664397844545983</v>
      </c>
      <c r="L910" t="str">
        <f t="shared" si="38"/>
        <v>QUALIFIED</v>
      </c>
      <c r="M910" s="3">
        <v>87.87</v>
      </c>
      <c r="N910" s="3">
        <v>76.89</v>
      </c>
      <c r="O910" s="3">
        <v>65.900000000000006</v>
      </c>
      <c r="P910" s="3">
        <v>54.92</v>
      </c>
      <c r="Q910" s="3">
        <v>43.94</v>
      </c>
      <c r="R910" s="3">
        <v>32.950000000000003</v>
      </c>
      <c r="S910" s="3">
        <v>21.97</v>
      </c>
      <c r="T910" s="3">
        <v>10.98</v>
      </c>
    </row>
    <row r="911" spans="1:20" x14ac:dyDescent="0.25">
      <c r="A911" s="8" t="s">
        <v>2693</v>
      </c>
      <c r="B911" s="47">
        <v>96</v>
      </c>
      <c r="C911" s="8" t="s">
        <v>6814</v>
      </c>
      <c r="D911" s="8" t="s">
        <v>6842</v>
      </c>
      <c r="E911" s="8"/>
      <c r="F911" s="8"/>
      <c r="G911" s="8" t="s">
        <v>2927</v>
      </c>
      <c r="H911" s="11" t="s">
        <v>2592</v>
      </c>
      <c r="I911" s="4">
        <v>293373260</v>
      </c>
      <c r="J911" s="4">
        <v>357453480</v>
      </c>
      <c r="K911" s="7">
        <f t="shared" si="39"/>
        <v>0.21842556475665165</v>
      </c>
      <c r="L911" t="str">
        <f t="shared" si="38"/>
        <v>QUALIFIED</v>
      </c>
      <c r="M911" s="3">
        <v>158346.78</v>
      </c>
      <c r="N911" s="3">
        <v>138553.43</v>
      </c>
      <c r="O911" s="3">
        <v>118760.09</v>
      </c>
      <c r="P911" s="3">
        <v>98966.74</v>
      </c>
      <c r="Q911" s="3">
        <v>79173.39</v>
      </c>
      <c r="R911" s="3">
        <v>59380.04</v>
      </c>
      <c r="S911" s="3">
        <v>39586.699999999997</v>
      </c>
      <c r="T911" s="3">
        <v>19793.349999999999</v>
      </c>
    </row>
    <row r="912" spans="1:20" x14ac:dyDescent="0.25">
      <c r="A912" s="8" t="s">
        <v>2693</v>
      </c>
      <c r="B912" s="47">
        <v>96</v>
      </c>
      <c r="C912" s="8" t="s">
        <v>6814</v>
      </c>
      <c r="D912" s="8" t="s">
        <v>7133</v>
      </c>
      <c r="E912" s="8"/>
      <c r="F912" s="8"/>
      <c r="G912" s="8" t="s">
        <v>3014</v>
      </c>
      <c r="H912" s="11" t="s">
        <v>2599</v>
      </c>
      <c r="I912" s="4">
        <v>8408863</v>
      </c>
      <c r="J912" s="4">
        <v>10859200</v>
      </c>
      <c r="K912" s="7">
        <f t="shared" si="39"/>
        <v>0.2913993247362931</v>
      </c>
      <c r="L912" t="str">
        <f t="shared" si="38"/>
        <v>QUALIFIED</v>
      </c>
      <c r="M912" s="3">
        <v>2497.59</v>
      </c>
      <c r="N912" s="3">
        <v>2185.39</v>
      </c>
      <c r="O912" s="3">
        <v>1873.19</v>
      </c>
      <c r="P912" s="3">
        <v>1560.99</v>
      </c>
      <c r="Q912" s="3">
        <v>1248.8</v>
      </c>
      <c r="R912" s="3">
        <v>936.6</v>
      </c>
      <c r="S912" s="3">
        <v>624.4</v>
      </c>
      <c r="T912" s="3">
        <v>312.2</v>
      </c>
    </row>
    <row r="913" spans="1:20" x14ac:dyDescent="0.25">
      <c r="A913" s="8" t="s">
        <v>2693</v>
      </c>
      <c r="B913" s="47">
        <v>96</v>
      </c>
      <c r="C913" s="8" t="s">
        <v>6814</v>
      </c>
      <c r="D913" s="8" t="s">
        <v>7243</v>
      </c>
      <c r="E913" s="8"/>
      <c r="F913" s="8"/>
      <c r="G913" s="8" t="s">
        <v>3126</v>
      </c>
      <c r="H913" s="11" t="s">
        <v>2600</v>
      </c>
      <c r="I913" s="4">
        <v>6208052</v>
      </c>
      <c r="J913" s="4">
        <v>7934913</v>
      </c>
      <c r="K913" s="7">
        <f t="shared" si="39"/>
        <v>0.27816471253784603</v>
      </c>
      <c r="L913" t="str">
        <f t="shared" si="38"/>
        <v>QUALIFIED</v>
      </c>
      <c r="M913" s="3">
        <v>715.19</v>
      </c>
      <c r="N913" s="3">
        <v>625.79</v>
      </c>
      <c r="O913" s="3">
        <v>536.39</v>
      </c>
      <c r="P913" s="3">
        <v>446.99</v>
      </c>
      <c r="Q913" s="3">
        <v>357.6</v>
      </c>
      <c r="R913" s="3">
        <v>268.2</v>
      </c>
      <c r="S913" s="3">
        <v>178.8</v>
      </c>
      <c r="T913" s="3">
        <v>89.4</v>
      </c>
    </row>
    <row r="914" spans="1:20" x14ac:dyDescent="0.25">
      <c r="A914" s="8" t="s">
        <v>2693</v>
      </c>
      <c r="B914" s="47">
        <v>96</v>
      </c>
      <c r="C914" s="8" t="s">
        <v>6814</v>
      </c>
      <c r="D914" s="8" t="s">
        <v>7477</v>
      </c>
      <c r="E914" s="8"/>
      <c r="F914" s="8"/>
      <c r="G914" s="8" t="s">
        <v>3363</v>
      </c>
      <c r="H914" s="11" t="s">
        <v>2601</v>
      </c>
      <c r="I914" s="4">
        <v>21738329</v>
      </c>
      <c r="J914" s="4">
        <v>27132639</v>
      </c>
      <c r="K914" s="7">
        <f t="shared" si="39"/>
        <v>0.24814740820235079</v>
      </c>
      <c r="L914" t="str">
        <f t="shared" si="38"/>
        <v>QUALIFIED</v>
      </c>
      <c r="M914" s="3">
        <v>4974.01</v>
      </c>
      <c r="N914" s="3">
        <v>4352.26</v>
      </c>
      <c r="O914" s="3">
        <v>3730.51</v>
      </c>
      <c r="P914" s="3">
        <v>3108.76</v>
      </c>
      <c r="Q914" s="3">
        <v>2487.0100000000002</v>
      </c>
      <c r="R914" s="3">
        <v>1865.25</v>
      </c>
      <c r="S914" s="3">
        <v>1243.5</v>
      </c>
      <c r="T914" s="3">
        <v>621.75</v>
      </c>
    </row>
    <row r="915" spans="1:20" x14ac:dyDescent="0.25">
      <c r="A915" s="8" t="s">
        <v>2693</v>
      </c>
      <c r="B915" s="47">
        <v>96</v>
      </c>
      <c r="C915" s="8" t="s">
        <v>6814</v>
      </c>
      <c r="D915" s="8" t="s">
        <v>7554</v>
      </c>
      <c r="E915" s="8"/>
      <c r="F915" s="8"/>
      <c r="G915" s="8" t="s">
        <v>3441</v>
      </c>
      <c r="H915" s="11" t="s">
        <v>2602</v>
      </c>
      <c r="I915" s="4">
        <v>8562245</v>
      </c>
      <c r="J915" s="4">
        <v>13103567</v>
      </c>
      <c r="K915" s="7">
        <f t="shared" si="39"/>
        <v>0.53038916779419421</v>
      </c>
      <c r="L915" t="str">
        <f t="shared" si="38"/>
        <v/>
      </c>
      <c r="M915" s="3">
        <v>4751.99</v>
      </c>
      <c r="N915" s="3">
        <v>3801.59</v>
      </c>
      <c r="O915" s="3">
        <v>2851.19</v>
      </c>
      <c r="P915" s="3">
        <v>1900.8</v>
      </c>
      <c r="Q915" s="3">
        <v>950.4</v>
      </c>
      <c r="R915" s="3">
        <v>0</v>
      </c>
      <c r="S915" s="3">
        <v>0</v>
      </c>
      <c r="T915" s="3">
        <v>0</v>
      </c>
    </row>
    <row r="916" spans="1:20" x14ac:dyDescent="0.25">
      <c r="A916" s="8" t="s">
        <v>2693</v>
      </c>
      <c r="B916" s="47">
        <v>96</v>
      </c>
      <c r="C916" s="8" t="s">
        <v>6814</v>
      </c>
      <c r="D916" s="8" t="s">
        <v>7624</v>
      </c>
      <c r="E916" s="8"/>
      <c r="F916" s="8"/>
      <c r="G916" s="8" t="s">
        <v>3514</v>
      </c>
      <c r="H916" s="11" t="s">
        <v>2603</v>
      </c>
      <c r="I916" s="4">
        <v>9318255</v>
      </c>
      <c r="J916" s="4">
        <v>10967956</v>
      </c>
      <c r="K916" s="7">
        <f t="shared" si="39"/>
        <v>0.17703969251753682</v>
      </c>
      <c r="L916" t="str">
        <f t="shared" si="38"/>
        <v>QUALIFIED</v>
      </c>
      <c r="M916" s="3">
        <v>687.8</v>
      </c>
      <c r="N916" s="3">
        <v>601.83000000000004</v>
      </c>
      <c r="O916" s="3">
        <v>515.85</v>
      </c>
      <c r="P916" s="3">
        <v>429.88</v>
      </c>
      <c r="Q916" s="3">
        <v>343.9</v>
      </c>
      <c r="R916" s="3">
        <v>257.93</v>
      </c>
      <c r="S916" s="3">
        <v>171.95</v>
      </c>
      <c r="T916" s="3">
        <v>85.98</v>
      </c>
    </row>
    <row r="917" spans="1:20" x14ac:dyDescent="0.25">
      <c r="A917" s="8" t="s">
        <v>2641</v>
      </c>
      <c r="B917" s="47">
        <v>97</v>
      </c>
      <c r="C917" s="8" t="s">
        <v>6814</v>
      </c>
      <c r="D917" s="8" t="s">
        <v>6874</v>
      </c>
      <c r="E917" s="8"/>
      <c r="F917" s="8"/>
      <c r="G917" s="8" t="s">
        <v>2742</v>
      </c>
      <c r="H917" s="11" t="s">
        <v>2617</v>
      </c>
      <c r="I917" s="4">
        <v>11594767</v>
      </c>
      <c r="J917" s="4">
        <v>12780868</v>
      </c>
      <c r="K917" s="7">
        <f t="shared" si="39"/>
        <v>0.1022962341545975</v>
      </c>
      <c r="L917" t="str">
        <f t="shared" si="38"/>
        <v>QUALIFIED</v>
      </c>
      <c r="M917" s="3">
        <v>2294.13</v>
      </c>
      <c r="N917" s="3">
        <v>2007.36</v>
      </c>
      <c r="O917" s="3">
        <v>1720.6</v>
      </c>
      <c r="P917" s="3">
        <v>1433.83</v>
      </c>
      <c r="Q917" s="3">
        <v>1147.07</v>
      </c>
      <c r="R917" s="3">
        <v>860.3</v>
      </c>
      <c r="S917" s="3">
        <v>573.53</v>
      </c>
      <c r="T917" s="3">
        <v>286.77</v>
      </c>
    </row>
    <row r="918" spans="1:20" x14ac:dyDescent="0.25">
      <c r="A918" s="8" t="s">
        <v>2641</v>
      </c>
      <c r="B918" s="47">
        <v>97</v>
      </c>
      <c r="C918" s="8" t="s">
        <v>6814</v>
      </c>
      <c r="D918" s="8" t="s">
        <v>6948</v>
      </c>
      <c r="E918" s="8"/>
      <c r="F918" s="8"/>
      <c r="G918" s="8" t="s">
        <v>2818</v>
      </c>
      <c r="H918" s="11" t="s">
        <v>2618</v>
      </c>
      <c r="I918" s="4">
        <v>6299653</v>
      </c>
      <c r="J918" s="4">
        <v>7720842</v>
      </c>
      <c r="K918" s="7">
        <f t="shared" si="39"/>
        <v>0.22559798134913145</v>
      </c>
      <c r="L918" t="str">
        <f t="shared" si="38"/>
        <v>QUALIFIED</v>
      </c>
      <c r="M918" s="3">
        <v>273.69</v>
      </c>
      <c r="N918" s="3">
        <v>239.48</v>
      </c>
      <c r="O918" s="3">
        <v>205.27</v>
      </c>
      <c r="P918" s="3">
        <v>171.06</v>
      </c>
      <c r="Q918" s="3">
        <v>136.85</v>
      </c>
      <c r="R918" s="3">
        <v>102.63</v>
      </c>
      <c r="S918" s="3">
        <v>68.42</v>
      </c>
      <c r="T918" s="3">
        <v>34.21</v>
      </c>
    </row>
    <row r="919" spans="1:20" x14ac:dyDescent="0.25">
      <c r="A919" s="8" t="s">
        <v>2641</v>
      </c>
      <c r="B919" s="47">
        <v>97</v>
      </c>
      <c r="C919" s="8" t="s">
        <v>6814</v>
      </c>
      <c r="D919" s="8" t="s">
        <v>7022</v>
      </c>
      <c r="E919" s="8"/>
      <c r="F919" s="8"/>
      <c r="G919" s="8" t="s">
        <v>2897</v>
      </c>
      <c r="H919" s="11" t="s">
        <v>2619</v>
      </c>
      <c r="I919" s="4">
        <v>15822805</v>
      </c>
      <c r="J919" s="4">
        <v>19497916</v>
      </c>
      <c r="K919" s="7">
        <f t="shared" si="39"/>
        <v>0.23226671882766678</v>
      </c>
      <c r="L919" t="str">
        <f t="shared" si="38"/>
        <v>QUALIFIED</v>
      </c>
      <c r="M919" s="3">
        <v>8681.99</v>
      </c>
      <c r="N919" s="3">
        <v>7596.74</v>
      </c>
      <c r="O919" s="3">
        <v>6511.49</v>
      </c>
      <c r="P919" s="3">
        <v>5426.24</v>
      </c>
      <c r="Q919" s="3">
        <v>4341</v>
      </c>
      <c r="R919" s="3">
        <v>3255.75</v>
      </c>
      <c r="S919" s="3">
        <v>2170.5</v>
      </c>
      <c r="T919" s="3">
        <v>1085.25</v>
      </c>
    </row>
    <row r="920" spans="1:20" x14ac:dyDescent="0.25">
      <c r="A920" s="8" t="s">
        <v>2641</v>
      </c>
      <c r="B920" s="47">
        <v>97</v>
      </c>
      <c r="C920" s="8" t="s">
        <v>6814</v>
      </c>
      <c r="D920" s="8" t="s">
        <v>7037</v>
      </c>
      <c r="E920" s="8"/>
      <c r="F920" s="8"/>
      <c r="G920" s="8" t="s">
        <v>2913</v>
      </c>
      <c r="H920" s="11" t="s">
        <v>2620</v>
      </c>
      <c r="I920" s="4">
        <v>3798952</v>
      </c>
      <c r="J920" s="4">
        <v>4684823</v>
      </c>
      <c r="K920" s="7">
        <f t="shared" si="39"/>
        <v>0.23318825823542913</v>
      </c>
      <c r="L920" t="str">
        <f t="shared" si="38"/>
        <v>QUALIFIED</v>
      </c>
      <c r="M920" s="3">
        <v>1138.08</v>
      </c>
      <c r="N920" s="3">
        <v>995.82</v>
      </c>
      <c r="O920" s="3">
        <v>853.56</v>
      </c>
      <c r="P920" s="3">
        <v>711.3</v>
      </c>
      <c r="Q920" s="3">
        <v>569.04</v>
      </c>
      <c r="R920" s="3">
        <v>426.78</v>
      </c>
      <c r="S920" s="3">
        <v>284.52</v>
      </c>
      <c r="T920" s="3">
        <v>142.26</v>
      </c>
    </row>
    <row r="921" spans="1:20" x14ac:dyDescent="0.25">
      <c r="A921" s="8" t="s">
        <v>2641</v>
      </c>
      <c r="B921" s="47">
        <v>97</v>
      </c>
      <c r="C921" s="8" t="s">
        <v>6814</v>
      </c>
      <c r="D921" s="8" t="s">
        <v>7042</v>
      </c>
      <c r="E921" s="8"/>
      <c r="F921" s="8"/>
      <c r="G921" s="8" t="s">
        <v>2918</v>
      </c>
      <c r="H921" s="11" t="s">
        <v>2621</v>
      </c>
      <c r="I921" s="4">
        <v>9606255</v>
      </c>
      <c r="J921" s="4">
        <v>11097899</v>
      </c>
      <c r="K921" s="7">
        <f t="shared" si="39"/>
        <v>0.1552784097444842</v>
      </c>
      <c r="L921" t="str">
        <f t="shared" si="38"/>
        <v>QUALIFIED</v>
      </c>
      <c r="M921" s="3">
        <v>2770.3</v>
      </c>
      <c r="N921" s="3">
        <v>2424.0100000000002</v>
      </c>
      <c r="O921" s="3">
        <v>2077.73</v>
      </c>
      <c r="P921" s="3">
        <v>1731.44</v>
      </c>
      <c r="Q921" s="3">
        <v>1385.15</v>
      </c>
      <c r="R921" s="3">
        <v>1038.8599999999999</v>
      </c>
      <c r="S921" s="3">
        <v>692.58</v>
      </c>
      <c r="T921" s="3">
        <v>346.29</v>
      </c>
    </row>
    <row r="922" spans="1:20" x14ac:dyDescent="0.25">
      <c r="A922" s="8" t="s">
        <v>2641</v>
      </c>
      <c r="B922" s="47">
        <v>97</v>
      </c>
      <c r="C922" s="8" t="s">
        <v>6814</v>
      </c>
      <c r="D922" s="8" t="s">
        <v>7225</v>
      </c>
      <c r="E922" s="8"/>
      <c r="F922" s="8"/>
      <c r="G922" s="8" t="s">
        <v>3107</v>
      </c>
      <c r="H922" s="11" t="s">
        <v>2622</v>
      </c>
      <c r="I922" s="4">
        <v>4634030</v>
      </c>
      <c r="J922" s="4">
        <v>8413575</v>
      </c>
      <c r="K922" s="7">
        <f t="shared" si="39"/>
        <v>0.81560650233166376</v>
      </c>
      <c r="L922" t="str">
        <f t="shared" si="38"/>
        <v/>
      </c>
      <c r="M922" s="3">
        <v>3612.16</v>
      </c>
      <c r="N922" s="3">
        <v>2889.73</v>
      </c>
      <c r="O922" s="3">
        <v>2167.3000000000002</v>
      </c>
      <c r="P922" s="3">
        <v>1444.86</v>
      </c>
      <c r="Q922" s="3">
        <v>722.43</v>
      </c>
      <c r="R922" s="3">
        <v>0</v>
      </c>
      <c r="S922" s="3">
        <v>0</v>
      </c>
      <c r="T922" s="3">
        <v>0</v>
      </c>
    </row>
    <row r="923" spans="1:20" x14ac:dyDescent="0.25">
      <c r="A923" s="8" t="s">
        <v>2641</v>
      </c>
      <c r="B923" s="47">
        <v>97</v>
      </c>
      <c r="C923" s="8" t="s">
        <v>6814</v>
      </c>
      <c r="D923" s="8" t="s">
        <v>7294</v>
      </c>
      <c r="E923" s="8"/>
      <c r="F923" s="8"/>
      <c r="G923" s="8" t="s">
        <v>3178</v>
      </c>
      <c r="H923" s="11" t="s">
        <v>2623</v>
      </c>
      <c r="I923" s="4">
        <v>26644872</v>
      </c>
      <c r="J923" s="4">
        <v>35840263</v>
      </c>
      <c r="K923" s="7">
        <f t="shared" si="39"/>
        <v>0.34510922026572316</v>
      </c>
      <c r="L923" t="str">
        <f t="shared" si="38"/>
        <v/>
      </c>
      <c r="M923" s="3">
        <v>1580.58</v>
      </c>
      <c r="N923" s="3">
        <v>1264.46</v>
      </c>
      <c r="O923" s="3">
        <v>948.35</v>
      </c>
      <c r="P923" s="3">
        <v>632.23</v>
      </c>
      <c r="Q923" s="3">
        <v>316.12</v>
      </c>
      <c r="R923" s="3">
        <v>0</v>
      </c>
      <c r="S923" s="3">
        <v>0</v>
      </c>
      <c r="T923" s="3">
        <v>0</v>
      </c>
    </row>
    <row r="924" spans="1:20" x14ac:dyDescent="0.25">
      <c r="A924" s="8" t="s">
        <v>2641</v>
      </c>
      <c r="B924" s="47">
        <v>97</v>
      </c>
      <c r="C924" s="8" t="s">
        <v>6814</v>
      </c>
      <c r="D924" s="8" t="s">
        <v>7425</v>
      </c>
      <c r="E924" s="8"/>
      <c r="F924" s="8"/>
      <c r="G924" s="8" t="s">
        <v>3310</v>
      </c>
      <c r="H924" s="11" t="s">
        <v>2624</v>
      </c>
      <c r="I924" s="4">
        <v>39240176</v>
      </c>
      <c r="J924" s="4">
        <v>54467616</v>
      </c>
      <c r="K924" s="7">
        <f t="shared" si="39"/>
        <v>0.38805738282111679</v>
      </c>
      <c r="L924" t="str">
        <f t="shared" si="38"/>
        <v/>
      </c>
      <c r="M924" s="3">
        <v>7500.96</v>
      </c>
      <c r="N924" s="3">
        <v>6000.77</v>
      </c>
      <c r="O924" s="3">
        <v>4500.58</v>
      </c>
      <c r="P924" s="3">
        <v>3000.38</v>
      </c>
      <c r="Q924" s="3">
        <v>1500.19</v>
      </c>
      <c r="R924" s="3">
        <v>0</v>
      </c>
      <c r="S924" s="3">
        <v>0</v>
      </c>
      <c r="T924" s="3">
        <v>0</v>
      </c>
    </row>
    <row r="925" spans="1:20" x14ac:dyDescent="0.25">
      <c r="A925" s="8" t="s">
        <v>2641</v>
      </c>
      <c r="B925" s="47">
        <v>97</v>
      </c>
      <c r="C925" s="8" t="s">
        <v>6814</v>
      </c>
      <c r="D925" s="8" t="s">
        <v>7480</v>
      </c>
      <c r="E925" s="8"/>
      <c r="F925" s="8"/>
      <c r="G925" s="8" t="s">
        <v>3366</v>
      </c>
      <c r="H925" s="11" t="s">
        <v>2625</v>
      </c>
      <c r="I925" s="4">
        <v>1518653</v>
      </c>
      <c r="J925" s="4">
        <v>1699415</v>
      </c>
      <c r="K925" s="7">
        <f t="shared" si="39"/>
        <v>0.11902784902146837</v>
      </c>
      <c r="L925" t="str">
        <f t="shared" si="38"/>
        <v>QUALIFIED</v>
      </c>
      <c r="M925" s="3">
        <v>391.49</v>
      </c>
      <c r="N925" s="3">
        <v>342.55</v>
      </c>
      <c r="O925" s="3">
        <v>293.62</v>
      </c>
      <c r="P925" s="3">
        <v>244.68</v>
      </c>
      <c r="Q925" s="3">
        <v>195.75</v>
      </c>
      <c r="R925" s="3">
        <v>146.81</v>
      </c>
      <c r="S925" s="3">
        <v>97.87</v>
      </c>
      <c r="T925" s="3">
        <v>48.94</v>
      </c>
    </row>
    <row r="926" spans="1:20" x14ac:dyDescent="0.25">
      <c r="A926" s="8" t="s">
        <v>2641</v>
      </c>
      <c r="B926" s="47">
        <v>97</v>
      </c>
      <c r="C926" s="8" t="s">
        <v>6814</v>
      </c>
      <c r="D926" s="8" t="s">
        <v>7503</v>
      </c>
      <c r="E926" s="8"/>
      <c r="F926" s="8"/>
      <c r="G926" s="8" t="s">
        <v>3390</v>
      </c>
      <c r="H926" s="11" t="s">
        <v>2626</v>
      </c>
      <c r="I926" s="4">
        <v>6488781</v>
      </c>
      <c r="J926" s="4">
        <v>8206889</v>
      </c>
      <c r="K926" s="7">
        <f t="shared" si="39"/>
        <v>0.26478132025106105</v>
      </c>
      <c r="L926" t="str">
        <f t="shared" si="38"/>
        <v>QUALIFIED</v>
      </c>
      <c r="M926" s="3">
        <v>5640.8</v>
      </c>
      <c r="N926" s="3">
        <v>4935.7</v>
      </c>
      <c r="O926" s="3">
        <v>4230.6000000000004</v>
      </c>
      <c r="P926" s="3">
        <v>3525.5</v>
      </c>
      <c r="Q926" s="3">
        <v>2820.4</v>
      </c>
      <c r="R926" s="3">
        <v>2115.3000000000002</v>
      </c>
      <c r="S926" s="3">
        <v>1410.2</v>
      </c>
      <c r="T926" s="3">
        <v>705.1</v>
      </c>
    </row>
    <row r="927" spans="1:20" x14ac:dyDescent="0.25">
      <c r="A927" s="8" t="s">
        <v>2641</v>
      </c>
      <c r="B927" s="47">
        <v>97</v>
      </c>
      <c r="C927" s="8" t="s">
        <v>6814</v>
      </c>
      <c r="D927" s="8" t="s">
        <v>7590</v>
      </c>
      <c r="E927" s="8"/>
      <c r="F927" s="8"/>
      <c r="G927" s="8" t="s">
        <v>3477</v>
      </c>
      <c r="H927" s="11" t="s">
        <v>2627</v>
      </c>
      <c r="I927" s="4">
        <v>9331529</v>
      </c>
      <c r="J927" s="4">
        <v>10473214</v>
      </c>
      <c r="K927" s="7">
        <f t="shared" si="39"/>
        <v>0.12234704516269521</v>
      </c>
      <c r="L927" t="str">
        <f t="shared" si="38"/>
        <v>QUALIFIED</v>
      </c>
      <c r="M927" s="3">
        <v>839.27</v>
      </c>
      <c r="N927" s="3">
        <v>734.36</v>
      </c>
      <c r="O927" s="3">
        <v>629.45000000000005</v>
      </c>
      <c r="P927" s="3">
        <v>524.54</v>
      </c>
      <c r="Q927" s="3">
        <v>419.64</v>
      </c>
      <c r="R927" s="3">
        <v>314.73</v>
      </c>
      <c r="S927" s="3">
        <v>209.82</v>
      </c>
      <c r="T927" s="3">
        <v>104.91</v>
      </c>
    </row>
    <row r="928" spans="1:20" x14ac:dyDescent="0.25">
      <c r="A928" s="8" t="s">
        <v>2641</v>
      </c>
      <c r="B928" s="47">
        <v>97</v>
      </c>
      <c r="C928" s="8" t="s">
        <v>6814</v>
      </c>
      <c r="D928" s="8" t="s">
        <v>7598</v>
      </c>
      <c r="E928" s="8"/>
      <c r="F928" s="8"/>
      <c r="G928" s="8" t="s">
        <v>3485</v>
      </c>
      <c r="H928" s="11" t="s">
        <v>2628</v>
      </c>
      <c r="I928" s="4">
        <v>143238108</v>
      </c>
      <c r="J928" s="4">
        <v>188856085</v>
      </c>
      <c r="K928" s="7">
        <f t="shared" si="39"/>
        <v>0.31847653977669127</v>
      </c>
      <c r="L928" t="str">
        <f t="shared" si="38"/>
        <v/>
      </c>
      <c r="M928" s="3">
        <v>37808.04</v>
      </c>
      <c r="N928" s="3">
        <v>30246.43</v>
      </c>
      <c r="O928" s="3">
        <v>22684.82</v>
      </c>
      <c r="P928" s="3">
        <v>15123.22</v>
      </c>
      <c r="Q928" s="3">
        <v>7561.61</v>
      </c>
      <c r="R928" s="3">
        <v>0</v>
      </c>
      <c r="S928" s="3">
        <v>0</v>
      </c>
      <c r="T928" s="3">
        <v>0</v>
      </c>
    </row>
    <row r="929" spans="1:20" x14ac:dyDescent="0.25">
      <c r="A929" s="8" t="s">
        <v>2641</v>
      </c>
      <c r="B929" s="47">
        <v>97</v>
      </c>
      <c r="C929" s="8" t="s">
        <v>6814</v>
      </c>
      <c r="D929" s="8" t="s">
        <v>6843</v>
      </c>
      <c r="E929" s="8"/>
      <c r="F929" s="8"/>
      <c r="G929" s="8" t="s">
        <v>3504</v>
      </c>
      <c r="H929" s="11" t="s">
        <v>2612</v>
      </c>
      <c r="I929" s="4">
        <v>2527776707</v>
      </c>
      <c r="J929" s="4">
        <v>3350628485</v>
      </c>
      <c r="K929" s="7">
        <f t="shared" si="39"/>
        <v>0.32552391820105492</v>
      </c>
      <c r="L929" t="str">
        <f t="shared" si="38"/>
        <v/>
      </c>
      <c r="M929" s="3">
        <v>1847585.05</v>
      </c>
      <c r="N929" s="3">
        <v>1478068.04</v>
      </c>
      <c r="O929" s="3">
        <v>1108551.03</v>
      </c>
      <c r="P929" s="3">
        <v>739034.02</v>
      </c>
      <c r="Q929" s="3">
        <v>369517.01</v>
      </c>
      <c r="R929" s="3">
        <v>0</v>
      </c>
      <c r="S929" s="3">
        <v>0</v>
      </c>
      <c r="T929" s="3">
        <v>0</v>
      </c>
    </row>
    <row r="930" spans="1:20" x14ac:dyDescent="0.25">
      <c r="A930" s="8" t="s">
        <v>2641</v>
      </c>
      <c r="B930" s="47">
        <v>97</v>
      </c>
      <c r="C930" s="8" t="s">
        <v>6814</v>
      </c>
      <c r="D930" s="8" t="s">
        <v>7618</v>
      </c>
      <c r="E930" s="8"/>
      <c r="F930" s="8"/>
      <c r="G930" s="8" t="s">
        <v>3507</v>
      </c>
      <c r="H930" s="11" t="s">
        <v>2629</v>
      </c>
      <c r="I930" s="4">
        <v>32331843</v>
      </c>
      <c r="J930" s="4">
        <v>37994204</v>
      </c>
      <c r="K930" s="7">
        <f t="shared" si="39"/>
        <v>0.17513263936114004</v>
      </c>
      <c r="L930" t="str">
        <f t="shared" si="38"/>
        <v>QUALIFIED</v>
      </c>
      <c r="M930" s="3">
        <v>9841.2199999999993</v>
      </c>
      <c r="N930" s="3">
        <v>8611.07</v>
      </c>
      <c r="O930" s="3">
        <v>7380.92</v>
      </c>
      <c r="P930" s="3">
        <v>6150.76</v>
      </c>
      <c r="Q930" s="3">
        <v>4920.6099999999997</v>
      </c>
      <c r="R930" s="3">
        <v>3690.46</v>
      </c>
      <c r="S930" s="3">
        <v>2460.31</v>
      </c>
      <c r="T930" s="3">
        <v>1230.1500000000001</v>
      </c>
    </row>
    <row r="931" spans="1:20" x14ac:dyDescent="0.25">
      <c r="A931" s="8" t="s">
        <v>2641</v>
      </c>
      <c r="B931" s="47">
        <v>97</v>
      </c>
      <c r="C931" s="8" t="s">
        <v>6814</v>
      </c>
      <c r="D931" s="8" t="s">
        <v>7619</v>
      </c>
      <c r="E931" s="8"/>
      <c r="F931" s="8"/>
      <c r="G931" s="8" t="s">
        <v>3508</v>
      </c>
      <c r="H931" s="11" t="s">
        <v>2630</v>
      </c>
      <c r="I931" s="4">
        <v>2823455</v>
      </c>
      <c r="J931" s="4">
        <v>3483161</v>
      </c>
      <c r="K931" s="7">
        <f t="shared" si="39"/>
        <v>0.23365203270461191</v>
      </c>
      <c r="L931" t="str">
        <f t="shared" si="38"/>
        <v>QUALIFIED</v>
      </c>
      <c r="M931" s="3">
        <v>1323.54</v>
      </c>
      <c r="N931" s="3">
        <v>1158.0999999999999</v>
      </c>
      <c r="O931" s="3">
        <v>992.66</v>
      </c>
      <c r="P931" s="3">
        <v>827.21</v>
      </c>
      <c r="Q931" s="3">
        <v>661.77</v>
      </c>
      <c r="R931" s="3">
        <v>496.33</v>
      </c>
      <c r="S931" s="3">
        <v>330.89</v>
      </c>
      <c r="T931" s="3">
        <v>165.44</v>
      </c>
    </row>
    <row r="932" spans="1:20" x14ac:dyDescent="0.25">
      <c r="A932" s="8" t="s">
        <v>226</v>
      </c>
      <c r="B932" s="47">
        <v>98</v>
      </c>
      <c r="C932" s="8" t="s">
        <v>6814</v>
      </c>
      <c r="D932" s="8" t="s">
        <v>7127</v>
      </c>
      <c r="E932" s="8"/>
      <c r="F932" s="8"/>
      <c r="G932" s="8" t="s">
        <v>3008</v>
      </c>
      <c r="H932" s="11" t="s">
        <v>2645</v>
      </c>
      <c r="I932" s="4">
        <v>6941298</v>
      </c>
      <c r="J932" s="4">
        <v>8045402</v>
      </c>
      <c r="K932" s="7">
        <f t="shared" si="39"/>
        <v>0.15906304555718542</v>
      </c>
      <c r="L932" t="str">
        <f t="shared" si="38"/>
        <v>QUALIFIED</v>
      </c>
      <c r="M932" s="3">
        <v>740.48</v>
      </c>
      <c r="N932" s="3">
        <v>647.91999999999996</v>
      </c>
      <c r="O932" s="3">
        <v>555.36</v>
      </c>
      <c r="P932" s="3">
        <v>462.8</v>
      </c>
      <c r="Q932" s="3">
        <v>370.24</v>
      </c>
      <c r="R932" s="3">
        <v>277.68</v>
      </c>
      <c r="S932" s="3">
        <v>185.12</v>
      </c>
      <c r="T932" s="3">
        <v>92.56</v>
      </c>
    </row>
    <row r="933" spans="1:20" x14ac:dyDescent="0.25">
      <c r="A933" s="8" t="s">
        <v>226</v>
      </c>
      <c r="B933" s="47">
        <v>98</v>
      </c>
      <c r="C933" s="8" t="s">
        <v>6814</v>
      </c>
      <c r="D933" s="8" t="s">
        <v>7168</v>
      </c>
      <c r="E933" s="8"/>
      <c r="F933" s="8"/>
      <c r="G933" s="8" t="s">
        <v>3050</v>
      </c>
      <c r="H933" s="11" t="s">
        <v>2646</v>
      </c>
      <c r="I933" s="4">
        <v>5973155</v>
      </c>
      <c r="J933" s="4">
        <v>6274413</v>
      </c>
      <c r="K933" s="7">
        <f t="shared" si="39"/>
        <v>5.0435322706341955E-2</v>
      </c>
      <c r="L933" t="str">
        <f t="shared" si="38"/>
        <v>QUALIFIED</v>
      </c>
      <c r="M933" s="3">
        <v>1165</v>
      </c>
      <c r="N933" s="3">
        <v>1019.38</v>
      </c>
      <c r="O933" s="3">
        <v>873.75</v>
      </c>
      <c r="P933" s="3">
        <v>728.13</v>
      </c>
      <c r="Q933" s="3">
        <v>582.5</v>
      </c>
      <c r="R933" s="3">
        <v>436.88</v>
      </c>
      <c r="S933" s="3">
        <v>291.25</v>
      </c>
      <c r="T933" s="3">
        <v>145.63</v>
      </c>
    </row>
    <row r="934" spans="1:20" x14ac:dyDescent="0.25">
      <c r="A934" s="8" t="s">
        <v>226</v>
      </c>
      <c r="B934" s="47">
        <v>98</v>
      </c>
      <c r="C934" s="8" t="s">
        <v>6814</v>
      </c>
      <c r="D934" s="8" t="s">
        <v>7195</v>
      </c>
      <c r="E934" s="8"/>
      <c r="F934" s="8"/>
      <c r="G934" s="8" t="s">
        <v>3077</v>
      </c>
      <c r="H934" s="11" t="s">
        <v>2647</v>
      </c>
      <c r="I934" s="4">
        <v>5627543</v>
      </c>
      <c r="J934" s="4">
        <v>7801078</v>
      </c>
      <c r="K934" s="7">
        <f t="shared" si="39"/>
        <v>0.38623161120226002</v>
      </c>
      <c r="L934" t="str">
        <f t="shared" si="38"/>
        <v/>
      </c>
      <c r="M934" s="3">
        <v>2539.7800000000002</v>
      </c>
      <c r="N934" s="3">
        <v>2031.82</v>
      </c>
      <c r="O934" s="3">
        <v>1523.87</v>
      </c>
      <c r="P934" s="3">
        <v>1015.91</v>
      </c>
      <c r="Q934" s="3">
        <v>507.96</v>
      </c>
      <c r="R934" s="3">
        <v>0</v>
      </c>
      <c r="S934" s="3">
        <v>0</v>
      </c>
      <c r="T934" s="3">
        <v>0</v>
      </c>
    </row>
    <row r="935" spans="1:20" x14ac:dyDescent="0.25">
      <c r="A935" s="8" t="s">
        <v>226</v>
      </c>
      <c r="B935" s="47">
        <v>98</v>
      </c>
      <c r="C935" s="8" t="s">
        <v>6814</v>
      </c>
      <c r="D935" s="8" t="s">
        <v>7250</v>
      </c>
      <c r="E935" s="8"/>
      <c r="F935" s="8"/>
      <c r="G935" s="8" t="s">
        <v>3133</v>
      </c>
      <c r="H935" s="11" t="s">
        <v>2648</v>
      </c>
      <c r="I935" s="4">
        <v>8615047</v>
      </c>
      <c r="J935" s="4">
        <v>15551871</v>
      </c>
      <c r="K935" s="7">
        <f t="shared" si="39"/>
        <v>0.80519862514969454</v>
      </c>
      <c r="L935" t="str">
        <f t="shared" si="38"/>
        <v/>
      </c>
      <c r="M935" s="3">
        <v>13184.45</v>
      </c>
      <c r="N935" s="3">
        <v>10547.56</v>
      </c>
      <c r="O935" s="3">
        <v>7910.67</v>
      </c>
      <c r="P935" s="3">
        <v>5273.78</v>
      </c>
      <c r="Q935" s="3">
        <v>2636.89</v>
      </c>
      <c r="R935" s="3">
        <v>0</v>
      </c>
      <c r="S935" s="3">
        <v>0</v>
      </c>
      <c r="T935" s="3">
        <v>0</v>
      </c>
    </row>
    <row r="936" spans="1:20" x14ac:dyDescent="0.25">
      <c r="A936" s="8" t="s">
        <v>226</v>
      </c>
      <c r="B936" s="47">
        <v>98</v>
      </c>
      <c r="C936" s="8" t="s">
        <v>6814</v>
      </c>
      <c r="D936" s="8" t="s">
        <v>7258</v>
      </c>
      <c r="E936" s="8"/>
      <c r="F936" s="8"/>
      <c r="G936" s="8" t="s">
        <v>3141</v>
      </c>
      <c r="H936" s="11" t="s">
        <v>2649</v>
      </c>
      <c r="I936" s="4">
        <v>5743040</v>
      </c>
      <c r="J936" s="4">
        <v>6748029</v>
      </c>
      <c r="K936" s="7">
        <f t="shared" si="39"/>
        <v>0.1749925126762133</v>
      </c>
      <c r="L936" t="str">
        <f t="shared" si="38"/>
        <v>QUALIFIED</v>
      </c>
      <c r="M936" s="3">
        <v>1322.35</v>
      </c>
      <c r="N936" s="3">
        <v>1157.06</v>
      </c>
      <c r="O936" s="3">
        <v>991.76</v>
      </c>
      <c r="P936" s="3">
        <v>826.47</v>
      </c>
      <c r="Q936" s="3">
        <v>661.18</v>
      </c>
      <c r="R936" s="3">
        <v>495.88</v>
      </c>
      <c r="S936" s="3">
        <v>330.59</v>
      </c>
      <c r="T936" s="3">
        <v>165.29</v>
      </c>
    </row>
    <row r="937" spans="1:20" x14ac:dyDescent="0.25">
      <c r="A937" s="8" t="s">
        <v>226</v>
      </c>
      <c r="B937" s="47">
        <v>98</v>
      </c>
      <c r="C937" s="8" t="s">
        <v>6814</v>
      </c>
      <c r="D937" s="8" t="s">
        <v>7350</v>
      </c>
      <c r="E937" s="8"/>
      <c r="F937" s="8"/>
      <c r="G937" s="8" t="s">
        <v>3234</v>
      </c>
      <c r="H937" s="11" t="s">
        <v>2650</v>
      </c>
      <c r="I937" s="4">
        <v>28765334</v>
      </c>
      <c r="J937" s="4">
        <v>31613576</v>
      </c>
      <c r="K937" s="7">
        <f t="shared" si="39"/>
        <v>9.9016475873355062E-2</v>
      </c>
      <c r="L937" t="str">
        <f t="shared" si="38"/>
        <v>QUALIFIED</v>
      </c>
      <c r="M937" s="3">
        <v>10032.57</v>
      </c>
      <c r="N937" s="3">
        <v>8778.5</v>
      </c>
      <c r="O937" s="3">
        <v>7524.43</v>
      </c>
      <c r="P937" s="3">
        <v>6270.36</v>
      </c>
      <c r="Q937" s="3">
        <v>5016.29</v>
      </c>
      <c r="R937" s="3">
        <v>3762.21</v>
      </c>
      <c r="S937" s="3">
        <v>2508.14</v>
      </c>
      <c r="T937" s="3">
        <v>1254.07</v>
      </c>
    </row>
    <row r="938" spans="1:20" x14ac:dyDescent="0.25">
      <c r="A938" s="8" t="s">
        <v>226</v>
      </c>
      <c r="B938" s="47">
        <v>98</v>
      </c>
      <c r="C938" s="8" t="s">
        <v>6814</v>
      </c>
      <c r="D938" s="8" t="s">
        <v>7453</v>
      </c>
      <c r="E938" s="8"/>
      <c r="F938" s="8"/>
      <c r="G938" s="8" t="s">
        <v>3339</v>
      </c>
      <c r="H938" s="11" t="s">
        <v>2651</v>
      </c>
      <c r="I938" s="4">
        <v>59449678</v>
      </c>
      <c r="J938" s="4">
        <v>67257530</v>
      </c>
      <c r="K938" s="7">
        <f t="shared" si="39"/>
        <v>0.13133548006769691</v>
      </c>
      <c r="L938" t="str">
        <f t="shared" si="38"/>
        <v>QUALIFIED</v>
      </c>
      <c r="M938" s="3">
        <v>17242.099999999999</v>
      </c>
      <c r="N938" s="3">
        <v>15086.84</v>
      </c>
      <c r="O938" s="3">
        <v>12931.58</v>
      </c>
      <c r="P938" s="3">
        <v>10776.31</v>
      </c>
      <c r="Q938" s="3">
        <v>8621.0499999999993</v>
      </c>
      <c r="R938" s="3">
        <v>6465.79</v>
      </c>
      <c r="S938" s="3">
        <v>4310.53</v>
      </c>
      <c r="T938" s="3">
        <v>2155.2600000000002</v>
      </c>
    </row>
    <row r="939" spans="1:20" x14ac:dyDescent="0.25">
      <c r="A939" s="8" t="s">
        <v>2213</v>
      </c>
      <c r="B939" s="47">
        <v>99</v>
      </c>
      <c r="C939" s="8" t="s">
        <v>6814</v>
      </c>
      <c r="D939" s="8" t="s">
        <v>6844</v>
      </c>
      <c r="E939" s="8"/>
      <c r="F939" s="8"/>
      <c r="G939" s="8" t="s">
        <v>2785</v>
      </c>
      <c r="H939" s="11" t="s">
        <v>2662</v>
      </c>
      <c r="I939" s="4">
        <v>60557083</v>
      </c>
      <c r="J939" s="4">
        <v>72761534</v>
      </c>
      <c r="K939" s="7">
        <f t="shared" si="39"/>
        <v>0.20153630913827206</v>
      </c>
      <c r="L939" t="str">
        <f t="shared" si="38"/>
        <v>QUALIFIED</v>
      </c>
      <c r="M939" s="3">
        <v>33176.21</v>
      </c>
      <c r="N939" s="3">
        <v>29029.18</v>
      </c>
      <c r="O939" s="3">
        <v>24882.16</v>
      </c>
      <c r="P939" s="3">
        <v>20735.13</v>
      </c>
      <c r="Q939" s="3">
        <v>16588.11</v>
      </c>
      <c r="R939" s="3">
        <v>12441.08</v>
      </c>
      <c r="S939" s="3">
        <v>8294.0499999999993</v>
      </c>
      <c r="T939" s="3">
        <v>4147.03</v>
      </c>
    </row>
    <row r="940" spans="1:20" x14ac:dyDescent="0.25">
      <c r="A940" s="8" t="s">
        <v>2213</v>
      </c>
      <c r="B940" s="47">
        <v>99</v>
      </c>
      <c r="C940" s="8" t="s">
        <v>6814</v>
      </c>
      <c r="D940" s="8" t="s">
        <v>6993</v>
      </c>
      <c r="E940" s="8"/>
      <c r="F940" s="8"/>
      <c r="G940" s="8" t="s">
        <v>2867</v>
      </c>
      <c r="H940" s="11" t="s">
        <v>2664</v>
      </c>
      <c r="I940" s="4">
        <v>79054208</v>
      </c>
      <c r="J940" s="4">
        <v>99406763</v>
      </c>
      <c r="K940" s="7">
        <f t="shared" si="39"/>
        <v>0.25745062173034483</v>
      </c>
      <c r="L940" t="str">
        <f t="shared" si="38"/>
        <v>QUALIFIED</v>
      </c>
      <c r="M940" s="3">
        <v>65479.31</v>
      </c>
      <c r="N940" s="3">
        <v>57294.400000000001</v>
      </c>
      <c r="O940" s="3">
        <v>49109.48</v>
      </c>
      <c r="P940" s="3">
        <v>40924.57</v>
      </c>
      <c r="Q940" s="3">
        <v>32739.66</v>
      </c>
      <c r="R940" s="3">
        <v>24554.74</v>
      </c>
      <c r="S940" s="3">
        <v>16369.83</v>
      </c>
      <c r="T940" s="3">
        <v>8184.91</v>
      </c>
    </row>
    <row r="941" spans="1:20" x14ac:dyDescent="0.25">
      <c r="A941" s="8" t="s">
        <v>2213</v>
      </c>
      <c r="B941" s="47">
        <v>99</v>
      </c>
      <c r="C941" s="8" t="s">
        <v>6814</v>
      </c>
      <c r="D941" s="8" t="s">
        <v>7072</v>
      </c>
      <c r="E941" s="8"/>
      <c r="F941" s="8"/>
      <c r="G941" s="8" t="s">
        <v>2953</v>
      </c>
      <c r="H941" s="11" t="s">
        <v>2665</v>
      </c>
      <c r="I941" s="4">
        <v>9615205</v>
      </c>
      <c r="J941" s="4">
        <v>9055523</v>
      </c>
      <c r="K941" s="7">
        <f t="shared" ref="K941:K948" si="40">(J941-I941)/I941</f>
        <v>-5.8208015325726281E-2</v>
      </c>
      <c r="L941" t="str">
        <f t="shared" si="38"/>
        <v>QUALIFIED</v>
      </c>
      <c r="M941" s="3">
        <v>6363.72</v>
      </c>
      <c r="N941" s="3">
        <v>5568.26</v>
      </c>
      <c r="O941" s="3">
        <v>4772.79</v>
      </c>
      <c r="P941" s="3">
        <v>3977.33</v>
      </c>
      <c r="Q941" s="3">
        <v>3181.86</v>
      </c>
      <c r="R941" s="3">
        <v>2386.4</v>
      </c>
      <c r="S941" s="3">
        <v>1590.93</v>
      </c>
      <c r="T941" s="3">
        <v>795.47</v>
      </c>
    </row>
    <row r="942" spans="1:20" x14ac:dyDescent="0.25">
      <c r="A942" s="8" t="s">
        <v>2213</v>
      </c>
      <c r="B942" s="47">
        <v>99</v>
      </c>
      <c r="C942" s="8" t="s">
        <v>6814</v>
      </c>
      <c r="D942" s="8" t="s">
        <v>7084</v>
      </c>
      <c r="E942" s="8"/>
      <c r="F942" s="8"/>
      <c r="G942" s="8" t="s">
        <v>2965</v>
      </c>
      <c r="H942" s="11" t="s">
        <v>2659</v>
      </c>
      <c r="I942" s="4">
        <v>70212228</v>
      </c>
      <c r="J942" s="4">
        <v>100277228</v>
      </c>
      <c r="K942" s="7">
        <f t="shared" si="40"/>
        <v>0.42820176565255841</v>
      </c>
      <c r="L942" t="str">
        <f t="shared" si="38"/>
        <v/>
      </c>
      <c r="M942" s="3">
        <v>66251.38</v>
      </c>
      <c r="N942" s="3">
        <v>53001.1</v>
      </c>
      <c r="O942" s="3">
        <v>39750.83</v>
      </c>
      <c r="P942" s="3">
        <v>26500.55</v>
      </c>
      <c r="Q942" s="3">
        <v>13250.28</v>
      </c>
      <c r="R942" s="3">
        <v>0</v>
      </c>
      <c r="S942" s="3">
        <v>0</v>
      </c>
      <c r="T942" s="3">
        <v>0</v>
      </c>
    </row>
    <row r="943" spans="1:20" x14ac:dyDescent="0.25">
      <c r="A943" s="8" t="s">
        <v>2213</v>
      </c>
      <c r="B943" s="47">
        <v>99</v>
      </c>
      <c r="C943" s="8" t="s">
        <v>6814</v>
      </c>
      <c r="D943" s="8" t="s">
        <v>7143</v>
      </c>
      <c r="E943" s="8"/>
      <c r="F943" s="8"/>
      <c r="G943" s="8" t="s">
        <v>3025</v>
      </c>
      <c r="H943" s="11" t="s">
        <v>2666</v>
      </c>
      <c r="I943" s="4">
        <v>1246021</v>
      </c>
      <c r="J943" s="4">
        <v>1652396</v>
      </c>
      <c r="K943" s="7">
        <f t="shared" si="40"/>
        <v>0.32613816300046305</v>
      </c>
      <c r="L943" t="str">
        <f t="shared" si="38"/>
        <v/>
      </c>
      <c r="M943" s="3">
        <v>74.34</v>
      </c>
      <c r="N943" s="3">
        <v>59.47</v>
      </c>
      <c r="O943" s="3">
        <v>44.6</v>
      </c>
      <c r="P943" s="3">
        <v>29.74</v>
      </c>
      <c r="Q943" s="3">
        <v>14.87</v>
      </c>
      <c r="R943" s="3">
        <v>0</v>
      </c>
      <c r="S943" s="3">
        <v>0</v>
      </c>
      <c r="T943" s="3">
        <v>0</v>
      </c>
    </row>
    <row r="944" spans="1:20" x14ac:dyDescent="0.25">
      <c r="A944" s="8" t="s">
        <v>2213</v>
      </c>
      <c r="B944" s="47">
        <v>99</v>
      </c>
      <c r="C944" s="8" t="s">
        <v>6814</v>
      </c>
      <c r="D944" s="8" t="s">
        <v>7162</v>
      </c>
      <c r="E944" s="8"/>
      <c r="F944" s="8"/>
      <c r="G944" s="8" t="s">
        <v>3044</v>
      </c>
      <c r="H944" s="11" t="s">
        <v>2667</v>
      </c>
      <c r="I944" s="4">
        <v>16706085</v>
      </c>
      <c r="J944" s="4">
        <v>22732385</v>
      </c>
      <c r="K944" s="7">
        <f t="shared" si="40"/>
        <v>0.36072484965807367</v>
      </c>
      <c r="L944" t="str">
        <f t="shared" si="38"/>
        <v/>
      </c>
      <c r="M944" s="3">
        <v>10177.26</v>
      </c>
      <c r="N944" s="3">
        <v>8141.81</v>
      </c>
      <c r="O944" s="3">
        <v>6106.36</v>
      </c>
      <c r="P944" s="3">
        <v>4070.9</v>
      </c>
      <c r="Q944" s="3">
        <v>2035.45</v>
      </c>
      <c r="R944" s="3">
        <v>0</v>
      </c>
      <c r="S944" s="3">
        <v>0</v>
      </c>
      <c r="T944" s="3">
        <v>0</v>
      </c>
    </row>
    <row r="945" spans="1:21" x14ac:dyDescent="0.25">
      <c r="A945" s="8" t="s">
        <v>2213</v>
      </c>
      <c r="B945" s="47">
        <v>99</v>
      </c>
      <c r="C945" s="8" t="s">
        <v>6814</v>
      </c>
      <c r="D945" s="8" t="s">
        <v>7575</v>
      </c>
      <c r="E945" s="8"/>
      <c r="F945" s="8"/>
      <c r="G945" s="8" t="s">
        <v>3462</v>
      </c>
      <c r="H945" s="11" t="s">
        <v>2668</v>
      </c>
      <c r="I945" s="4">
        <v>2078928</v>
      </c>
      <c r="J945" s="4">
        <v>2205127</v>
      </c>
      <c r="K945" s="7">
        <f t="shared" si="40"/>
        <v>6.070388200072345E-2</v>
      </c>
      <c r="L945" t="str">
        <f t="shared" si="38"/>
        <v>QUALIFIED</v>
      </c>
      <c r="M945" s="3">
        <v>955.39</v>
      </c>
      <c r="N945" s="3">
        <v>835.97</v>
      </c>
      <c r="O945" s="3">
        <v>716.54</v>
      </c>
      <c r="P945" s="3">
        <v>597.12</v>
      </c>
      <c r="Q945" s="3">
        <v>477.7</v>
      </c>
      <c r="R945" s="3">
        <v>358.27</v>
      </c>
      <c r="S945" s="3">
        <v>238.85</v>
      </c>
      <c r="T945" s="3">
        <v>119.42</v>
      </c>
    </row>
    <row r="946" spans="1:21" x14ac:dyDescent="0.25">
      <c r="A946" s="8" t="s">
        <v>2213</v>
      </c>
      <c r="B946" s="47">
        <v>99</v>
      </c>
      <c r="C946" s="8" t="s">
        <v>6814</v>
      </c>
      <c r="D946" s="8" t="s">
        <v>7762</v>
      </c>
      <c r="E946" s="8"/>
      <c r="F946" s="8"/>
      <c r="G946" s="8" t="s">
        <v>3654</v>
      </c>
      <c r="H946" s="11" t="s">
        <v>2669</v>
      </c>
      <c r="I946" s="4">
        <v>5697985</v>
      </c>
      <c r="J946" s="4">
        <v>6063172</v>
      </c>
      <c r="K946" s="7">
        <f t="shared" si="40"/>
        <v>6.4090551308927629E-2</v>
      </c>
      <c r="L946" t="str">
        <f t="shared" si="38"/>
        <v>QUALIFIED</v>
      </c>
      <c r="M946" s="3">
        <v>3282.26</v>
      </c>
      <c r="N946" s="3">
        <v>2871.98</v>
      </c>
      <c r="O946" s="3">
        <v>2461.6999999999998</v>
      </c>
      <c r="P946" s="3">
        <v>2051.41</v>
      </c>
      <c r="Q946" s="3">
        <v>1641.13</v>
      </c>
      <c r="R946" s="3">
        <v>1230.8499999999999</v>
      </c>
      <c r="S946" s="3">
        <v>820.57</v>
      </c>
      <c r="T946" s="3">
        <v>410.28</v>
      </c>
    </row>
    <row r="947" spans="1:21" x14ac:dyDescent="0.25">
      <c r="A947" s="8" t="s">
        <v>2446</v>
      </c>
      <c r="B947" s="47">
        <v>44</v>
      </c>
      <c r="C947" s="8" t="s">
        <v>6814</v>
      </c>
      <c r="D947" s="8" t="s">
        <v>7742</v>
      </c>
      <c r="E947" s="8"/>
      <c r="F947" s="8"/>
      <c r="G947" s="8" t="s">
        <v>3634</v>
      </c>
      <c r="H947" s="11" t="s">
        <v>1278</v>
      </c>
      <c r="I947" s="4">
        <v>4477402</v>
      </c>
      <c r="J947" s="4">
        <v>6272961</v>
      </c>
      <c r="K947" s="7">
        <f t="shared" si="40"/>
        <v>0.40102697948497812</v>
      </c>
      <c r="L947" t="str">
        <f t="shared" si="38"/>
        <v/>
      </c>
      <c r="M947" s="3">
        <v>3.2</v>
      </c>
      <c r="N947" s="3">
        <v>2.56</v>
      </c>
      <c r="O947" s="3">
        <v>1.92</v>
      </c>
      <c r="P947" s="3">
        <v>1.28</v>
      </c>
      <c r="Q947" s="3">
        <v>0.64</v>
      </c>
      <c r="R947" s="3">
        <v>0</v>
      </c>
      <c r="S947" s="3">
        <v>0</v>
      </c>
      <c r="T947" s="3">
        <v>0</v>
      </c>
    </row>
    <row r="948" spans="1:21" x14ac:dyDescent="0.25">
      <c r="A948" s="8" t="s">
        <v>14</v>
      </c>
      <c r="B948" s="47">
        <v>51</v>
      </c>
      <c r="C948" s="8" t="s">
        <v>6814</v>
      </c>
      <c r="D948" s="8" t="s">
        <v>7343</v>
      </c>
      <c r="E948" s="8"/>
      <c r="F948" s="8"/>
      <c r="G948" s="8" t="s">
        <v>3227</v>
      </c>
      <c r="H948" s="11" t="s">
        <v>1499</v>
      </c>
      <c r="I948" s="4">
        <v>13813090</v>
      </c>
      <c r="J948" s="4">
        <v>15108622</v>
      </c>
      <c r="K948" s="7">
        <f t="shared" si="40"/>
        <v>9.3790165705139109E-2</v>
      </c>
      <c r="L948" t="str">
        <f t="shared" si="38"/>
        <v>QUALIFIED</v>
      </c>
      <c r="M948" s="3">
        <v>783.8</v>
      </c>
      <c r="N948" s="3">
        <v>685.83</v>
      </c>
      <c r="O948" s="3">
        <v>587.85</v>
      </c>
      <c r="P948" s="3">
        <v>489.88</v>
      </c>
      <c r="Q948" s="3">
        <v>391.9</v>
      </c>
      <c r="R948" s="3">
        <v>293.93</v>
      </c>
      <c r="S948" s="3">
        <v>195.95</v>
      </c>
      <c r="T948" s="3">
        <v>97.98</v>
      </c>
    </row>
    <row r="949" spans="1:21" x14ac:dyDescent="0.25">
      <c r="A949" s="8"/>
      <c r="B949" s="8"/>
      <c r="C949" s="8"/>
      <c r="D949" s="8"/>
      <c r="E949" s="8"/>
      <c r="F949" s="8"/>
      <c r="G949" s="8"/>
      <c r="H949" s="14"/>
      <c r="M949" s="15"/>
    </row>
    <row r="950" spans="1:21" x14ac:dyDescent="0.25">
      <c r="A950" s="8"/>
      <c r="B950" s="8"/>
      <c r="C950" s="8"/>
      <c r="D950" s="8"/>
      <c r="E950" s="8"/>
      <c r="F950" s="8"/>
      <c r="I950" s="2" t="s">
        <v>6498</v>
      </c>
      <c r="J950" s="2" t="s">
        <v>2699</v>
      </c>
      <c r="K950" s="2"/>
      <c r="L950" s="2"/>
      <c r="M950" s="6">
        <f t="shared" ref="M950:T950" si="41">SUM(M952:M996)</f>
        <v>571251.03000000014</v>
      </c>
      <c r="N950" s="6">
        <f t="shared" si="41"/>
        <v>494085.37000000005</v>
      </c>
      <c r="O950" s="6">
        <f t="shared" si="41"/>
        <v>416919.67</v>
      </c>
      <c r="P950" s="6">
        <f t="shared" si="41"/>
        <v>339753.99000000011</v>
      </c>
      <c r="Q950" s="6">
        <f t="shared" si="41"/>
        <v>262588.36000000004</v>
      </c>
      <c r="R950" s="6">
        <f t="shared" si="41"/>
        <v>185422.57</v>
      </c>
      <c r="S950" s="6">
        <f t="shared" si="41"/>
        <v>123615.06</v>
      </c>
      <c r="T950" s="6">
        <f t="shared" si="41"/>
        <v>61807.55000000001</v>
      </c>
    </row>
    <row r="951" spans="1:21" x14ac:dyDescent="0.25">
      <c r="A951" s="1" t="s">
        <v>6389</v>
      </c>
      <c r="B951" s="1" t="s">
        <v>2694</v>
      </c>
      <c r="C951" s="1" t="s">
        <v>6501</v>
      </c>
      <c r="D951" s="1" t="s">
        <v>2695</v>
      </c>
      <c r="E951" s="1" t="s">
        <v>2696</v>
      </c>
      <c r="F951" s="1" t="s">
        <v>2697</v>
      </c>
      <c r="G951" s="1" t="s">
        <v>2695</v>
      </c>
      <c r="H951" s="16" t="s">
        <v>6504</v>
      </c>
      <c r="I951" s="1" t="s">
        <v>6499</v>
      </c>
      <c r="J951" s="1" t="s">
        <v>6499</v>
      </c>
      <c r="K951" s="1" t="s">
        <v>6500</v>
      </c>
      <c r="L951" s="1" t="s">
        <v>2700</v>
      </c>
      <c r="M951" s="1" t="s">
        <v>2705</v>
      </c>
      <c r="N951" s="1" t="s">
        <v>2706</v>
      </c>
      <c r="O951" s="1" t="s">
        <v>2707</v>
      </c>
      <c r="P951" s="1" t="s">
        <v>2708</v>
      </c>
      <c r="Q951" s="1" t="s">
        <v>2709</v>
      </c>
      <c r="R951" s="1" t="s">
        <v>2710</v>
      </c>
      <c r="S951" s="1" t="s">
        <v>2711</v>
      </c>
      <c r="T951" s="1" t="s">
        <v>2712</v>
      </c>
    </row>
    <row r="952" spans="1:21" x14ac:dyDescent="0.25">
      <c r="A952" s="8" t="s">
        <v>193</v>
      </c>
      <c r="B952" s="47">
        <v>7</v>
      </c>
      <c r="C952" s="8" t="s">
        <v>6814</v>
      </c>
      <c r="D952" s="8" t="s">
        <v>6815</v>
      </c>
      <c r="E952" s="8" t="s">
        <v>6813</v>
      </c>
      <c r="F952" s="8" t="s">
        <v>6816</v>
      </c>
      <c r="G952" s="8" t="s">
        <v>2845</v>
      </c>
      <c r="H952" s="5" t="s">
        <v>182</v>
      </c>
      <c r="I952" s="4">
        <f>VLOOKUP(LEFT($G952,6),$G$3:$L$948,3,0)</f>
        <v>1698719569</v>
      </c>
      <c r="J952" s="4">
        <f>VLOOKUP(LEFT($G952,6),$G$3:$L$948,4,0)</f>
        <v>2108488820</v>
      </c>
      <c r="K952" s="7">
        <f>VLOOKUP(LEFT($G952,6),$G$3:$L$948,5,0)</f>
        <v>0.24122242333454863</v>
      </c>
      <c r="L952" s="4" t="str">
        <f>VLOOKUP(LEFT($G952,6),$G$3:$L$948,6,0)</f>
        <v>QUALIFIED</v>
      </c>
      <c r="M952" s="3">
        <v>20575.29</v>
      </c>
      <c r="N952" s="3">
        <v>18003.38</v>
      </c>
      <c r="O952" s="3">
        <v>15431.47</v>
      </c>
      <c r="P952" s="3">
        <v>12859.56</v>
      </c>
      <c r="Q952" s="3">
        <v>10287.65</v>
      </c>
      <c r="R952" s="3">
        <v>7715.73</v>
      </c>
      <c r="S952" s="3">
        <v>5143.82</v>
      </c>
      <c r="T952" s="3">
        <v>2571.91</v>
      </c>
      <c r="U952" t="s">
        <v>7777</v>
      </c>
    </row>
    <row r="953" spans="1:21" x14ac:dyDescent="0.25">
      <c r="A953" s="8" t="s">
        <v>193</v>
      </c>
      <c r="B953" s="47">
        <v>7</v>
      </c>
      <c r="C953" s="8" t="s">
        <v>6814</v>
      </c>
      <c r="D953" s="8" t="s">
        <v>6815</v>
      </c>
      <c r="E953" s="8" t="s">
        <v>6813</v>
      </c>
      <c r="F953" s="8" t="s">
        <v>6817</v>
      </c>
      <c r="G953" s="8" t="s">
        <v>2845</v>
      </c>
      <c r="H953" s="11" t="s">
        <v>183</v>
      </c>
      <c r="I953" s="4">
        <f t="shared" ref="I953:I996" si="42">VLOOKUP(LEFT($G953,6),$G$3:$L$948,3,0)</f>
        <v>1698719569</v>
      </c>
      <c r="J953" s="4">
        <f t="shared" ref="J953:J996" si="43">VLOOKUP(LEFT($G953,6),$G$3:$L$948,4,0)</f>
        <v>2108488820</v>
      </c>
      <c r="K953" s="7">
        <f t="shared" ref="K953:K996" si="44">VLOOKUP(LEFT($G953,6),$G$3:$L$948,5,0)</f>
        <v>0.24122242333454863</v>
      </c>
      <c r="L953" s="4" t="str">
        <f t="shared" ref="L953:L996" si="45">VLOOKUP(LEFT($G953,6),$G$3:$L$948,6,0)</f>
        <v>QUALIFIED</v>
      </c>
      <c r="M953" s="3">
        <v>2052.17</v>
      </c>
      <c r="N953" s="3">
        <v>1795.65</v>
      </c>
      <c r="O953" s="3">
        <v>1539.13</v>
      </c>
      <c r="P953" s="3">
        <v>1282.6099999999999</v>
      </c>
      <c r="Q953" s="3">
        <v>1026.0899999999999</v>
      </c>
      <c r="R953" s="3">
        <v>769.56</v>
      </c>
      <c r="S953" s="3">
        <v>513.04</v>
      </c>
      <c r="T953" s="3">
        <v>256.52</v>
      </c>
      <c r="U953" t="s">
        <v>7778</v>
      </c>
    </row>
    <row r="954" spans="1:21" x14ac:dyDescent="0.25">
      <c r="A954" s="8" t="s">
        <v>193</v>
      </c>
      <c r="B954" s="47">
        <v>7</v>
      </c>
      <c r="C954" s="8" t="s">
        <v>6814</v>
      </c>
      <c r="D954" s="8" t="s">
        <v>6818</v>
      </c>
      <c r="E954" s="8" t="s">
        <v>6813</v>
      </c>
      <c r="F954" s="8" t="s">
        <v>6816</v>
      </c>
      <c r="G954" s="8" t="s">
        <v>3606</v>
      </c>
      <c r="H954" s="11" t="s">
        <v>189</v>
      </c>
      <c r="I954" s="4">
        <f t="shared" si="42"/>
        <v>2447194009</v>
      </c>
      <c r="J954" s="4">
        <f t="shared" si="43"/>
        <v>2554887025</v>
      </c>
      <c r="K954" s="7">
        <f t="shared" si="44"/>
        <v>4.400673408153967E-2</v>
      </c>
      <c r="L954" s="4" t="str">
        <f t="shared" si="45"/>
        <v>QUALIFIED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0</v>
      </c>
      <c r="U954" t="s">
        <v>7779</v>
      </c>
    </row>
    <row r="955" spans="1:21" x14ac:dyDescent="0.25">
      <c r="A955" s="8" t="s">
        <v>555</v>
      </c>
      <c r="B955" s="47">
        <v>21</v>
      </c>
      <c r="C955" s="8" t="s">
        <v>6814</v>
      </c>
      <c r="D955" s="8" t="s">
        <v>6819</v>
      </c>
      <c r="E955" s="8" t="s">
        <v>6813</v>
      </c>
      <c r="F955" s="8" t="s">
        <v>6816</v>
      </c>
      <c r="G955" s="8" t="s">
        <v>3513</v>
      </c>
      <c r="H955" s="11" t="s">
        <v>552</v>
      </c>
      <c r="I955" s="4">
        <f t="shared" si="42"/>
        <v>433517545</v>
      </c>
      <c r="J955" s="4">
        <f t="shared" si="43"/>
        <v>553480060</v>
      </c>
      <c r="K955" s="7">
        <f t="shared" si="44"/>
        <v>0.27671893879173909</v>
      </c>
      <c r="L955" s="4" t="str">
        <f t="shared" si="45"/>
        <v>QUALIFIED</v>
      </c>
      <c r="M955" s="3">
        <v>6007.47</v>
      </c>
      <c r="N955" s="3">
        <v>5256.54</v>
      </c>
      <c r="O955" s="3">
        <v>4505.6000000000004</v>
      </c>
      <c r="P955" s="3">
        <v>3754.67</v>
      </c>
      <c r="Q955" s="3">
        <v>3003.74</v>
      </c>
      <c r="R955" s="3">
        <v>2252.8000000000002</v>
      </c>
      <c r="S955" s="3">
        <v>1501.87</v>
      </c>
      <c r="T955" s="3">
        <v>750.93</v>
      </c>
      <c r="U955" t="s">
        <v>7780</v>
      </c>
    </row>
    <row r="956" spans="1:21" x14ac:dyDescent="0.25">
      <c r="A956" s="8" t="s">
        <v>555</v>
      </c>
      <c r="B956" s="47">
        <v>21</v>
      </c>
      <c r="C956" s="8" t="s">
        <v>6814</v>
      </c>
      <c r="D956" s="8" t="s">
        <v>6819</v>
      </c>
      <c r="E956" s="8" t="s">
        <v>6813</v>
      </c>
      <c r="F956" s="8" t="s">
        <v>6817</v>
      </c>
      <c r="G956" s="8" t="s">
        <v>3513</v>
      </c>
      <c r="H956" s="11" t="s">
        <v>553</v>
      </c>
      <c r="I956" s="4">
        <f t="shared" si="42"/>
        <v>433517545</v>
      </c>
      <c r="J956" s="4">
        <f t="shared" si="43"/>
        <v>553480060</v>
      </c>
      <c r="K956" s="7">
        <f t="shared" si="44"/>
        <v>0.27671893879173909</v>
      </c>
      <c r="L956" s="4" t="str">
        <f t="shared" si="45"/>
        <v>QUALIFIED</v>
      </c>
      <c r="M956" s="3">
        <v>2228.4699999999998</v>
      </c>
      <c r="N956" s="3">
        <v>1949.91</v>
      </c>
      <c r="O956" s="3">
        <v>1671.35</v>
      </c>
      <c r="P956" s="3">
        <v>1392.79</v>
      </c>
      <c r="Q956" s="3">
        <v>1114.24</v>
      </c>
      <c r="R956" s="3">
        <v>835.68</v>
      </c>
      <c r="S956" s="3">
        <v>557.12</v>
      </c>
      <c r="T956" s="3">
        <v>278.56</v>
      </c>
      <c r="U956" t="s">
        <v>7781</v>
      </c>
    </row>
    <row r="957" spans="1:21" x14ac:dyDescent="0.25">
      <c r="A957" s="8" t="s">
        <v>617</v>
      </c>
      <c r="B957" s="47">
        <v>23</v>
      </c>
      <c r="C957" s="8" t="s">
        <v>6814</v>
      </c>
      <c r="D957" s="8" t="s">
        <v>6820</v>
      </c>
      <c r="E957" s="8" t="s">
        <v>6813</v>
      </c>
      <c r="F957" s="8" t="s">
        <v>6816</v>
      </c>
      <c r="G957" s="8" t="s">
        <v>2875</v>
      </c>
      <c r="H957" s="11" t="s">
        <v>625</v>
      </c>
      <c r="I957" s="4">
        <f t="shared" si="42"/>
        <v>980734203</v>
      </c>
      <c r="J957" s="4">
        <f t="shared" si="43"/>
        <v>937959951</v>
      </c>
      <c r="K957" s="7">
        <f t="shared" si="44"/>
        <v>-4.3614520498170085E-2</v>
      </c>
      <c r="L957" s="4" t="str">
        <f t="shared" si="45"/>
        <v>QUALIFIED</v>
      </c>
      <c r="M957" s="3">
        <v>8175.45</v>
      </c>
      <c r="N957" s="3">
        <v>7153.52</v>
      </c>
      <c r="O957" s="3">
        <v>6131.59</v>
      </c>
      <c r="P957" s="3">
        <v>5109.66</v>
      </c>
      <c r="Q957" s="3">
        <v>4087.73</v>
      </c>
      <c r="R957" s="3">
        <v>3065.79</v>
      </c>
      <c r="S957" s="3">
        <v>2043.86</v>
      </c>
      <c r="T957" s="3">
        <v>1021.93</v>
      </c>
      <c r="U957" t="s">
        <v>7782</v>
      </c>
    </row>
    <row r="958" spans="1:21" x14ac:dyDescent="0.25">
      <c r="A958" s="8" t="s">
        <v>617</v>
      </c>
      <c r="B958" s="47">
        <v>23</v>
      </c>
      <c r="C958" s="8" t="s">
        <v>6814</v>
      </c>
      <c r="D958" s="8" t="s">
        <v>6821</v>
      </c>
      <c r="E958" s="8" t="s">
        <v>6813</v>
      </c>
      <c r="F958" s="8" t="s">
        <v>6816</v>
      </c>
      <c r="G958" s="8" t="s">
        <v>2925</v>
      </c>
      <c r="H958" s="11" t="s">
        <v>628</v>
      </c>
      <c r="I958" s="4">
        <f t="shared" si="42"/>
        <v>212335086</v>
      </c>
      <c r="J958" s="4">
        <f t="shared" si="43"/>
        <v>276067036</v>
      </c>
      <c r="K958" s="7">
        <f t="shared" si="44"/>
        <v>0.3001479934408956</v>
      </c>
      <c r="L958" s="4" t="str">
        <f t="shared" si="45"/>
        <v>QUALIFIED</v>
      </c>
      <c r="M958" s="3">
        <v>503.18</v>
      </c>
      <c r="N958" s="3">
        <v>440.28</v>
      </c>
      <c r="O958" s="3">
        <v>377.39</v>
      </c>
      <c r="P958" s="3">
        <v>314.49</v>
      </c>
      <c r="Q958" s="3">
        <v>251.59</v>
      </c>
      <c r="R958" s="3">
        <v>188.69</v>
      </c>
      <c r="S958" s="3">
        <v>125.8</v>
      </c>
      <c r="T958" s="3">
        <v>62.9</v>
      </c>
      <c r="U958" t="s">
        <v>7783</v>
      </c>
    </row>
    <row r="959" spans="1:21" x14ac:dyDescent="0.25">
      <c r="A959" s="8" t="s">
        <v>218</v>
      </c>
      <c r="B959" s="47">
        <v>29</v>
      </c>
      <c r="C959" s="8" t="s">
        <v>6814</v>
      </c>
      <c r="D959" s="8" t="s">
        <v>6822</v>
      </c>
      <c r="E959" s="8" t="s">
        <v>6813</v>
      </c>
      <c r="F959" s="8" t="s">
        <v>6816</v>
      </c>
      <c r="G959" s="8" t="s">
        <v>2825</v>
      </c>
      <c r="H959" s="11" t="s">
        <v>828</v>
      </c>
      <c r="I959" s="4">
        <f t="shared" si="42"/>
        <v>713220186</v>
      </c>
      <c r="J959" s="4">
        <f t="shared" si="43"/>
        <v>854275636</v>
      </c>
      <c r="K959" s="7">
        <f t="shared" si="44"/>
        <v>0.1977726553017107</v>
      </c>
      <c r="L959" s="4" t="str">
        <f t="shared" si="45"/>
        <v>QUALIFIED</v>
      </c>
      <c r="M959" s="3">
        <v>5990.66</v>
      </c>
      <c r="N959" s="3">
        <v>5241.83</v>
      </c>
      <c r="O959" s="3">
        <v>4493</v>
      </c>
      <c r="P959" s="3">
        <v>3744.16</v>
      </c>
      <c r="Q959" s="3">
        <v>2995.33</v>
      </c>
      <c r="R959" s="3">
        <v>2246.5</v>
      </c>
      <c r="S959" s="3">
        <v>1497.67</v>
      </c>
      <c r="T959" s="3">
        <v>748.83</v>
      </c>
      <c r="U959" t="s">
        <v>7784</v>
      </c>
    </row>
    <row r="960" spans="1:21" x14ac:dyDescent="0.25">
      <c r="A960" s="8" t="s">
        <v>752</v>
      </c>
      <c r="B960" s="47">
        <v>40</v>
      </c>
      <c r="C960" s="8" t="s">
        <v>6814</v>
      </c>
      <c r="D960" s="8" t="s">
        <v>6823</v>
      </c>
      <c r="E960" s="8" t="s">
        <v>6813</v>
      </c>
      <c r="F960" s="8" t="s">
        <v>6816</v>
      </c>
      <c r="G960" s="8" t="s">
        <v>3615</v>
      </c>
      <c r="H960" s="11" t="s">
        <v>1171</v>
      </c>
      <c r="I960" s="4">
        <f t="shared" si="42"/>
        <v>220975359</v>
      </c>
      <c r="J960" s="4">
        <f t="shared" si="43"/>
        <v>255686828</v>
      </c>
      <c r="K960" s="7">
        <f t="shared" si="44"/>
        <v>0.15708298498566983</v>
      </c>
      <c r="L960" s="4" t="str">
        <f t="shared" si="45"/>
        <v>QUALIFIED</v>
      </c>
      <c r="M960" s="3">
        <v>1311.4</v>
      </c>
      <c r="N960" s="3">
        <v>1147.48</v>
      </c>
      <c r="O960" s="3">
        <v>983.55</v>
      </c>
      <c r="P960" s="3">
        <v>819.63</v>
      </c>
      <c r="Q960" s="3">
        <v>655.7</v>
      </c>
      <c r="R960" s="3">
        <v>491.78</v>
      </c>
      <c r="S960" s="3">
        <v>327.85</v>
      </c>
      <c r="T960" s="3">
        <v>163.93</v>
      </c>
      <c r="U960" t="s">
        <v>7785</v>
      </c>
    </row>
    <row r="961" spans="1:21" x14ac:dyDescent="0.25">
      <c r="A961" s="8" t="s">
        <v>40</v>
      </c>
      <c r="B961" s="47">
        <v>50</v>
      </c>
      <c r="C961" s="8" t="s">
        <v>6814</v>
      </c>
      <c r="D961" s="8" t="s">
        <v>6824</v>
      </c>
      <c r="E961" s="8" t="s">
        <v>6813</v>
      </c>
      <c r="F961" s="8" t="s">
        <v>6816</v>
      </c>
      <c r="G961" s="8" t="s">
        <v>3330</v>
      </c>
      <c r="H961" s="11" t="s">
        <v>1437</v>
      </c>
      <c r="I961" s="4">
        <f t="shared" si="42"/>
        <v>534348471</v>
      </c>
      <c r="J961" s="4">
        <f t="shared" si="43"/>
        <v>537247713</v>
      </c>
      <c r="K961" s="7">
        <f t="shared" si="44"/>
        <v>5.4257514662187549E-3</v>
      </c>
      <c r="L961" s="4" t="str">
        <f t="shared" si="45"/>
        <v>QUALIFIED</v>
      </c>
      <c r="M961" s="3">
        <v>1639.85</v>
      </c>
      <c r="N961" s="3">
        <v>1434.87</v>
      </c>
      <c r="O961" s="3">
        <v>1229.8900000000001</v>
      </c>
      <c r="P961" s="3">
        <v>1024.9100000000001</v>
      </c>
      <c r="Q961" s="3">
        <v>819.93</v>
      </c>
      <c r="R961" s="3">
        <v>614.94000000000005</v>
      </c>
      <c r="S961" s="3">
        <v>409.96</v>
      </c>
      <c r="T961" s="3">
        <v>204.98</v>
      </c>
      <c r="U961" t="s">
        <v>7786</v>
      </c>
    </row>
    <row r="962" spans="1:21" x14ac:dyDescent="0.25">
      <c r="A962" s="8" t="s">
        <v>2101</v>
      </c>
      <c r="B962" s="47">
        <v>52</v>
      </c>
      <c r="C962" s="8" t="s">
        <v>6814</v>
      </c>
      <c r="D962" s="8" t="s">
        <v>6825</v>
      </c>
      <c r="E962" s="8" t="s">
        <v>6813</v>
      </c>
      <c r="F962" s="8" t="s">
        <v>6816</v>
      </c>
      <c r="G962" s="8" t="s">
        <v>3122</v>
      </c>
      <c r="H962" s="11" t="s">
        <v>1511</v>
      </c>
      <c r="I962" s="4">
        <f t="shared" si="42"/>
        <v>2989199154</v>
      </c>
      <c r="J962" s="4">
        <f t="shared" si="43"/>
        <v>4218021909</v>
      </c>
      <c r="K962" s="7">
        <f t="shared" si="44"/>
        <v>0.4110876163455518</v>
      </c>
      <c r="L962" s="4" t="str">
        <f t="shared" si="45"/>
        <v/>
      </c>
      <c r="M962" s="3">
        <v>37732.080000000002</v>
      </c>
      <c r="N962" s="3">
        <v>30185.66</v>
      </c>
      <c r="O962" s="3">
        <v>22639.25</v>
      </c>
      <c r="P962" s="3">
        <v>15092.83</v>
      </c>
      <c r="Q962" s="3">
        <v>7546.42</v>
      </c>
      <c r="R962" s="3">
        <v>0</v>
      </c>
      <c r="S962" s="3">
        <v>0</v>
      </c>
      <c r="T962" s="3">
        <v>0</v>
      </c>
      <c r="U962" t="s">
        <v>7787</v>
      </c>
    </row>
    <row r="963" spans="1:21" x14ac:dyDescent="0.25">
      <c r="A963" s="8" t="s">
        <v>437</v>
      </c>
      <c r="B963" s="47">
        <v>57</v>
      </c>
      <c r="C963" s="8" t="s">
        <v>6814</v>
      </c>
      <c r="D963" s="8" t="s">
        <v>6826</v>
      </c>
      <c r="E963" s="8" t="s">
        <v>6813</v>
      </c>
      <c r="F963" s="8" t="s">
        <v>6816</v>
      </c>
      <c r="G963" s="8" t="s">
        <v>2846</v>
      </c>
      <c r="H963" s="11" t="s">
        <v>1661</v>
      </c>
      <c r="I963" s="4">
        <f t="shared" si="42"/>
        <v>5806276717</v>
      </c>
      <c r="J963" s="4">
        <f t="shared" si="43"/>
        <v>7077074377</v>
      </c>
      <c r="K963" s="7">
        <f t="shared" si="44"/>
        <v>0.21886618945998126</v>
      </c>
      <c r="L963" s="4" t="str">
        <f t="shared" si="45"/>
        <v>QUALIFIED</v>
      </c>
      <c r="M963" s="3">
        <v>58681.01</v>
      </c>
      <c r="N963" s="3">
        <v>51345.88</v>
      </c>
      <c r="O963" s="3">
        <v>44010.76</v>
      </c>
      <c r="P963" s="3">
        <v>36675.629999999997</v>
      </c>
      <c r="Q963" s="3">
        <v>29340.51</v>
      </c>
      <c r="R963" s="3">
        <v>22005.38</v>
      </c>
      <c r="S963" s="3">
        <v>14670.25</v>
      </c>
      <c r="T963" s="3">
        <v>7335.13</v>
      </c>
      <c r="U963" t="s">
        <v>7788</v>
      </c>
    </row>
    <row r="964" spans="1:21" x14ac:dyDescent="0.25">
      <c r="A964" s="8" t="s">
        <v>437</v>
      </c>
      <c r="B964" s="47">
        <v>57</v>
      </c>
      <c r="C964" s="8" t="s">
        <v>6814</v>
      </c>
      <c r="D964" s="8" t="s">
        <v>6826</v>
      </c>
      <c r="E964" s="8" t="s">
        <v>6813</v>
      </c>
      <c r="F964" s="8" t="s">
        <v>6817</v>
      </c>
      <c r="G964" s="8" t="s">
        <v>2846</v>
      </c>
      <c r="H964" s="11" t="s">
        <v>1662</v>
      </c>
      <c r="I964" s="4">
        <f t="shared" si="42"/>
        <v>5806276717</v>
      </c>
      <c r="J964" s="4">
        <f t="shared" si="43"/>
        <v>7077074377</v>
      </c>
      <c r="K964" s="7">
        <f t="shared" si="44"/>
        <v>0.21886618945998126</v>
      </c>
      <c r="L964" s="4" t="str">
        <f t="shared" si="45"/>
        <v>QUALIFIED</v>
      </c>
      <c r="M964" s="3">
        <v>29709</v>
      </c>
      <c r="N964" s="3">
        <v>25995.38</v>
      </c>
      <c r="O964" s="3">
        <v>22281.75</v>
      </c>
      <c r="P964" s="3">
        <v>18568.13</v>
      </c>
      <c r="Q964" s="3">
        <v>14854.5</v>
      </c>
      <c r="R964" s="3">
        <v>11140.88</v>
      </c>
      <c r="S964" s="3">
        <v>7427.25</v>
      </c>
      <c r="T964" s="3">
        <v>3713.63</v>
      </c>
      <c r="U964" t="s">
        <v>7789</v>
      </c>
    </row>
    <row r="965" spans="1:21" x14ac:dyDescent="0.25">
      <c r="A965" s="8" t="s">
        <v>437</v>
      </c>
      <c r="B965" s="47">
        <v>57</v>
      </c>
      <c r="C965" s="8" t="s">
        <v>6814</v>
      </c>
      <c r="D965" s="8" t="s">
        <v>6826</v>
      </c>
      <c r="E965" s="8" t="s">
        <v>6813</v>
      </c>
      <c r="F965" s="8" t="s">
        <v>6827</v>
      </c>
      <c r="G965" s="8" t="s">
        <v>2846</v>
      </c>
      <c r="H965" s="11" t="s">
        <v>3664</v>
      </c>
      <c r="I965" s="4">
        <f t="shared" si="42"/>
        <v>5806276717</v>
      </c>
      <c r="J965" s="4">
        <f t="shared" si="43"/>
        <v>7077074377</v>
      </c>
      <c r="K965" s="7">
        <f t="shared" si="44"/>
        <v>0.21886618945998126</v>
      </c>
      <c r="L965" s="4" t="str">
        <f t="shared" si="45"/>
        <v>QUALIFIED</v>
      </c>
      <c r="M965" s="3">
        <v>3266.4799999999996</v>
      </c>
      <c r="N965" s="3">
        <v>2858.1699999999996</v>
      </c>
      <c r="O965" s="3">
        <v>2449.86</v>
      </c>
      <c r="P965" s="3">
        <v>2041.55</v>
      </c>
      <c r="Q965" s="3">
        <v>1633.24</v>
      </c>
      <c r="R965" s="3">
        <v>1224.93</v>
      </c>
      <c r="S965" s="3">
        <v>816.62</v>
      </c>
      <c r="T965" s="3">
        <v>408.31</v>
      </c>
      <c r="U965" t="s">
        <v>7790</v>
      </c>
    </row>
    <row r="966" spans="1:21" x14ac:dyDescent="0.25">
      <c r="A966" s="8" t="s">
        <v>602</v>
      </c>
      <c r="B966" s="47">
        <v>63</v>
      </c>
      <c r="C966" s="8" t="s">
        <v>6814</v>
      </c>
      <c r="D966" s="8" t="s">
        <v>6828</v>
      </c>
      <c r="E966" s="8" t="s">
        <v>6813</v>
      </c>
      <c r="F966" s="8" t="s">
        <v>6816</v>
      </c>
      <c r="G966" s="8" t="s">
        <v>3156</v>
      </c>
      <c r="H966" s="11" t="s">
        <v>1832</v>
      </c>
      <c r="I966" s="4">
        <f t="shared" si="42"/>
        <v>192613849</v>
      </c>
      <c r="J966" s="4">
        <f t="shared" si="43"/>
        <v>233496550</v>
      </c>
      <c r="K966" s="7">
        <f t="shared" si="44"/>
        <v>0.21225213665711026</v>
      </c>
      <c r="L966" s="4" t="str">
        <f t="shared" si="45"/>
        <v>QUALIFIED</v>
      </c>
      <c r="M966" s="3">
        <v>0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  <c r="T966" s="3">
        <v>0</v>
      </c>
      <c r="U966" t="s">
        <v>7791</v>
      </c>
    </row>
    <row r="967" spans="1:21" x14ac:dyDescent="0.25">
      <c r="A967" s="8" t="s">
        <v>170</v>
      </c>
      <c r="B967" s="47">
        <v>77</v>
      </c>
      <c r="C967" s="8" t="s">
        <v>6814</v>
      </c>
      <c r="D967" s="8" t="s">
        <v>6829</v>
      </c>
      <c r="E967" s="8" t="s">
        <v>6813</v>
      </c>
      <c r="F967" s="8" t="s">
        <v>6816</v>
      </c>
      <c r="G967" s="8" t="s">
        <v>2941</v>
      </c>
      <c r="H967" s="11" t="s">
        <v>2147</v>
      </c>
      <c r="I967" s="4">
        <f t="shared" si="42"/>
        <v>7110521078</v>
      </c>
      <c r="J967" s="4">
        <f t="shared" si="43"/>
        <v>9175883973</v>
      </c>
      <c r="K967" s="7">
        <f t="shared" si="44"/>
        <v>0.29046575804271879</v>
      </c>
      <c r="L967" s="4" t="str">
        <f t="shared" si="45"/>
        <v>QUALIFIED</v>
      </c>
      <c r="M967" s="3">
        <v>188121.36000000004</v>
      </c>
      <c r="N967" s="3">
        <v>164606.19000000003</v>
      </c>
      <c r="O967" s="3">
        <v>141091.01999999999</v>
      </c>
      <c r="P967" s="3">
        <v>117575.85</v>
      </c>
      <c r="Q967" s="3">
        <v>94060.68</v>
      </c>
      <c r="R967" s="3">
        <v>70545.509999999995</v>
      </c>
      <c r="S967" s="3">
        <v>47030.34</v>
      </c>
      <c r="T967" s="3">
        <v>23515.17</v>
      </c>
      <c r="U967" t="s">
        <v>7792</v>
      </c>
    </row>
    <row r="968" spans="1:21" x14ac:dyDescent="0.25">
      <c r="A968" s="8" t="s">
        <v>170</v>
      </c>
      <c r="B968" s="47">
        <v>77</v>
      </c>
      <c r="C968" s="8" t="s">
        <v>6814</v>
      </c>
      <c r="D968" s="8" t="s">
        <v>6829</v>
      </c>
      <c r="E968" s="8" t="s">
        <v>6813</v>
      </c>
      <c r="F968" s="8" t="s">
        <v>6817</v>
      </c>
      <c r="G968" s="8" t="s">
        <v>2941</v>
      </c>
      <c r="H968" s="11" t="s">
        <v>3665</v>
      </c>
      <c r="I968" s="4">
        <f t="shared" si="42"/>
        <v>7110521078</v>
      </c>
      <c r="J968" s="4">
        <f t="shared" si="43"/>
        <v>9175883973</v>
      </c>
      <c r="K968" s="7">
        <f t="shared" si="44"/>
        <v>0.29046575804271879</v>
      </c>
      <c r="L968" s="4" t="str">
        <f t="shared" si="45"/>
        <v>QUALIFIED</v>
      </c>
      <c r="M968" s="3">
        <v>1458.6799999999998</v>
      </c>
      <c r="N968" s="3">
        <v>1276.3499999999999</v>
      </c>
      <c r="O968" s="3">
        <v>1094.01</v>
      </c>
      <c r="P968" s="3">
        <v>911.68</v>
      </c>
      <c r="Q968" s="3">
        <v>729.34</v>
      </c>
      <c r="R968" s="3">
        <v>547.01</v>
      </c>
      <c r="S968" s="3">
        <v>364.67</v>
      </c>
      <c r="T968" s="3">
        <v>182.34</v>
      </c>
      <c r="U968" t="s">
        <v>7793</v>
      </c>
    </row>
    <row r="969" spans="1:21" x14ac:dyDescent="0.25">
      <c r="A969" s="8" t="s">
        <v>170</v>
      </c>
      <c r="B969" s="47">
        <v>77</v>
      </c>
      <c r="C969" s="8" t="s">
        <v>6814</v>
      </c>
      <c r="D969" s="8" t="s">
        <v>6829</v>
      </c>
      <c r="E969" s="8" t="s">
        <v>6813</v>
      </c>
      <c r="F969" s="8" t="s">
        <v>6827</v>
      </c>
      <c r="G969" s="8" t="s">
        <v>2941</v>
      </c>
      <c r="H969" s="11" t="s">
        <v>3666</v>
      </c>
      <c r="I969" s="4">
        <f t="shared" si="42"/>
        <v>7110521078</v>
      </c>
      <c r="J969" s="4">
        <f t="shared" si="43"/>
        <v>9175883973</v>
      </c>
      <c r="K969" s="7">
        <f t="shared" si="44"/>
        <v>0.29046575804271879</v>
      </c>
      <c r="L969" s="4" t="str">
        <f t="shared" si="45"/>
        <v>QUALIFIED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 s="3">
        <v>0</v>
      </c>
      <c r="U969" t="s">
        <v>7794</v>
      </c>
    </row>
    <row r="970" spans="1:21" x14ac:dyDescent="0.25">
      <c r="A970" s="8" t="s">
        <v>170</v>
      </c>
      <c r="B970" s="47">
        <v>77</v>
      </c>
      <c r="C970" s="8" t="s">
        <v>6814</v>
      </c>
      <c r="D970" s="8" t="s">
        <v>6829</v>
      </c>
      <c r="E970" s="8" t="s">
        <v>6813</v>
      </c>
      <c r="F970" s="8" t="s">
        <v>6830</v>
      </c>
      <c r="G970" s="8" t="s">
        <v>2941</v>
      </c>
      <c r="H970" s="11" t="s">
        <v>2148</v>
      </c>
      <c r="I970" s="4">
        <f t="shared" si="42"/>
        <v>7110521078</v>
      </c>
      <c r="J970" s="4">
        <f t="shared" si="43"/>
        <v>9175883973</v>
      </c>
      <c r="K970" s="7">
        <f t="shared" si="44"/>
        <v>0.29046575804271879</v>
      </c>
      <c r="L970" s="4" t="str">
        <f t="shared" si="45"/>
        <v>QUALIFIED</v>
      </c>
      <c r="M970" s="3">
        <v>1056.04</v>
      </c>
      <c r="N970" s="3">
        <v>924.04</v>
      </c>
      <c r="O970" s="3">
        <v>792.03</v>
      </c>
      <c r="P970" s="3">
        <v>660.03</v>
      </c>
      <c r="Q970" s="3">
        <v>528.02</v>
      </c>
      <c r="R970" s="3">
        <v>396.02</v>
      </c>
      <c r="S970" s="3">
        <v>264.01</v>
      </c>
      <c r="T970" s="3">
        <v>132.01</v>
      </c>
      <c r="U970" t="s">
        <v>7795</v>
      </c>
    </row>
    <row r="971" spans="1:21" x14ac:dyDescent="0.25">
      <c r="A971" s="8" t="s">
        <v>170</v>
      </c>
      <c r="B971" s="47">
        <v>77</v>
      </c>
      <c r="C971" s="8" t="s">
        <v>6814</v>
      </c>
      <c r="D971" s="8" t="s">
        <v>6829</v>
      </c>
      <c r="E971" s="8" t="s">
        <v>6813</v>
      </c>
      <c r="F971" s="8" t="s">
        <v>6831</v>
      </c>
      <c r="G971" s="8" t="s">
        <v>2941</v>
      </c>
      <c r="H971" s="11" t="s">
        <v>2149</v>
      </c>
      <c r="I971" s="4">
        <f t="shared" si="42"/>
        <v>7110521078</v>
      </c>
      <c r="J971" s="4">
        <f t="shared" si="43"/>
        <v>9175883973</v>
      </c>
      <c r="K971" s="7">
        <f t="shared" si="44"/>
        <v>0.29046575804271879</v>
      </c>
      <c r="L971" s="4" t="str">
        <f t="shared" si="45"/>
        <v>QUALIFIED</v>
      </c>
      <c r="M971" s="3">
        <v>16404.43</v>
      </c>
      <c r="N971" s="3">
        <v>14353.88</v>
      </c>
      <c r="O971" s="3">
        <v>12303.32</v>
      </c>
      <c r="P971" s="3">
        <v>10252.77</v>
      </c>
      <c r="Q971" s="3">
        <v>8202.2199999999993</v>
      </c>
      <c r="R971" s="3">
        <v>6151.66</v>
      </c>
      <c r="S971" s="3">
        <v>4101.1099999999997</v>
      </c>
      <c r="T971" s="3">
        <v>2050.5500000000002</v>
      </c>
      <c r="U971" t="s">
        <v>7796</v>
      </c>
    </row>
    <row r="972" spans="1:21" x14ac:dyDescent="0.25">
      <c r="A972" s="8" t="s">
        <v>170</v>
      </c>
      <c r="B972" s="47">
        <v>77</v>
      </c>
      <c r="C972" s="8" t="s">
        <v>6814</v>
      </c>
      <c r="D972" s="8" t="s">
        <v>6829</v>
      </c>
      <c r="E972" s="8" t="s">
        <v>6813</v>
      </c>
      <c r="F972" s="8" t="s">
        <v>6832</v>
      </c>
      <c r="G972" s="8" t="s">
        <v>2941</v>
      </c>
      <c r="H972" s="11" t="s">
        <v>2150</v>
      </c>
      <c r="I972" s="4">
        <f t="shared" si="42"/>
        <v>7110521078</v>
      </c>
      <c r="J972" s="4">
        <f t="shared" si="43"/>
        <v>9175883973</v>
      </c>
      <c r="K972" s="7">
        <f t="shared" si="44"/>
        <v>0.29046575804271879</v>
      </c>
      <c r="L972" s="4" t="str">
        <f t="shared" si="45"/>
        <v>QUALIFIED</v>
      </c>
      <c r="M972" s="3">
        <v>1184.6500000000001</v>
      </c>
      <c r="N972" s="3">
        <v>1036.57</v>
      </c>
      <c r="O972" s="3">
        <v>888.49</v>
      </c>
      <c r="P972" s="3">
        <v>740.41</v>
      </c>
      <c r="Q972" s="3">
        <v>592.33000000000004</v>
      </c>
      <c r="R972" s="3">
        <v>444.24</v>
      </c>
      <c r="S972" s="3">
        <v>296.16000000000003</v>
      </c>
      <c r="T972" s="3">
        <v>148.08000000000001</v>
      </c>
      <c r="U972" t="s">
        <v>7797</v>
      </c>
    </row>
    <row r="973" spans="1:21" x14ac:dyDescent="0.25">
      <c r="A973" s="8" t="s">
        <v>170</v>
      </c>
      <c r="B973" s="47">
        <v>77</v>
      </c>
      <c r="C973" s="8" t="s">
        <v>6814</v>
      </c>
      <c r="D973" s="8" t="s">
        <v>6829</v>
      </c>
      <c r="E973" s="8" t="s">
        <v>6813</v>
      </c>
      <c r="F973" s="8" t="s">
        <v>6833</v>
      </c>
      <c r="G973" s="8" t="s">
        <v>2941</v>
      </c>
      <c r="H973" s="11" t="s">
        <v>2151</v>
      </c>
      <c r="I973" s="4">
        <f t="shared" si="42"/>
        <v>7110521078</v>
      </c>
      <c r="J973" s="4">
        <f t="shared" si="43"/>
        <v>9175883973</v>
      </c>
      <c r="K973" s="7">
        <f t="shared" si="44"/>
        <v>0.29046575804271879</v>
      </c>
      <c r="L973" s="4" t="str">
        <f t="shared" si="45"/>
        <v>QUALIFIED</v>
      </c>
      <c r="M973" s="3">
        <v>7943.9800000000005</v>
      </c>
      <c r="N973" s="3">
        <v>6950.98</v>
      </c>
      <c r="O973" s="3">
        <v>5957.99</v>
      </c>
      <c r="P973" s="3">
        <v>4964.99</v>
      </c>
      <c r="Q973" s="3">
        <v>3971.99</v>
      </c>
      <c r="R973" s="3">
        <v>2978.99</v>
      </c>
      <c r="S973" s="3">
        <v>1986</v>
      </c>
      <c r="T973" s="3">
        <v>993</v>
      </c>
      <c r="U973" t="s">
        <v>7798</v>
      </c>
    </row>
    <row r="974" spans="1:21" x14ac:dyDescent="0.25">
      <c r="A974" s="8" t="s">
        <v>170</v>
      </c>
      <c r="B974" s="47">
        <v>77</v>
      </c>
      <c r="C974" s="8" t="s">
        <v>6814</v>
      </c>
      <c r="D974" s="8" t="s">
        <v>6829</v>
      </c>
      <c r="E974" s="8" t="s">
        <v>6813</v>
      </c>
      <c r="F974" s="8" t="s">
        <v>6834</v>
      </c>
      <c r="G974" s="8" t="s">
        <v>2941</v>
      </c>
      <c r="H974" s="11" t="s">
        <v>2152</v>
      </c>
      <c r="I974" s="4">
        <f t="shared" si="42"/>
        <v>7110521078</v>
      </c>
      <c r="J974" s="4">
        <f t="shared" si="43"/>
        <v>9175883973</v>
      </c>
      <c r="K974" s="7">
        <f t="shared" si="44"/>
        <v>0.29046575804271879</v>
      </c>
      <c r="L974" s="4" t="str">
        <f t="shared" si="45"/>
        <v>QUALIFIED</v>
      </c>
      <c r="M974" s="3">
        <v>540.20000000000005</v>
      </c>
      <c r="N974" s="3">
        <v>472.68</v>
      </c>
      <c r="O974" s="3">
        <v>405.15</v>
      </c>
      <c r="P974" s="3">
        <v>337.63</v>
      </c>
      <c r="Q974" s="3">
        <v>270.10000000000002</v>
      </c>
      <c r="R974" s="3">
        <v>202.58</v>
      </c>
      <c r="S974" s="3">
        <v>135.05000000000001</v>
      </c>
      <c r="T974" s="3">
        <v>67.53</v>
      </c>
      <c r="U974" t="s">
        <v>7799</v>
      </c>
    </row>
    <row r="975" spans="1:21" x14ac:dyDescent="0.25">
      <c r="A975" s="8" t="s">
        <v>170</v>
      </c>
      <c r="B975" s="47">
        <v>77</v>
      </c>
      <c r="C975" s="8" t="s">
        <v>6814</v>
      </c>
      <c r="D975" s="8" t="s">
        <v>6829</v>
      </c>
      <c r="E975" s="8" t="s">
        <v>6813</v>
      </c>
      <c r="F975" s="8" t="s">
        <v>6835</v>
      </c>
      <c r="G975" s="8" t="s">
        <v>2941</v>
      </c>
      <c r="H975" s="11" t="s">
        <v>3667</v>
      </c>
      <c r="I975" s="4">
        <f t="shared" si="42"/>
        <v>7110521078</v>
      </c>
      <c r="J975" s="4">
        <f t="shared" si="43"/>
        <v>9175883973</v>
      </c>
      <c r="K975" s="7">
        <f t="shared" si="44"/>
        <v>0.29046575804271879</v>
      </c>
      <c r="L975" s="4" t="str">
        <f t="shared" si="45"/>
        <v>QUALIFIED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 s="3">
        <v>0</v>
      </c>
      <c r="U975" t="s">
        <v>7800</v>
      </c>
    </row>
    <row r="976" spans="1:21" x14ac:dyDescent="0.25">
      <c r="A976" s="8" t="s">
        <v>2688</v>
      </c>
      <c r="B976" s="47">
        <v>78</v>
      </c>
      <c r="C976" s="8" t="s">
        <v>6814</v>
      </c>
      <c r="D976" s="8" t="s">
        <v>6836</v>
      </c>
      <c r="E976" s="8" t="s">
        <v>6813</v>
      </c>
      <c r="F976" s="8" t="s">
        <v>6816</v>
      </c>
      <c r="G976" s="8" t="s">
        <v>2902</v>
      </c>
      <c r="H976" s="11" t="s">
        <v>2199</v>
      </c>
      <c r="I976" s="4">
        <f t="shared" si="42"/>
        <v>2358673207</v>
      </c>
      <c r="J976" s="4">
        <f t="shared" si="43"/>
        <v>2807474057</v>
      </c>
      <c r="K976" s="7">
        <f t="shared" si="44"/>
        <v>0.19027682540678473</v>
      </c>
      <c r="L976" s="4" t="str">
        <f t="shared" si="45"/>
        <v>QUALIFIED</v>
      </c>
      <c r="M976" s="3">
        <v>11913.19</v>
      </c>
      <c r="N976" s="3">
        <v>10424.040000000001</v>
      </c>
      <c r="O976" s="3">
        <v>8934.89</v>
      </c>
      <c r="P976" s="3">
        <v>7445.74</v>
      </c>
      <c r="Q976" s="3">
        <v>5956.6</v>
      </c>
      <c r="R976" s="3">
        <v>4467.45</v>
      </c>
      <c r="S976" s="3">
        <v>2978.3</v>
      </c>
      <c r="T976" s="3">
        <v>1489.15</v>
      </c>
      <c r="U976" t="s">
        <v>7801</v>
      </c>
    </row>
    <row r="977" spans="1:21" x14ac:dyDescent="0.25">
      <c r="A977" s="8" t="s">
        <v>322</v>
      </c>
      <c r="B977" s="47">
        <v>82</v>
      </c>
      <c r="C977" s="8" t="s">
        <v>6814</v>
      </c>
      <c r="D977" s="8" t="s">
        <v>6837</v>
      </c>
      <c r="E977" s="8" t="s">
        <v>6813</v>
      </c>
      <c r="F977" s="8" t="s">
        <v>6816</v>
      </c>
      <c r="G977" s="8" t="s">
        <v>2791</v>
      </c>
      <c r="H977" s="11" t="s">
        <v>2275</v>
      </c>
      <c r="I977" s="4">
        <f t="shared" si="42"/>
        <v>1881908908</v>
      </c>
      <c r="J977" s="4">
        <f t="shared" si="43"/>
        <v>2467989928</v>
      </c>
      <c r="K977" s="7">
        <f t="shared" si="44"/>
        <v>0.31142900568065113</v>
      </c>
      <c r="L977" s="4" t="str">
        <f t="shared" si="45"/>
        <v>QUALIFIED</v>
      </c>
      <c r="M977" s="3">
        <v>11292.61</v>
      </c>
      <c r="N977" s="3">
        <v>9881.0300000000007</v>
      </c>
      <c r="O977" s="3">
        <v>8469.4599999999991</v>
      </c>
      <c r="P977" s="3">
        <v>7057.88</v>
      </c>
      <c r="Q977" s="3">
        <v>5646.31</v>
      </c>
      <c r="R977" s="3">
        <v>4234.7299999999996</v>
      </c>
      <c r="S977" s="3">
        <v>2823.15</v>
      </c>
      <c r="T977" s="3">
        <v>1411.58</v>
      </c>
      <c r="U977" t="s">
        <v>7802</v>
      </c>
    </row>
    <row r="978" spans="1:21" x14ac:dyDescent="0.25">
      <c r="A978" s="8" t="s">
        <v>322</v>
      </c>
      <c r="B978" s="47">
        <v>82</v>
      </c>
      <c r="C978" s="8" t="s">
        <v>6814</v>
      </c>
      <c r="D978" s="8" t="s">
        <v>6838</v>
      </c>
      <c r="E978" s="8" t="s">
        <v>6813</v>
      </c>
      <c r="F978" s="8" t="s">
        <v>6816</v>
      </c>
      <c r="G978" s="8" t="s">
        <v>2920</v>
      </c>
      <c r="H978" s="11" t="s">
        <v>2277</v>
      </c>
      <c r="I978" s="4">
        <f t="shared" si="42"/>
        <v>4012691527</v>
      </c>
      <c r="J978" s="4">
        <f t="shared" si="43"/>
        <v>4785057029</v>
      </c>
      <c r="K978" s="7">
        <f t="shared" si="44"/>
        <v>0.192480657135746</v>
      </c>
      <c r="L978" s="4" t="str">
        <f t="shared" si="45"/>
        <v>QUALIFIED</v>
      </c>
      <c r="M978" s="3">
        <v>53936.92</v>
      </c>
      <c r="N978" s="3">
        <v>47194.81</v>
      </c>
      <c r="O978" s="3">
        <v>40452.69</v>
      </c>
      <c r="P978" s="3">
        <v>33710.58</v>
      </c>
      <c r="Q978" s="3">
        <v>26968.46</v>
      </c>
      <c r="R978" s="3">
        <v>20226.349999999999</v>
      </c>
      <c r="S978" s="3">
        <v>13484.23</v>
      </c>
      <c r="T978" s="3">
        <v>6742.12</v>
      </c>
      <c r="U978" t="s">
        <v>7803</v>
      </c>
    </row>
    <row r="979" spans="1:21" x14ac:dyDescent="0.25">
      <c r="A979" s="8" t="s">
        <v>322</v>
      </c>
      <c r="B979" s="47">
        <v>82</v>
      </c>
      <c r="C979" s="8" t="s">
        <v>6814</v>
      </c>
      <c r="D979" s="8" t="s">
        <v>6838</v>
      </c>
      <c r="E979" s="8" t="s">
        <v>6813</v>
      </c>
      <c r="F979" s="8" t="s">
        <v>6817</v>
      </c>
      <c r="G979" s="8" t="s">
        <v>2920</v>
      </c>
      <c r="H979" s="11" t="s">
        <v>2278</v>
      </c>
      <c r="I979" s="4">
        <f t="shared" si="42"/>
        <v>4012691527</v>
      </c>
      <c r="J979" s="4">
        <f t="shared" si="43"/>
        <v>4785057029</v>
      </c>
      <c r="K979" s="7">
        <f t="shared" si="44"/>
        <v>0.192480657135746</v>
      </c>
      <c r="L979" s="4" t="str">
        <f t="shared" si="45"/>
        <v>QUALIFIED</v>
      </c>
      <c r="M979" s="3">
        <v>2661.81</v>
      </c>
      <c r="N979" s="3">
        <v>2329.08</v>
      </c>
      <c r="O979" s="3">
        <v>1996.36</v>
      </c>
      <c r="P979" s="3">
        <v>1663.63</v>
      </c>
      <c r="Q979" s="3">
        <v>1330.91</v>
      </c>
      <c r="R979" s="3">
        <v>998.18</v>
      </c>
      <c r="S979" s="3">
        <v>665.45</v>
      </c>
      <c r="T979" s="3">
        <v>332.73</v>
      </c>
      <c r="U979" t="s">
        <v>7804</v>
      </c>
    </row>
    <row r="980" spans="1:21" x14ac:dyDescent="0.25">
      <c r="A980" s="8" t="s">
        <v>322</v>
      </c>
      <c r="B980" s="47">
        <v>82</v>
      </c>
      <c r="C980" s="8" t="s">
        <v>6814</v>
      </c>
      <c r="D980" s="8" t="s">
        <v>6838</v>
      </c>
      <c r="E980" s="8" t="s">
        <v>6813</v>
      </c>
      <c r="F980" s="8" t="s">
        <v>6827</v>
      </c>
      <c r="G980" s="8" t="s">
        <v>2920</v>
      </c>
      <c r="H980" s="11" t="s">
        <v>2279</v>
      </c>
      <c r="I980" s="4">
        <f t="shared" si="42"/>
        <v>4012691527</v>
      </c>
      <c r="J980" s="4">
        <f t="shared" si="43"/>
        <v>4785057029</v>
      </c>
      <c r="K980" s="7">
        <f t="shared" si="44"/>
        <v>0.192480657135746</v>
      </c>
      <c r="L980" s="4" t="str">
        <f t="shared" si="45"/>
        <v>QUALIFIED</v>
      </c>
      <c r="M980" s="3">
        <v>9257.89</v>
      </c>
      <c r="N980" s="3">
        <v>8100.65</v>
      </c>
      <c r="O980" s="3">
        <v>6943.42</v>
      </c>
      <c r="P980" s="3">
        <v>5786.18</v>
      </c>
      <c r="Q980" s="3">
        <v>4628.95</v>
      </c>
      <c r="R980" s="3">
        <v>3471.71</v>
      </c>
      <c r="S980" s="3">
        <v>2314.4699999999998</v>
      </c>
      <c r="T980" s="3">
        <v>1157.24</v>
      </c>
      <c r="U980" t="s">
        <v>7805</v>
      </c>
    </row>
    <row r="981" spans="1:21" x14ac:dyDescent="0.25">
      <c r="A981" s="8" t="s">
        <v>322</v>
      </c>
      <c r="B981" s="47">
        <v>82</v>
      </c>
      <c r="C981" s="8" t="s">
        <v>6814</v>
      </c>
      <c r="D981" s="8" t="s">
        <v>6838</v>
      </c>
      <c r="E981" s="8" t="s">
        <v>6813</v>
      </c>
      <c r="F981" s="8" t="s">
        <v>6830</v>
      </c>
      <c r="G981" s="8" t="s">
        <v>2920</v>
      </c>
      <c r="H981" s="11" t="s">
        <v>2280</v>
      </c>
      <c r="I981" s="4">
        <f t="shared" si="42"/>
        <v>4012691527</v>
      </c>
      <c r="J981" s="4">
        <f t="shared" si="43"/>
        <v>4785057029</v>
      </c>
      <c r="K981" s="7">
        <f t="shared" si="44"/>
        <v>0.192480657135746</v>
      </c>
      <c r="L981" s="4" t="str">
        <f t="shared" si="45"/>
        <v>QUALIFIED</v>
      </c>
      <c r="M981" s="3">
        <v>5990.88</v>
      </c>
      <c r="N981" s="3">
        <v>5242.0200000000004</v>
      </c>
      <c r="O981" s="3">
        <v>4493.16</v>
      </c>
      <c r="P981" s="3">
        <v>3744.3</v>
      </c>
      <c r="Q981" s="3">
        <v>2995.44</v>
      </c>
      <c r="R981" s="3">
        <v>2246.58</v>
      </c>
      <c r="S981" s="3">
        <v>1497.72</v>
      </c>
      <c r="T981" s="3">
        <v>748.86</v>
      </c>
      <c r="U981" t="s">
        <v>7806</v>
      </c>
    </row>
    <row r="982" spans="1:21" x14ac:dyDescent="0.25">
      <c r="A982" s="8" t="s">
        <v>322</v>
      </c>
      <c r="B982" s="47">
        <v>82</v>
      </c>
      <c r="C982" s="8" t="s">
        <v>6814</v>
      </c>
      <c r="D982" s="8" t="s">
        <v>6838</v>
      </c>
      <c r="E982" s="8" t="s">
        <v>6813</v>
      </c>
      <c r="F982" s="8" t="s">
        <v>6831</v>
      </c>
      <c r="G982" s="8" t="s">
        <v>2920</v>
      </c>
      <c r="H982" s="11" t="s">
        <v>2281</v>
      </c>
      <c r="I982" s="4">
        <f t="shared" si="42"/>
        <v>4012691527</v>
      </c>
      <c r="J982" s="4">
        <f t="shared" si="43"/>
        <v>4785057029</v>
      </c>
      <c r="K982" s="7">
        <f t="shared" si="44"/>
        <v>0.192480657135746</v>
      </c>
      <c r="L982" s="4" t="str">
        <f t="shared" si="45"/>
        <v>QUALIFIED</v>
      </c>
      <c r="M982" s="3">
        <v>14065.83</v>
      </c>
      <c r="N982" s="3">
        <v>12307.6</v>
      </c>
      <c r="O982" s="3">
        <v>10549.37</v>
      </c>
      <c r="P982" s="3">
        <v>8791.14</v>
      </c>
      <c r="Q982" s="3">
        <v>7032.92</v>
      </c>
      <c r="R982" s="3">
        <v>5274.69</v>
      </c>
      <c r="S982" s="3">
        <v>3516.46</v>
      </c>
      <c r="T982" s="3">
        <v>1758.23</v>
      </c>
      <c r="U982" t="s">
        <v>7807</v>
      </c>
    </row>
    <row r="983" spans="1:21" x14ac:dyDescent="0.25">
      <c r="A983" s="8" t="s">
        <v>322</v>
      </c>
      <c r="B983" s="47">
        <v>82</v>
      </c>
      <c r="C983" s="8" t="s">
        <v>6814</v>
      </c>
      <c r="D983" s="8" t="s">
        <v>6838</v>
      </c>
      <c r="E983" s="8" t="s">
        <v>6813</v>
      </c>
      <c r="F983" s="8" t="s">
        <v>6832</v>
      </c>
      <c r="G983" s="8" t="s">
        <v>2920</v>
      </c>
      <c r="H983" s="11" t="s">
        <v>2282</v>
      </c>
      <c r="I983" s="4">
        <f t="shared" si="42"/>
        <v>4012691527</v>
      </c>
      <c r="J983" s="4">
        <f t="shared" si="43"/>
        <v>4785057029</v>
      </c>
      <c r="K983" s="7">
        <f t="shared" si="44"/>
        <v>0.192480657135746</v>
      </c>
      <c r="L983" s="4" t="str">
        <f t="shared" si="45"/>
        <v>QUALIFIED</v>
      </c>
      <c r="M983" s="3">
        <v>9897.31</v>
      </c>
      <c r="N983" s="3">
        <v>8660.15</v>
      </c>
      <c r="O983" s="3">
        <v>7422.98</v>
      </c>
      <c r="P983" s="3">
        <v>6185.82</v>
      </c>
      <c r="Q983" s="3">
        <v>4948.66</v>
      </c>
      <c r="R983" s="3">
        <v>3711.49</v>
      </c>
      <c r="S983" s="3">
        <v>2474.33</v>
      </c>
      <c r="T983" s="3">
        <v>1237.1600000000001</v>
      </c>
      <c r="U983" t="s">
        <v>7808</v>
      </c>
    </row>
    <row r="984" spans="1:21" x14ac:dyDescent="0.25">
      <c r="A984" s="8" t="s">
        <v>322</v>
      </c>
      <c r="B984" s="47">
        <v>82</v>
      </c>
      <c r="C984" s="8" t="s">
        <v>6814</v>
      </c>
      <c r="D984" s="8" t="s">
        <v>6838</v>
      </c>
      <c r="E984" s="8" t="s">
        <v>6813</v>
      </c>
      <c r="F984" s="8" t="s">
        <v>6833</v>
      </c>
      <c r="G984" s="8" t="s">
        <v>2920</v>
      </c>
      <c r="H984" s="11" t="s">
        <v>2283</v>
      </c>
      <c r="I984" s="4">
        <f t="shared" si="42"/>
        <v>4012691527</v>
      </c>
      <c r="J984" s="4">
        <f t="shared" si="43"/>
        <v>4785057029</v>
      </c>
      <c r="K984" s="7">
        <f t="shared" si="44"/>
        <v>0.192480657135746</v>
      </c>
      <c r="L984" s="4" t="str">
        <f t="shared" si="45"/>
        <v>QUALIFIED</v>
      </c>
      <c r="M984" s="3">
        <v>4756.9399999999996</v>
      </c>
      <c r="N984" s="3">
        <v>4162.32</v>
      </c>
      <c r="O984" s="3">
        <v>3567.71</v>
      </c>
      <c r="P984" s="3">
        <v>2973.09</v>
      </c>
      <c r="Q984" s="3">
        <v>2378.4699999999998</v>
      </c>
      <c r="R984" s="3">
        <v>1783.85</v>
      </c>
      <c r="S984" s="3">
        <v>1189.24</v>
      </c>
      <c r="T984" s="3">
        <v>594.62</v>
      </c>
      <c r="U984" t="s">
        <v>7809</v>
      </c>
    </row>
    <row r="985" spans="1:21" x14ac:dyDescent="0.25">
      <c r="A985" s="8" t="s">
        <v>565</v>
      </c>
      <c r="B985" s="47">
        <v>84</v>
      </c>
      <c r="C985" s="8" t="s">
        <v>6814</v>
      </c>
      <c r="D985" s="8" t="s">
        <v>6839</v>
      </c>
      <c r="E985" s="8" t="s">
        <v>6813</v>
      </c>
      <c r="F985" s="8" t="s">
        <v>6816</v>
      </c>
      <c r="G985" s="8" t="s">
        <v>3503</v>
      </c>
      <c r="H985" s="11" t="s">
        <v>2349</v>
      </c>
      <c r="I985" s="4">
        <f t="shared" si="42"/>
        <v>281352712</v>
      </c>
      <c r="J985" s="4">
        <f t="shared" si="43"/>
        <v>418206914</v>
      </c>
      <c r="K985" s="7">
        <f t="shared" si="44"/>
        <v>0.48641508029963471</v>
      </c>
      <c r="L985" s="4" t="str">
        <f t="shared" si="45"/>
        <v/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t="s">
        <v>7810</v>
      </c>
    </row>
    <row r="986" spans="1:21" x14ac:dyDescent="0.25">
      <c r="A986" s="8" t="s">
        <v>1693</v>
      </c>
      <c r="B986" s="47">
        <v>90</v>
      </c>
      <c r="C986" s="8" t="s">
        <v>6814</v>
      </c>
      <c r="D986" s="8" t="s">
        <v>6840</v>
      </c>
      <c r="E986" s="8" t="s">
        <v>6813</v>
      </c>
      <c r="F986" s="8" t="s">
        <v>6816</v>
      </c>
      <c r="G986" s="8" t="s">
        <v>3368</v>
      </c>
      <c r="H986" s="11" t="s">
        <v>2459</v>
      </c>
      <c r="I986" s="4">
        <f t="shared" si="42"/>
        <v>626702458</v>
      </c>
      <c r="J986" s="4">
        <f t="shared" si="43"/>
        <v>606966679</v>
      </c>
      <c r="K986" s="7">
        <f t="shared" si="44"/>
        <v>-3.1491465763486763E-2</v>
      </c>
      <c r="L986" s="4" t="str">
        <f t="shared" si="45"/>
        <v>QUALIFIED</v>
      </c>
      <c r="M986" s="3">
        <v>324.80999999999995</v>
      </c>
      <c r="N986" s="3">
        <v>284.20999999999998</v>
      </c>
      <c r="O986" s="3">
        <v>243.61</v>
      </c>
      <c r="P986" s="3">
        <v>203.01</v>
      </c>
      <c r="Q986" s="3">
        <v>162.41</v>
      </c>
      <c r="R986" s="3">
        <v>121.8</v>
      </c>
      <c r="S986" s="3">
        <v>81.2</v>
      </c>
      <c r="T986" s="3">
        <v>40.6</v>
      </c>
      <c r="U986" t="s">
        <v>7811</v>
      </c>
    </row>
    <row r="987" spans="1:21" x14ac:dyDescent="0.25">
      <c r="A987" s="8" t="s">
        <v>1693</v>
      </c>
      <c r="B987" s="47">
        <v>90</v>
      </c>
      <c r="C987" s="8" t="s">
        <v>6814</v>
      </c>
      <c r="D987" s="8" t="s">
        <v>6840</v>
      </c>
      <c r="E987" s="8" t="s">
        <v>6813</v>
      </c>
      <c r="F987" s="8" t="s">
        <v>6817</v>
      </c>
      <c r="G987" s="8" t="s">
        <v>3368</v>
      </c>
      <c r="H987" s="11" t="s">
        <v>2460</v>
      </c>
      <c r="I987" s="4">
        <f t="shared" si="42"/>
        <v>626702458</v>
      </c>
      <c r="J987" s="4">
        <f t="shared" si="43"/>
        <v>606966679</v>
      </c>
      <c r="K987" s="7">
        <f t="shared" si="44"/>
        <v>-3.1491465763486763E-2</v>
      </c>
      <c r="L987" s="4" t="str">
        <f t="shared" si="45"/>
        <v>QUALIFIED</v>
      </c>
      <c r="M987" s="3">
        <v>978.39</v>
      </c>
      <c r="N987" s="3">
        <v>856.09</v>
      </c>
      <c r="O987" s="3">
        <v>733.79</v>
      </c>
      <c r="P987" s="3">
        <v>611.49</v>
      </c>
      <c r="Q987" s="3">
        <v>489.2</v>
      </c>
      <c r="R987" s="3">
        <v>366.9</v>
      </c>
      <c r="S987" s="3">
        <v>244.6</v>
      </c>
      <c r="T987" s="3">
        <v>122.3</v>
      </c>
      <c r="U987" t="s">
        <v>7812</v>
      </c>
    </row>
    <row r="988" spans="1:21" x14ac:dyDescent="0.25">
      <c r="A988" s="8" t="s">
        <v>1693</v>
      </c>
      <c r="B988" s="47">
        <v>90</v>
      </c>
      <c r="C988" s="8" t="s">
        <v>6814</v>
      </c>
      <c r="D988" s="8" t="s">
        <v>6840</v>
      </c>
      <c r="E988" s="8" t="s">
        <v>6813</v>
      </c>
      <c r="F988" s="8" t="s">
        <v>6827</v>
      </c>
      <c r="G988" s="8" t="s">
        <v>3368</v>
      </c>
      <c r="H988" s="11" t="s">
        <v>2461</v>
      </c>
      <c r="I988" s="4">
        <f t="shared" si="42"/>
        <v>626702458</v>
      </c>
      <c r="J988" s="4">
        <f t="shared" si="43"/>
        <v>606966679</v>
      </c>
      <c r="K988" s="7">
        <f t="shared" si="44"/>
        <v>-3.1491465763486763E-2</v>
      </c>
      <c r="L988" s="4" t="str">
        <f t="shared" si="45"/>
        <v>QUALIFIED</v>
      </c>
      <c r="M988" s="3">
        <v>818.18999999999994</v>
      </c>
      <c r="N988" s="3">
        <v>715.92</v>
      </c>
      <c r="O988" s="3">
        <v>613.64</v>
      </c>
      <c r="P988" s="3">
        <v>511.37</v>
      </c>
      <c r="Q988" s="3">
        <v>409.1</v>
      </c>
      <c r="R988" s="3">
        <v>306.82</v>
      </c>
      <c r="S988" s="3">
        <v>204.55</v>
      </c>
      <c r="T988" s="3">
        <v>102.27</v>
      </c>
      <c r="U988" t="s">
        <v>7813</v>
      </c>
    </row>
    <row r="989" spans="1:21" x14ac:dyDescent="0.25">
      <c r="A989" s="8" t="s">
        <v>1572</v>
      </c>
      <c r="B989" s="47">
        <v>94</v>
      </c>
      <c r="C989" s="8" t="s">
        <v>6814</v>
      </c>
      <c r="D989" s="8" t="s">
        <v>6841</v>
      </c>
      <c r="E989" s="8" t="s">
        <v>6813</v>
      </c>
      <c r="F989" s="8" t="s">
        <v>6816</v>
      </c>
      <c r="G989" s="8" t="s">
        <v>3015</v>
      </c>
      <c r="H989" s="11" t="s">
        <v>2545</v>
      </c>
      <c r="I989" s="4">
        <f t="shared" si="42"/>
        <v>638720633</v>
      </c>
      <c r="J989" s="4">
        <f t="shared" si="43"/>
        <v>773775734</v>
      </c>
      <c r="K989" s="7">
        <f t="shared" si="44"/>
        <v>0.21144627873638772</v>
      </c>
      <c r="L989" s="4" t="str">
        <f t="shared" si="45"/>
        <v>QUALIFIED</v>
      </c>
      <c r="M989" s="3">
        <v>610.63</v>
      </c>
      <c r="N989" s="3">
        <v>534.29999999999995</v>
      </c>
      <c r="O989" s="3">
        <v>457.97</v>
      </c>
      <c r="P989" s="3">
        <v>381.64</v>
      </c>
      <c r="Q989" s="3">
        <v>305.32</v>
      </c>
      <c r="R989" s="3">
        <v>228.99</v>
      </c>
      <c r="S989" s="3">
        <v>152.66</v>
      </c>
      <c r="T989" s="3">
        <v>76.33</v>
      </c>
      <c r="U989" t="s">
        <v>7814</v>
      </c>
    </row>
    <row r="990" spans="1:21" x14ac:dyDescent="0.25">
      <c r="A990" s="8" t="s">
        <v>1572</v>
      </c>
      <c r="B990" s="47">
        <v>94</v>
      </c>
      <c r="C990" s="8" t="s">
        <v>6814</v>
      </c>
      <c r="D990" s="8" t="s">
        <v>6841</v>
      </c>
      <c r="E990" s="8" t="s">
        <v>6813</v>
      </c>
      <c r="F990" s="8" t="s">
        <v>6817</v>
      </c>
      <c r="G990" s="8" t="s">
        <v>3015</v>
      </c>
      <c r="H990" s="11" t="s">
        <v>2546</v>
      </c>
      <c r="I990" s="4">
        <f t="shared" si="42"/>
        <v>638720633</v>
      </c>
      <c r="J990" s="4">
        <f t="shared" si="43"/>
        <v>773775734</v>
      </c>
      <c r="K990" s="7">
        <f t="shared" si="44"/>
        <v>0.21144627873638772</v>
      </c>
      <c r="L990" s="4" t="str">
        <f t="shared" si="45"/>
        <v>QUALIFIED</v>
      </c>
      <c r="M990" s="3">
        <v>486.70000000000005</v>
      </c>
      <c r="N990" s="3">
        <v>425.86</v>
      </c>
      <c r="O990" s="3">
        <v>365.03</v>
      </c>
      <c r="P990" s="3">
        <v>304.19</v>
      </c>
      <c r="Q990" s="3">
        <v>243.35</v>
      </c>
      <c r="R990" s="3">
        <v>182.51</v>
      </c>
      <c r="S990" s="3">
        <v>121.68</v>
      </c>
      <c r="T990" s="3">
        <v>60.84</v>
      </c>
      <c r="U990" t="s">
        <v>7815</v>
      </c>
    </row>
    <row r="991" spans="1:21" x14ac:dyDescent="0.25">
      <c r="A991" s="8" t="s">
        <v>1572</v>
      </c>
      <c r="B991" s="47">
        <v>94</v>
      </c>
      <c r="C991" s="8" t="s">
        <v>6814</v>
      </c>
      <c r="D991" s="8" t="s">
        <v>6841</v>
      </c>
      <c r="E991" s="8" t="s">
        <v>6813</v>
      </c>
      <c r="F991" s="8" t="s">
        <v>6827</v>
      </c>
      <c r="G991" s="8" t="s">
        <v>3015</v>
      </c>
      <c r="H991" s="11" t="s">
        <v>2547</v>
      </c>
      <c r="I991" s="4">
        <f t="shared" si="42"/>
        <v>638720633</v>
      </c>
      <c r="J991" s="4">
        <f t="shared" si="43"/>
        <v>773775734</v>
      </c>
      <c r="K991" s="7">
        <f t="shared" si="44"/>
        <v>0.21144627873638772</v>
      </c>
      <c r="L991" s="4" t="str">
        <f t="shared" si="45"/>
        <v>QUALIFIED</v>
      </c>
      <c r="M991" s="3">
        <v>4953.71</v>
      </c>
      <c r="N991" s="3">
        <v>4334.5</v>
      </c>
      <c r="O991" s="3">
        <v>3715.28</v>
      </c>
      <c r="P991" s="3">
        <v>3096.07</v>
      </c>
      <c r="Q991" s="3">
        <v>2476.86</v>
      </c>
      <c r="R991" s="3">
        <v>1857.64</v>
      </c>
      <c r="S991" s="3">
        <v>1238.43</v>
      </c>
      <c r="T991" s="3">
        <v>619.21</v>
      </c>
      <c r="U991" t="s">
        <v>7816</v>
      </c>
    </row>
    <row r="992" spans="1:21" x14ac:dyDescent="0.25">
      <c r="A992" s="8" t="s">
        <v>1572</v>
      </c>
      <c r="B992" s="47">
        <v>94</v>
      </c>
      <c r="C992" s="8" t="s">
        <v>6814</v>
      </c>
      <c r="D992" s="8" t="s">
        <v>6841</v>
      </c>
      <c r="E992" s="8" t="s">
        <v>6813</v>
      </c>
      <c r="F992" s="8" t="s">
        <v>6830</v>
      </c>
      <c r="G992" s="8" t="s">
        <v>3015</v>
      </c>
      <c r="H992" s="11" t="s">
        <v>2548</v>
      </c>
      <c r="I992" s="4">
        <f t="shared" si="42"/>
        <v>638720633</v>
      </c>
      <c r="J992" s="4">
        <f t="shared" si="43"/>
        <v>773775734</v>
      </c>
      <c r="K992" s="7">
        <f t="shared" si="44"/>
        <v>0.21144627873638772</v>
      </c>
      <c r="L992" s="4" t="str">
        <f t="shared" si="45"/>
        <v>QUALIFIED</v>
      </c>
      <c r="M992" s="3">
        <v>2945.1299999999997</v>
      </c>
      <c r="N992" s="3">
        <v>2576.9899999999998</v>
      </c>
      <c r="O992" s="3">
        <v>2208.85</v>
      </c>
      <c r="P992" s="3">
        <v>1840.71</v>
      </c>
      <c r="Q992" s="3">
        <v>1472.57</v>
      </c>
      <c r="R992" s="3">
        <v>1104.42</v>
      </c>
      <c r="S992" s="3">
        <v>736.28</v>
      </c>
      <c r="T992" s="3">
        <v>368.14</v>
      </c>
      <c r="U992" t="s">
        <v>7817</v>
      </c>
    </row>
    <row r="993" spans="1:21" x14ac:dyDescent="0.25">
      <c r="A993" s="8" t="s">
        <v>2693</v>
      </c>
      <c r="B993" s="47">
        <v>96</v>
      </c>
      <c r="C993" s="8" t="s">
        <v>6814</v>
      </c>
      <c r="D993" s="8" t="s">
        <v>6842</v>
      </c>
      <c r="E993" s="8" t="s">
        <v>6813</v>
      </c>
      <c r="F993" s="8" t="s">
        <v>6816</v>
      </c>
      <c r="G993" s="8" t="s">
        <v>2927</v>
      </c>
      <c r="H993" s="11" t="s">
        <v>2598</v>
      </c>
      <c r="I993" s="4">
        <f t="shared" si="42"/>
        <v>293373260</v>
      </c>
      <c r="J993" s="4">
        <f t="shared" si="43"/>
        <v>357453480</v>
      </c>
      <c r="K993" s="7">
        <f t="shared" si="44"/>
        <v>0.21842556475665165</v>
      </c>
      <c r="L993" s="4" t="str">
        <f t="shared" si="45"/>
        <v>QUALIFIED</v>
      </c>
      <c r="M993" s="3">
        <v>1633.79</v>
      </c>
      <c r="N993" s="3">
        <v>1429.57</v>
      </c>
      <c r="O993" s="3">
        <v>1225.3399999999999</v>
      </c>
      <c r="P993" s="3">
        <v>1021.12</v>
      </c>
      <c r="Q993" s="3">
        <v>816.9</v>
      </c>
      <c r="R993" s="3">
        <v>612.66999999999996</v>
      </c>
      <c r="S993" s="3">
        <v>408.45</v>
      </c>
      <c r="T993" s="3">
        <v>204.22</v>
      </c>
      <c r="U993" t="s">
        <v>7818</v>
      </c>
    </row>
    <row r="994" spans="1:21" x14ac:dyDescent="0.25">
      <c r="A994" s="8" t="s">
        <v>2641</v>
      </c>
      <c r="B994" s="47">
        <v>97</v>
      </c>
      <c r="C994" s="8" t="s">
        <v>6814</v>
      </c>
      <c r="D994" s="8" t="s">
        <v>6843</v>
      </c>
      <c r="E994" s="8" t="s">
        <v>6813</v>
      </c>
      <c r="F994" s="8" t="s">
        <v>6827</v>
      </c>
      <c r="G994" s="8" t="s">
        <v>3504</v>
      </c>
      <c r="H994" s="11" t="s">
        <v>3668</v>
      </c>
      <c r="I994" s="4">
        <f t="shared" si="42"/>
        <v>2527776707</v>
      </c>
      <c r="J994" s="4">
        <f t="shared" si="43"/>
        <v>3350628485</v>
      </c>
      <c r="K994" s="7">
        <f t="shared" si="44"/>
        <v>0.32552391820105492</v>
      </c>
      <c r="L994" s="4" t="str">
        <f t="shared" si="45"/>
        <v/>
      </c>
      <c r="M994" s="3">
        <v>39058.81</v>
      </c>
      <c r="N994" s="3">
        <v>31247.05</v>
      </c>
      <c r="O994" s="3">
        <v>23435.29</v>
      </c>
      <c r="P994" s="3">
        <v>15623.52</v>
      </c>
      <c r="Q994" s="3">
        <v>7811.76</v>
      </c>
      <c r="R994" s="3">
        <v>0</v>
      </c>
      <c r="S994" s="3">
        <v>0</v>
      </c>
      <c r="T994" s="3">
        <v>0</v>
      </c>
      <c r="U994" t="s">
        <v>7819</v>
      </c>
    </row>
    <row r="995" spans="1:21" x14ac:dyDescent="0.25">
      <c r="A995" s="8" t="s">
        <v>2641</v>
      </c>
      <c r="B995" s="47">
        <v>97</v>
      </c>
      <c r="C995" s="8" t="s">
        <v>6814</v>
      </c>
      <c r="D995" s="8" t="s">
        <v>6843</v>
      </c>
      <c r="E995" s="8" t="s">
        <v>6813</v>
      </c>
      <c r="F995" s="8" t="s">
        <v>6830</v>
      </c>
      <c r="G995" s="8" t="s">
        <v>3504</v>
      </c>
      <c r="H995" s="11" t="s">
        <v>3669</v>
      </c>
      <c r="I995" s="4">
        <f t="shared" si="42"/>
        <v>2527776707</v>
      </c>
      <c r="J995" s="4">
        <f t="shared" si="43"/>
        <v>3350628485</v>
      </c>
      <c r="K995" s="7">
        <f t="shared" si="44"/>
        <v>0.32552391820105492</v>
      </c>
      <c r="L995" s="4" t="str">
        <f t="shared" si="45"/>
        <v/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t="s">
        <v>7820</v>
      </c>
    </row>
    <row r="996" spans="1:21" x14ac:dyDescent="0.25">
      <c r="A996" s="8" t="s">
        <v>2213</v>
      </c>
      <c r="B996" s="47">
        <v>99</v>
      </c>
      <c r="C996" s="8" t="s">
        <v>6814</v>
      </c>
      <c r="D996" s="8" t="s">
        <v>6844</v>
      </c>
      <c r="E996" s="8" t="s">
        <v>6813</v>
      </c>
      <c r="F996" s="8" t="s">
        <v>6816</v>
      </c>
      <c r="G996" s="8" t="s">
        <v>2785</v>
      </c>
      <c r="H996" s="11" t="s">
        <v>2663</v>
      </c>
      <c r="I996" s="4">
        <f t="shared" si="42"/>
        <v>60557083</v>
      </c>
      <c r="J996" s="4">
        <f t="shared" si="43"/>
        <v>72761534</v>
      </c>
      <c r="K996" s="7">
        <f t="shared" si="44"/>
        <v>0.20153630913827206</v>
      </c>
      <c r="L996" s="4" t="str">
        <f t="shared" si="45"/>
        <v>QUALIFIED</v>
      </c>
      <c r="M996" s="3">
        <v>1085.6400000000001</v>
      </c>
      <c r="N996" s="3">
        <v>949.94</v>
      </c>
      <c r="O996" s="3">
        <v>814.23</v>
      </c>
      <c r="P996" s="3">
        <v>678.53</v>
      </c>
      <c r="Q996" s="3">
        <v>542.82000000000005</v>
      </c>
      <c r="R996" s="3">
        <v>407.12</v>
      </c>
      <c r="S996" s="3">
        <v>271.41000000000003</v>
      </c>
      <c r="T996" s="3">
        <v>135.71</v>
      </c>
      <c r="U996" t="s">
        <v>7821</v>
      </c>
    </row>
  </sheetData>
  <sortState ref="A3:T948">
    <sortCondition ref="D3:D948"/>
  </sortState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58F4-969A-42A7-956F-0F0FE22A4837}">
  <dimension ref="A1:AI368"/>
  <sheetViews>
    <sheetView showGridLines="0" workbookViewId="0">
      <pane xSplit="3" ySplit="2" topLeftCell="D3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5" x14ac:dyDescent="0.25"/>
  <cols>
    <col min="1" max="1" width="12.42578125" customWidth="1"/>
    <col min="2" max="2" width="12" bestFit="1" customWidth="1"/>
    <col min="3" max="3" width="40.85546875" bestFit="1" customWidth="1"/>
    <col min="4" max="7" width="14.5703125" bestFit="1" customWidth="1"/>
    <col min="8" max="18" width="14.5703125" customWidth="1"/>
    <col min="20" max="20" width="10.85546875" bestFit="1" customWidth="1"/>
  </cols>
  <sheetData>
    <row r="1" spans="1:35" x14ac:dyDescent="0.25">
      <c r="A1" s="17" t="s">
        <v>6505</v>
      </c>
      <c r="D1" s="6">
        <f>SUM(D3:D368)</f>
        <v>30844260.06000001</v>
      </c>
      <c r="E1" s="6">
        <f t="shared" ref="E1:R1" si="0">SUM(E3:E368)</f>
        <v>62935505.969999999</v>
      </c>
      <c r="F1" s="6">
        <f t="shared" si="0"/>
        <v>59685150.369999982</v>
      </c>
      <c r="G1" s="6">
        <f t="shared" si="0"/>
        <v>59688170.739999995</v>
      </c>
      <c r="H1" s="6">
        <f t="shared" si="0"/>
        <v>59512560.209999993</v>
      </c>
      <c r="I1" s="6">
        <f t="shared" si="0"/>
        <v>59774654.63000001</v>
      </c>
      <c r="J1" s="6">
        <f t="shared" si="0"/>
        <v>59668308.469999954</v>
      </c>
      <c r="K1" s="6">
        <f t="shared" si="0"/>
        <v>58949734.730000012</v>
      </c>
      <c r="L1" s="6">
        <f t="shared" si="0"/>
        <v>0</v>
      </c>
      <c r="M1" s="6">
        <f t="shared" si="0"/>
        <v>0</v>
      </c>
      <c r="N1" s="6">
        <f t="shared" si="0"/>
        <v>0</v>
      </c>
      <c r="O1" s="6">
        <f t="shared" si="0"/>
        <v>0</v>
      </c>
      <c r="P1" s="6">
        <f t="shared" si="0"/>
        <v>0</v>
      </c>
      <c r="Q1" s="6">
        <f t="shared" si="0"/>
        <v>0</v>
      </c>
      <c r="R1" s="6">
        <f t="shared" si="0"/>
        <v>0</v>
      </c>
    </row>
    <row r="2" spans="1:35" x14ac:dyDescent="0.25">
      <c r="A2" s="1" t="s">
        <v>6389</v>
      </c>
      <c r="B2" s="1" t="s">
        <v>2695</v>
      </c>
      <c r="C2" s="1" t="s">
        <v>6506</v>
      </c>
      <c r="D2" s="1" t="s">
        <v>3662</v>
      </c>
      <c r="E2" s="1" t="s">
        <v>3663</v>
      </c>
      <c r="F2" s="1" t="s">
        <v>2701</v>
      </c>
      <c r="G2" s="1" t="s">
        <v>2702</v>
      </c>
      <c r="H2" s="1" t="s">
        <v>2703</v>
      </c>
      <c r="I2" s="1" t="s">
        <v>2704</v>
      </c>
      <c r="J2" s="1" t="s">
        <v>2699</v>
      </c>
      <c r="K2" s="1" t="s">
        <v>2705</v>
      </c>
      <c r="L2" s="1" t="s">
        <v>2706</v>
      </c>
      <c r="M2" s="1" t="s">
        <v>2707</v>
      </c>
      <c r="N2" s="1" t="s">
        <v>2708</v>
      </c>
      <c r="O2" s="1" t="s">
        <v>2709</v>
      </c>
      <c r="P2" s="1" t="s">
        <v>2710</v>
      </c>
      <c r="Q2" s="1" t="s">
        <v>2711</v>
      </c>
      <c r="R2" s="1" t="s">
        <v>2712</v>
      </c>
    </row>
    <row r="3" spans="1:35" x14ac:dyDescent="0.25">
      <c r="A3" s="8" t="s">
        <v>2678</v>
      </c>
      <c r="B3" s="8">
        <v>390018</v>
      </c>
      <c r="C3" s="5" t="s">
        <v>1130</v>
      </c>
      <c r="D3" s="3">
        <v>37332.69</v>
      </c>
      <c r="E3" s="3">
        <v>105329.73</v>
      </c>
      <c r="F3" s="3">
        <v>139055.31</v>
      </c>
      <c r="G3" s="3">
        <v>144729.26</v>
      </c>
      <c r="H3" s="3">
        <v>144569.26</v>
      </c>
      <c r="I3" s="3">
        <v>160534.13</v>
      </c>
      <c r="J3" s="3">
        <v>167441.25</v>
      </c>
      <c r="K3" s="3">
        <v>156055.20000000001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25">
      <c r="A4" s="8" t="s">
        <v>701</v>
      </c>
      <c r="B4" s="8">
        <v>250027</v>
      </c>
      <c r="C4" s="11" t="s">
        <v>673</v>
      </c>
      <c r="D4" s="3">
        <v>66060.73</v>
      </c>
      <c r="E4" s="3">
        <v>135008.87</v>
      </c>
      <c r="F4" s="3">
        <v>126629.41</v>
      </c>
      <c r="G4" s="3">
        <v>128984.33</v>
      </c>
      <c r="H4" s="3">
        <v>137111.96</v>
      </c>
      <c r="I4" s="3">
        <v>151355.94</v>
      </c>
      <c r="J4" s="3">
        <v>142790.92000000001</v>
      </c>
      <c r="K4" s="3">
        <v>142648.04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x14ac:dyDescent="0.25">
      <c r="A5" s="8" t="s">
        <v>2677</v>
      </c>
      <c r="B5" s="8">
        <v>380009</v>
      </c>
      <c r="C5" s="11" t="s">
        <v>1083</v>
      </c>
      <c r="D5" s="3">
        <v>13200.91</v>
      </c>
      <c r="E5" s="3">
        <v>31750.43</v>
      </c>
      <c r="F5" s="3">
        <v>36947.75</v>
      </c>
      <c r="G5" s="3">
        <v>54781.57</v>
      </c>
      <c r="H5" s="3">
        <v>57361.26</v>
      </c>
      <c r="I5" s="3">
        <v>71529.350000000006</v>
      </c>
      <c r="J5" s="3">
        <v>77329.570000000007</v>
      </c>
      <c r="K5" s="3">
        <v>86616.37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x14ac:dyDescent="0.25">
      <c r="A6" s="8" t="s">
        <v>2688</v>
      </c>
      <c r="B6" s="8">
        <v>780441</v>
      </c>
      <c r="C6" s="11" t="s">
        <v>3670</v>
      </c>
      <c r="D6" s="3">
        <v>43360.83</v>
      </c>
      <c r="E6" s="3">
        <v>93557.65</v>
      </c>
      <c r="F6" s="3">
        <v>100330.1</v>
      </c>
      <c r="G6" s="3">
        <v>80428.070000000007</v>
      </c>
      <c r="H6" s="3">
        <v>64780.06</v>
      </c>
      <c r="I6" s="3">
        <v>148365.20000000001</v>
      </c>
      <c r="J6" s="3">
        <v>165046.81</v>
      </c>
      <c r="K6" s="3">
        <v>159835.47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5">
      <c r="A7" s="8" t="s">
        <v>454</v>
      </c>
      <c r="B7" s="8">
        <v>750063</v>
      </c>
      <c r="C7" s="11" t="s">
        <v>2079</v>
      </c>
      <c r="D7" s="3">
        <v>9406.67</v>
      </c>
      <c r="E7" s="3">
        <v>18997.169999999998</v>
      </c>
      <c r="F7" s="3">
        <v>15188.45</v>
      </c>
      <c r="G7" s="3">
        <v>15734.67</v>
      </c>
      <c r="H7" s="3">
        <v>20009.060000000001</v>
      </c>
      <c r="I7" s="3">
        <v>21135.78</v>
      </c>
      <c r="J7" s="3">
        <v>20539.87</v>
      </c>
      <c r="K7" s="3">
        <v>20176.96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x14ac:dyDescent="0.25">
      <c r="A8" s="8" t="s">
        <v>595</v>
      </c>
      <c r="B8" s="8">
        <v>110072</v>
      </c>
      <c r="C8" s="11" t="s">
        <v>293</v>
      </c>
      <c r="D8" s="3">
        <v>11008.4</v>
      </c>
      <c r="E8" s="3">
        <v>22423.13</v>
      </c>
      <c r="F8" s="3">
        <v>20483.740000000002</v>
      </c>
      <c r="G8" s="3">
        <v>20255.75</v>
      </c>
      <c r="H8" s="3">
        <v>18839.09</v>
      </c>
      <c r="I8" s="3">
        <v>18670</v>
      </c>
      <c r="J8" s="3">
        <v>17524.28</v>
      </c>
      <c r="K8" s="3">
        <v>17457.810000000001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x14ac:dyDescent="0.25">
      <c r="A9" s="8" t="s">
        <v>347</v>
      </c>
      <c r="B9" s="8">
        <v>680081</v>
      </c>
      <c r="C9" s="11" t="s">
        <v>1946</v>
      </c>
      <c r="D9" s="3">
        <v>30143.57</v>
      </c>
      <c r="E9" s="3">
        <v>62037.15</v>
      </c>
      <c r="F9" s="3">
        <v>55360.959999999999</v>
      </c>
      <c r="G9" s="3">
        <v>53012.45</v>
      </c>
      <c r="H9" s="3">
        <v>47094.09</v>
      </c>
      <c r="I9" s="3">
        <v>44022.879999999997</v>
      </c>
      <c r="J9" s="3">
        <v>42811.839999999997</v>
      </c>
      <c r="K9" s="3">
        <v>41415.49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x14ac:dyDescent="0.25">
      <c r="A10" s="8" t="s">
        <v>437</v>
      </c>
      <c r="B10" s="8">
        <v>570099</v>
      </c>
      <c r="C10" s="11" t="s">
        <v>1648</v>
      </c>
      <c r="D10" s="3">
        <v>5646.47</v>
      </c>
      <c r="E10" s="3">
        <v>11320.25</v>
      </c>
      <c r="F10" s="3">
        <v>11896.47</v>
      </c>
      <c r="G10" s="3">
        <v>11580.23</v>
      </c>
      <c r="H10" s="3">
        <v>12040.77</v>
      </c>
      <c r="I10" s="3">
        <v>12039.22</v>
      </c>
      <c r="J10" s="3">
        <v>13065.94</v>
      </c>
      <c r="K10" s="3">
        <v>13851.29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x14ac:dyDescent="0.25">
      <c r="A11" s="8" t="s">
        <v>1073</v>
      </c>
      <c r="B11" s="8">
        <v>420108</v>
      </c>
      <c r="C11" s="11" t="s">
        <v>1222</v>
      </c>
      <c r="D11" s="3">
        <v>7998.36</v>
      </c>
      <c r="E11" s="3">
        <v>16347.05</v>
      </c>
      <c r="F11" s="3">
        <v>19424.66</v>
      </c>
      <c r="G11" s="3">
        <v>19621.990000000002</v>
      </c>
      <c r="H11" s="3">
        <v>18816.400000000001</v>
      </c>
      <c r="I11" s="3">
        <v>24687.43</v>
      </c>
      <c r="J11" s="3">
        <v>16618.37</v>
      </c>
      <c r="K11" s="3">
        <v>19461.72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x14ac:dyDescent="0.25">
      <c r="A12" s="8" t="s">
        <v>2681</v>
      </c>
      <c r="B12" s="8">
        <v>550126</v>
      </c>
      <c r="C12" s="11" t="s">
        <v>1599</v>
      </c>
      <c r="D12" s="3">
        <v>72846.55</v>
      </c>
      <c r="E12" s="3">
        <v>151857.46</v>
      </c>
      <c r="F12" s="3">
        <v>147557.5</v>
      </c>
      <c r="G12" s="3">
        <v>144248.64000000001</v>
      </c>
      <c r="H12" s="3">
        <v>140585.71</v>
      </c>
      <c r="I12" s="3">
        <v>146868.59</v>
      </c>
      <c r="J12" s="3">
        <v>137666.06</v>
      </c>
      <c r="K12" s="3">
        <v>135740.07999999999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x14ac:dyDescent="0.25">
      <c r="A13" s="8" t="s">
        <v>2681</v>
      </c>
      <c r="B13" s="8">
        <v>556417</v>
      </c>
      <c r="C13" s="11" t="s">
        <v>1602</v>
      </c>
      <c r="D13" s="3">
        <v>5082.8999999999996</v>
      </c>
      <c r="E13" s="3">
        <v>9140.9699999999993</v>
      </c>
      <c r="F13" s="3">
        <v>8953.9699999999993</v>
      </c>
      <c r="G13" s="3">
        <v>8928</v>
      </c>
      <c r="H13" s="3">
        <v>11805.33</v>
      </c>
      <c r="I13" s="3">
        <v>12013.09</v>
      </c>
      <c r="J13" s="3">
        <v>12813.24</v>
      </c>
      <c r="K13" s="3">
        <v>8149.32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x14ac:dyDescent="0.25">
      <c r="A14" s="8" t="s">
        <v>2096</v>
      </c>
      <c r="B14" s="8">
        <v>417930</v>
      </c>
      <c r="C14" s="11" t="s">
        <v>3671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x14ac:dyDescent="0.25">
      <c r="A15" s="8" t="s">
        <v>44</v>
      </c>
      <c r="B15" s="8">
        <v>30135</v>
      </c>
      <c r="C15" s="11" t="s">
        <v>44</v>
      </c>
      <c r="D15" s="3">
        <v>36709.71</v>
      </c>
      <c r="E15" s="3">
        <v>72556.289999999994</v>
      </c>
      <c r="F15" s="3">
        <v>62180.09</v>
      </c>
      <c r="G15" s="3">
        <v>64491.25</v>
      </c>
      <c r="H15" s="3">
        <v>59109.83</v>
      </c>
      <c r="I15" s="3">
        <v>61344.71</v>
      </c>
      <c r="J15" s="3">
        <v>56847.05</v>
      </c>
      <c r="K15" s="3">
        <v>54448.28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x14ac:dyDescent="0.25">
      <c r="A16" s="8" t="s">
        <v>595</v>
      </c>
      <c r="B16" s="8">
        <v>110171</v>
      </c>
      <c r="C16" s="11" t="s">
        <v>300</v>
      </c>
      <c r="D16" s="3">
        <v>39516.199999999997</v>
      </c>
      <c r="E16" s="3">
        <v>78301.56</v>
      </c>
      <c r="F16" s="3">
        <v>73417.34</v>
      </c>
      <c r="G16" s="3">
        <v>73448.7</v>
      </c>
      <c r="H16" s="3">
        <v>56944.17</v>
      </c>
      <c r="I16" s="3">
        <v>56949.1</v>
      </c>
      <c r="J16" s="3">
        <v>51951.94</v>
      </c>
      <c r="K16" s="3">
        <v>67772.97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x14ac:dyDescent="0.25">
      <c r="A17" s="8" t="s">
        <v>2691</v>
      </c>
      <c r="B17" s="8">
        <v>850225</v>
      </c>
      <c r="C17" s="11" t="s">
        <v>2359</v>
      </c>
      <c r="D17" s="3">
        <v>677382.01</v>
      </c>
      <c r="E17" s="3">
        <v>1356399.44</v>
      </c>
      <c r="F17" s="3">
        <v>1315498.4099999999</v>
      </c>
      <c r="G17" s="3">
        <v>1317368.8700000001</v>
      </c>
      <c r="H17" s="3">
        <v>1218693</v>
      </c>
      <c r="I17" s="3">
        <v>1212531.58</v>
      </c>
      <c r="J17" s="3">
        <v>1215562.3600000001</v>
      </c>
      <c r="K17" s="3">
        <v>1236150.02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x14ac:dyDescent="0.25">
      <c r="A18" s="8" t="s">
        <v>2680</v>
      </c>
      <c r="B18" s="8">
        <v>530234</v>
      </c>
      <c r="C18" s="11" t="s">
        <v>1532</v>
      </c>
      <c r="D18" s="3">
        <v>40644.339999999997</v>
      </c>
      <c r="E18" s="3">
        <v>100256.4</v>
      </c>
      <c r="F18" s="3">
        <v>81371.66</v>
      </c>
      <c r="G18" s="3">
        <v>76477.850000000006</v>
      </c>
      <c r="H18" s="3">
        <v>73495.63</v>
      </c>
      <c r="I18" s="3">
        <v>76194.84</v>
      </c>
      <c r="J18" s="3">
        <v>71257.149999999994</v>
      </c>
      <c r="K18" s="3">
        <v>72156.05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x14ac:dyDescent="0.25">
      <c r="A19" s="8" t="s">
        <v>13</v>
      </c>
      <c r="B19" s="8">
        <v>490243</v>
      </c>
      <c r="C19" s="11" t="s">
        <v>1398</v>
      </c>
      <c r="D19" s="3">
        <v>2359.2600000000002</v>
      </c>
      <c r="E19" s="3">
        <v>5185.92</v>
      </c>
      <c r="F19" s="3">
        <v>3537.54</v>
      </c>
      <c r="G19" s="3">
        <v>3576.43</v>
      </c>
      <c r="H19" s="3">
        <v>3604.99</v>
      </c>
      <c r="I19" s="3">
        <v>3929.4</v>
      </c>
      <c r="J19" s="3">
        <v>3659.53</v>
      </c>
      <c r="K19" s="3">
        <v>3815.32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x14ac:dyDescent="0.25">
      <c r="A20" s="8" t="s">
        <v>170</v>
      </c>
      <c r="B20" s="8">
        <v>770261</v>
      </c>
      <c r="C20" s="11" t="s">
        <v>2119</v>
      </c>
      <c r="D20" s="3">
        <v>793425.84</v>
      </c>
      <c r="E20" s="3">
        <v>1685012.12</v>
      </c>
      <c r="F20" s="3">
        <v>1641723.62</v>
      </c>
      <c r="G20" s="3">
        <v>1602617.1</v>
      </c>
      <c r="H20" s="3">
        <v>1626286.32</v>
      </c>
      <c r="I20" s="3">
        <v>1618510.71</v>
      </c>
      <c r="J20" s="3">
        <v>1682214.02</v>
      </c>
      <c r="K20" s="3">
        <v>1715899.12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x14ac:dyDescent="0.25">
      <c r="A21" s="8" t="s">
        <v>344</v>
      </c>
      <c r="B21" s="8">
        <v>120279</v>
      </c>
      <c r="C21" s="11" t="s">
        <v>3672</v>
      </c>
      <c r="D21" s="3">
        <v>20720.919999999998</v>
      </c>
      <c r="E21" s="3">
        <v>40704.629999999997</v>
      </c>
      <c r="F21" s="3">
        <v>31870.37</v>
      </c>
      <c r="G21" s="3">
        <v>31572.1</v>
      </c>
      <c r="H21" s="3">
        <v>30283.06</v>
      </c>
      <c r="I21" s="3">
        <v>34104.870000000003</v>
      </c>
      <c r="J21" s="3">
        <v>32434.94</v>
      </c>
      <c r="K21" s="3">
        <v>32064.6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x14ac:dyDescent="0.25">
      <c r="A22" s="8" t="s">
        <v>2674</v>
      </c>
      <c r="B22" s="8">
        <v>240355</v>
      </c>
      <c r="C22" s="11" t="s">
        <v>645</v>
      </c>
      <c r="D22" s="3">
        <v>31653.54</v>
      </c>
      <c r="E22" s="3">
        <v>63058.46</v>
      </c>
      <c r="F22" s="3">
        <v>62758.04</v>
      </c>
      <c r="G22" s="3">
        <v>63001.61</v>
      </c>
      <c r="H22" s="3">
        <v>67386.47</v>
      </c>
      <c r="I22" s="3">
        <v>55042.46</v>
      </c>
      <c r="J22" s="3">
        <v>53293.919999999998</v>
      </c>
      <c r="K22" s="3">
        <v>53947.42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x14ac:dyDescent="0.25">
      <c r="A23" s="8" t="s">
        <v>215</v>
      </c>
      <c r="B23" s="8">
        <v>150387</v>
      </c>
      <c r="C23" s="11" t="s">
        <v>400</v>
      </c>
      <c r="D23" s="3">
        <v>69162.559999999998</v>
      </c>
      <c r="E23" s="3">
        <v>141335.1</v>
      </c>
      <c r="F23" s="3">
        <v>150284.72</v>
      </c>
      <c r="G23" s="3">
        <v>144895.54</v>
      </c>
      <c r="H23" s="3">
        <v>130715.11</v>
      </c>
      <c r="I23" s="3">
        <v>124858.25</v>
      </c>
      <c r="J23" s="3">
        <v>135220.54</v>
      </c>
      <c r="K23" s="3">
        <v>133424.31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x14ac:dyDescent="0.25">
      <c r="A24" s="8" t="s">
        <v>108</v>
      </c>
      <c r="B24" s="8">
        <v>50414</v>
      </c>
      <c r="C24" s="11" t="s">
        <v>108</v>
      </c>
      <c r="D24" s="3">
        <v>15234.78</v>
      </c>
      <c r="E24" s="3">
        <v>29055.56</v>
      </c>
      <c r="F24" s="3">
        <v>30135.56</v>
      </c>
      <c r="G24" s="3">
        <v>31191.03</v>
      </c>
      <c r="H24" s="3">
        <v>30787.84</v>
      </c>
      <c r="I24" s="3">
        <v>30795.52</v>
      </c>
      <c r="J24" s="3">
        <v>36807.78</v>
      </c>
      <c r="K24" s="3">
        <v>34458.199999999997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x14ac:dyDescent="0.25">
      <c r="A25" s="8" t="s">
        <v>475</v>
      </c>
      <c r="B25" s="8">
        <v>180423</v>
      </c>
      <c r="C25" s="11" t="s">
        <v>479</v>
      </c>
      <c r="D25" s="3">
        <v>12465.19</v>
      </c>
      <c r="E25" s="3">
        <v>24790.53</v>
      </c>
      <c r="F25" s="3">
        <v>23582.29</v>
      </c>
      <c r="G25" s="3">
        <v>23363.03</v>
      </c>
      <c r="H25" s="3">
        <v>19327.150000000001</v>
      </c>
      <c r="I25" s="3">
        <v>20196.25</v>
      </c>
      <c r="J25" s="3">
        <v>19459.23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x14ac:dyDescent="0.25">
      <c r="A26" s="8" t="s">
        <v>2691</v>
      </c>
      <c r="B26" s="8">
        <v>850472</v>
      </c>
      <c r="C26" s="11" t="s">
        <v>2360</v>
      </c>
      <c r="D26" s="3">
        <v>69020.08</v>
      </c>
      <c r="E26" s="3">
        <v>145326.22</v>
      </c>
      <c r="F26" s="3">
        <v>135558.23000000001</v>
      </c>
      <c r="G26" s="3">
        <v>129344.91</v>
      </c>
      <c r="H26" s="3">
        <v>128969.95</v>
      </c>
      <c r="I26" s="3">
        <v>123714.61</v>
      </c>
      <c r="J26" s="3">
        <v>133040.68</v>
      </c>
      <c r="K26" s="3">
        <v>136725.29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x14ac:dyDescent="0.25">
      <c r="A27" s="8" t="s">
        <v>2679</v>
      </c>
      <c r="B27" s="8">
        <v>470504</v>
      </c>
      <c r="C27" s="11" t="s">
        <v>3673</v>
      </c>
      <c r="D27" s="3">
        <v>31289.85</v>
      </c>
      <c r="E27" s="3">
        <v>61427.68</v>
      </c>
      <c r="F27" s="3">
        <v>58450.03</v>
      </c>
      <c r="G27" s="3">
        <v>56882.12</v>
      </c>
      <c r="H27" s="3">
        <v>48071.78</v>
      </c>
      <c r="I27" s="3">
        <v>55940.98</v>
      </c>
      <c r="J27" s="3">
        <v>69942.850000000006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x14ac:dyDescent="0.25">
      <c r="A28" s="8" t="s">
        <v>40</v>
      </c>
      <c r="B28" s="8">
        <v>500513</v>
      </c>
      <c r="C28" s="11" t="s">
        <v>1427</v>
      </c>
      <c r="D28" s="3">
        <v>5290.79</v>
      </c>
      <c r="E28" s="3">
        <v>11196.25</v>
      </c>
      <c r="F28" s="3">
        <v>7472.79</v>
      </c>
      <c r="G28" s="3">
        <v>8075.85</v>
      </c>
      <c r="H28" s="3">
        <v>7773.63</v>
      </c>
      <c r="I28" s="3">
        <v>7534.99</v>
      </c>
      <c r="J28" s="3">
        <v>7234.02</v>
      </c>
      <c r="K28" s="3">
        <v>7193.15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x14ac:dyDescent="0.25">
      <c r="A29" s="8" t="s">
        <v>2677</v>
      </c>
      <c r="B29" s="8">
        <v>380540</v>
      </c>
      <c r="C29" s="11" t="s">
        <v>1084</v>
      </c>
      <c r="D29" s="3">
        <v>18474.45</v>
      </c>
      <c r="E29" s="3">
        <v>39178.14</v>
      </c>
      <c r="F29" s="3">
        <v>36890.35</v>
      </c>
      <c r="G29" s="3">
        <v>39488.129999999997</v>
      </c>
      <c r="H29" s="3">
        <v>38820.06</v>
      </c>
      <c r="I29" s="3">
        <v>37057.019999999997</v>
      </c>
      <c r="J29" s="3">
        <v>38388.79</v>
      </c>
      <c r="K29" s="3">
        <v>40212.43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x14ac:dyDescent="0.25">
      <c r="A30" s="8" t="s">
        <v>72</v>
      </c>
      <c r="B30" s="8">
        <v>870549</v>
      </c>
      <c r="C30" s="11" t="s">
        <v>2408</v>
      </c>
      <c r="D30" s="3">
        <v>5175.1099999999997</v>
      </c>
      <c r="E30" s="3">
        <v>11123.55</v>
      </c>
      <c r="F30" s="3">
        <v>12041.91</v>
      </c>
      <c r="G30" s="3">
        <v>12595.2</v>
      </c>
      <c r="H30" s="3">
        <v>11017.69</v>
      </c>
      <c r="I30" s="3">
        <v>11428.56</v>
      </c>
      <c r="J30" s="3">
        <v>11155.46</v>
      </c>
      <c r="K30" s="3">
        <v>11553.4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x14ac:dyDescent="0.25">
      <c r="A31" s="8" t="s">
        <v>72</v>
      </c>
      <c r="B31" s="8">
        <v>877926</v>
      </c>
      <c r="C31" s="11" t="s">
        <v>3674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x14ac:dyDescent="0.25">
      <c r="A32" s="8" t="s">
        <v>125</v>
      </c>
      <c r="B32" s="8">
        <v>60576</v>
      </c>
      <c r="C32" s="11" t="s">
        <v>124</v>
      </c>
      <c r="D32" s="3">
        <v>14552.89</v>
      </c>
      <c r="E32" s="3">
        <v>32504.07</v>
      </c>
      <c r="F32" s="3">
        <v>34644.550000000003</v>
      </c>
      <c r="G32" s="3">
        <v>36031.08</v>
      </c>
      <c r="H32" s="3">
        <v>35196.769999999997</v>
      </c>
      <c r="I32" s="3">
        <v>34861.72</v>
      </c>
      <c r="J32" s="3">
        <v>39544.76</v>
      </c>
      <c r="K32" s="3">
        <v>37888.58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x14ac:dyDescent="0.25">
      <c r="A33" s="8" t="s">
        <v>13</v>
      </c>
      <c r="B33" s="8">
        <v>490585</v>
      </c>
      <c r="C33" s="11" t="s">
        <v>1399</v>
      </c>
      <c r="D33" s="3">
        <v>21433.360000000001</v>
      </c>
      <c r="E33" s="3">
        <v>45390.96</v>
      </c>
      <c r="F33" s="3">
        <v>37794.660000000003</v>
      </c>
      <c r="G33" s="3">
        <v>37026.400000000001</v>
      </c>
      <c r="H33" s="3">
        <v>37705.33</v>
      </c>
      <c r="I33" s="3">
        <v>34744.379999999997</v>
      </c>
      <c r="J33" s="3">
        <v>30089.06</v>
      </c>
      <c r="K33" s="3">
        <v>30077.32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x14ac:dyDescent="0.25">
      <c r="A34" s="8" t="s">
        <v>2213</v>
      </c>
      <c r="B34" s="8">
        <v>990594</v>
      </c>
      <c r="C34" s="11" t="s">
        <v>2657</v>
      </c>
      <c r="D34" s="3">
        <v>34710.43</v>
      </c>
      <c r="E34" s="3">
        <v>69163.47</v>
      </c>
      <c r="F34" s="3">
        <v>63721.43</v>
      </c>
      <c r="G34" s="3">
        <v>72353.62</v>
      </c>
      <c r="H34" s="3">
        <v>71276.100000000006</v>
      </c>
      <c r="I34" s="3">
        <v>83233.89</v>
      </c>
      <c r="J34" s="3">
        <v>87057.89</v>
      </c>
      <c r="K34" s="3">
        <v>72698.2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x14ac:dyDescent="0.25">
      <c r="A35" s="8" t="s">
        <v>147</v>
      </c>
      <c r="B35" s="8">
        <v>160603</v>
      </c>
      <c r="C35" s="11" t="s">
        <v>420</v>
      </c>
      <c r="D35" s="3">
        <v>2049.12</v>
      </c>
      <c r="E35" s="3">
        <v>4221.71</v>
      </c>
      <c r="F35" s="3">
        <v>3730.34</v>
      </c>
      <c r="G35" s="3">
        <v>3428.67</v>
      </c>
      <c r="H35" s="3">
        <v>3643.42</v>
      </c>
      <c r="I35" s="3">
        <v>3450.03</v>
      </c>
      <c r="J35" s="3">
        <v>3659.02</v>
      </c>
      <c r="K35" s="3">
        <v>3293.14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x14ac:dyDescent="0.25">
      <c r="A36" s="8" t="s">
        <v>125</v>
      </c>
      <c r="B36" s="8">
        <v>60609</v>
      </c>
      <c r="C36" s="11" t="s">
        <v>125</v>
      </c>
      <c r="D36" s="3">
        <v>24438.98</v>
      </c>
      <c r="E36" s="3">
        <v>51264.27</v>
      </c>
      <c r="F36" s="3">
        <v>46433.32</v>
      </c>
      <c r="G36" s="3">
        <v>43994.18</v>
      </c>
      <c r="H36" s="3">
        <v>40174.620000000003</v>
      </c>
      <c r="I36" s="3">
        <v>41844.400000000001</v>
      </c>
      <c r="J36" s="3">
        <v>47956.89</v>
      </c>
      <c r="K36" s="3">
        <v>47662.45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x14ac:dyDescent="0.25">
      <c r="A37" s="8" t="s">
        <v>322</v>
      </c>
      <c r="B37" s="8">
        <v>820621</v>
      </c>
      <c r="C37" s="11" t="s">
        <v>2269</v>
      </c>
      <c r="D37" s="3">
        <v>421073.68</v>
      </c>
      <c r="E37" s="3">
        <v>829306.98</v>
      </c>
      <c r="F37" s="3">
        <v>747776.34</v>
      </c>
      <c r="G37" s="3">
        <v>744902.92</v>
      </c>
      <c r="H37" s="3">
        <v>751028.16</v>
      </c>
      <c r="I37" s="3">
        <v>693436.65</v>
      </c>
      <c r="J37" s="3">
        <v>682014.87</v>
      </c>
      <c r="K37" s="3">
        <v>676107.74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x14ac:dyDescent="0.25">
      <c r="A38" s="8" t="s">
        <v>170</v>
      </c>
      <c r="B38" s="8">
        <v>770720</v>
      </c>
      <c r="C38" s="11" t="s">
        <v>2120</v>
      </c>
      <c r="D38" s="3">
        <v>51121.23</v>
      </c>
      <c r="E38" s="3">
        <v>119591.46</v>
      </c>
      <c r="F38" s="3">
        <v>121246.43</v>
      </c>
      <c r="G38" s="3">
        <v>120616.41</v>
      </c>
      <c r="H38" s="3">
        <v>141784.82</v>
      </c>
      <c r="I38" s="3">
        <v>179532.34</v>
      </c>
      <c r="J38" s="3">
        <v>175017.56</v>
      </c>
      <c r="K38" s="3">
        <v>267607.99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x14ac:dyDescent="0.25">
      <c r="A39" s="8" t="s">
        <v>202</v>
      </c>
      <c r="B39" s="8">
        <v>80729</v>
      </c>
      <c r="C39" s="11" t="s">
        <v>202</v>
      </c>
      <c r="D39" s="3">
        <v>100633.31</v>
      </c>
      <c r="E39" s="3">
        <v>203102.42</v>
      </c>
      <c r="F39" s="3">
        <v>180622.07</v>
      </c>
      <c r="G39" s="3">
        <v>195332.7</v>
      </c>
      <c r="H39" s="3">
        <v>188248.06</v>
      </c>
      <c r="I39" s="3">
        <v>183332.49</v>
      </c>
      <c r="J39" s="3">
        <v>189696.02</v>
      </c>
      <c r="K39" s="3">
        <v>188648.69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x14ac:dyDescent="0.25">
      <c r="A40" s="8" t="s">
        <v>565</v>
      </c>
      <c r="B40" s="8">
        <v>840747</v>
      </c>
      <c r="C40" s="11" t="s">
        <v>2331</v>
      </c>
      <c r="D40" s="3">
        <v>32719.75</v>
      </c>
      <c r="E40" s="3">
        <v>68467.64</v>
      </c>
      <c r="F40" s="3">
        <v>72843.850000000006</v>
      </c>
      <c r="G40" s="3">
        <v>78641.17</v>
      </c>
      <c r="H40" s="3">
        <v>75489.460000000006</v>
      </c>
      <c r="I40" s="3">
        <v>76312.44</v>
      </c>
      <c r="J40" s="3">
        <v>69398.5</v>
      </c>
      <c r="K40" s="3">
        <v>69213.33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x14ac:dyDescent="0.25">
      <c r="A41" s="8" t="s">
        <v>222</v>
      </c>
      <c r="B41" s="8">
        <v>431917</v>
      </c>
      <c r="C41" s="11" t="s">
        <v>1245</v>
      </c>
      <c r="D41" s="3">
        <v>7170.52</v>
      </c>
      <c r="E41" s="3">
        <v>14308.42</v>
      </c>
      <c r="F41" s="3">
        <v>16950.34</v>
      </c>
      <c r="G41" s="3">
        <v>18018.080000000002</v>
      </c>
      <c r="H41" s="3">
        <v>16955.759999999998</v>
      </c>
      <c r="I41" s="3">
        <v>22164.82</v>
      </c>
      <c r="J41" s="3">
        <v>22751.13</v>
      </c>
      <c r="K41" s="3">
        <v>22993.17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x14ac:dyDescent="0.25">
      <c r="A42" s="8" t="s">
        <v>2689</v>
      </c>
      <c r="B42" s="8">
        <v>790846</v>
      </c>
      <c r="C42" s="11" t="s">
        <v>2216</v>
      </c>
      <c r="D42" s="3">
        <v>17076.64</v>
      </c>
      <c r="E42" s="3">
        <v>34716.019999999997</v>
      </c>
      <c r="F42" s="3">
        <v>36384.69</v>
      </c>
      <c r="G42" s="3">
        <v>41165.11</v>
      </c>
      <c r="H42" s="3">
        <v>38875.71</v>
      </c>
      <c r="I42" s="3">
        <v>37818.39</v>
      </c>
      <c r="J42" s="3">
        <v>44655.51</v>
      </c>
      <c r="K42" s="3">
        <v>47934.64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x14ac:dyDescent="0.25">
      <c r="A43" s="8" t="s">
        <v>218</v>
      </c>
      <c r="B43" s="8">
        <v>290882</v>
      </c>
      <c r="C43" s="11" t="s">
        <v>822</v>
      </c>
      <c r="D43" s="3">
        <v>250684.12</v>
      </c>
      <c r="E43" s="3">
        <v>546171.52</v>
      </c>
      <c r="F43" s="3">
        <v>469231.87</v>
      </c>
      <c r="G43" s="3">
        <v>469939.59</v>
      </c>
      <c r="H43" s="3">
        <v>473057.19</v>
      </c>
      <c r="I43" s="3">
        <v>456937.16</v>
      </c>
      <c r="J43" s="3">
        <v>417216.5</v>
      </c>
      <c r="K43" s="3">
        <v>416476.29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x14ac:dyDescent="0.25">
      <c r="A44" s="8" t="s">
        <v>414</v>
      </c>
      <c r="B44" s="8">
        <v>350916</v>
      </c>
      <c r="C44" s="11" t="s">
        <v>1009</v>
      </c>
      <c r="D44" s="3">
        <v>6264.24</v>
      </c>
      <c r="E44" s="3">
        <v>12012.41</v>
      </c>
      <c r="F44" s="3">
        <v>13531.44</v>
      </c>
      <c r="G44" s="3">
        <v>14099.99</v>
      </c>
      <c r="H44" s="3">
        <v>13813.08</v>
      </c>
      <c r="I44" s="3">
        <v>13223.06</v>
      </c>
      <c r="J44" s="3">
        <v>11457.12</v>
      </c>
      <c r="K44" s="3">
        <v>11506.02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x14ac:dyDescent="0.25">
      <c r="A45" s="8" t="s">
        <v>617</v>
      </c>
      <c r="B45" s="8">
        <v>230918</v>
      </c>
      <c r="C45" s="11" t="s">
        <v>615</v>
      </c>
      <c r="D45" s="3">
        <v>4327.43</v>
      </c>
      <c r="E45" s="3">
        <v>8715.09</v>
      </c>
      <c r="F45" s="3">
        <v>7631.15</v>
      </c>
      <c r="G45" s="3">
        <v>7712.37</v>
      </c>
      <c r="H45" s="3">
        <v>6865.07</v>
      </c>
      <c r="I45" s="3">
        <v>6535.07</v>
      </c>
      <c r="J45" s="3">
        <v>6591.05</v>
      </c>
      <c r="K45" s="3">
        <v>8362.94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x14ac:dyDescent="0.25">
      <c r="A46" s="8" t="s">
        <v>215</v>
      </c>
      <c r="B46" s="8">
        <v>150914</v>
      </c>
      <c r="C46" s="11" t="s">
        <v>401</v>
      </c>
      <c r="D46" s="3">
        <v>28634.33</v>
      </c>
      <c r="E46" s="3">
        <v>85142.23</v>
      </c>
      <c r="F46" s="3">
        <v>131531.95000000001</v>
      </c>
      <c r="G46" s="3">
        <v>151787.64000000001</v>
      </c>
      <c r="H46" s="3">
        <v>154961.56</v>
      </c>
      <c r="I46" s="3">
        <v>172048.39</v>
      </c>
      <c r="J46" s="3">
        <v>172576.42</v>
      </c>
      <c r="K46" s="3">
        <v>169965.83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x14ac:dyDescent="0.25">
      <c r="A47" s="8" t="s">
        <v>617</v>
      </c>
      <c r="B47" s="8">
        <v>230936</v>
      </c>
      <c r="C47" s="11" t="s">
        <v>616</v>
      </c>
      <c r="D47" s="3">
        <v>67746.539999999994</v>
      </c>
      <c r="E47" s="3">
        <v>143114.22</v>
      </c>
      <c r="F47" s="3">
        <v>134574.38</v>
      </c>
      <c r="G47" s="3">
        <v>144055.60999999999</v>
      </c>
      <c r="H47" s="3">
        <v>145568.73000000001</v>
      </c>
      <c r="I47" s="3">
        <v>121865.65</v>
      </c>
      <c r="J47" s="3">
        <v>115549.79</v>
      </c>
      <c r="K47" s="3">
        <v>143707.49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x14ac:dyDescent="0.25">
      <c r="A48" s="8" t="s">
        <v>1693</v>
      </c>
      <c r="B48" s="8">
        <v>900977</v>
      </c>
      <c r="C48" s="11" t="s">
        <v>2449</v>
      </c>
      <c r="D48" s="3">
        <v>5934.32</v>
      </c>
      <c r="E48" s="3">
        <v>12429.41</v>
      </c>
      <c r="F48" s="3">
        <v>13862.61</v>
      </c>
      <c r="G48" s="3">
        <v>13237.09</v>
      </c>
      <c r="H48" s="3">
        <v>10981.39</v>
      </c>
      <c r="I48" s="3">
        <v>10310.15</v>
      </c>
      <c r="J48" s="3">
        <v>11202.7</v>
      </c>
      <c r="K48" s="3">
        <v>10896.93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x14ac:dyDescent="0.25">
      <c r="A49" s="8" t="s">
        <v>1586</v>
      </c>
      <c r="B49" s="8">
        <v>910981</v>
      </c>
      <c r="C49" s="11" t="s">
        <v>2464</v>
      </c>
      <c r="D49" s="3">
        <v>34507.49</v>
      </c>
      <c r="E49" s="3">
        <v>69994.59</v>
      </c>
      <c r="F49" s="3">
        <v>58254.15</v>
      </c>
      <c r="G49" s="3">
        <v>61170.75</v>
      </c>
      <c r="H49" s="3">
        <v>60244.61</v>
      </c>
      <c r="I49" s="3">
        <v>60746.99</v>
      </c>
      <c r="J49" s="3">
        <v>84201.9</v>
      </c>
      <c r="K49" s="3">
        <v>89752.9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x14ac:dyDescent="0.25">
      <c r="A50" s="8" t="s">
        <v>375</v>
      </c>
      <c r="B50" s="8">
        <v>140999</v>
      </c>
      <c r="C50" s="11" t="s">
        <v>375</v>
      </c>
      <c r="D50" s="3">
        <v>159485.01</v>
      </c>
      <c r="E50" s="3">
        <v>318981.65999999997</v>
      </c>
      <c r="F50" s="3">
        <v>295090.73</v>
      </c>
      <c r="G50" s="3">
        <v>327251.53999999998</v>
      </c>
      <c r="H50" s="3">
        <v>311693.44</v>
      </c>
      <c r="I50" s="3">
        <v>312840.75</v>
      </c>
      <c r="J50" s="3">
        <v>290638.40000000002</v>
      </c>
      <c r="K50" s="3">
        <v>298226.87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x14ac:dyDescent="0.25">
      <c r="A51" s="8" t="s">
        <v>193</v>
      </c>
      <c r="B51" s="8">
        <v>71044</v>
      </c>
      <c r="C51" s="11" t="s">
        <v>177</v>
      </c>
      <c r="D51" s="3">
        <v>348909.55</v>
      </c>
      <c r="E51" s="3">
        <v>669525</v>
      </c>
      <c r="F51" s="3">
        <v>739855.12</v>
      </c>
      <c r="G51" s="3">
        <v>754919.14</v>
      </c>
      <c r="H51" s="3">
        <v>732141.08</v>
      </c>
      <c r="I51" s="3">
        <v>749738.12</v>
      </c>
      <c r="J51" s="3">
        <v>743670.63</v>
      </c>
      <c r="K51" s="3">
        <v>735642.36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x14ac:dyDescent="0.25">
      <c r="A52" s="8" t="s">
        <v>437</v>
      </c>
      <c r="B52" s="8">
        <v>571053</v>
      </c>
      <c r="C52" s="11" t="s">
        <v>1649</v>
      </c>
      <c r="D52" s="3">
        <v>1359956.84</v>
      </c>
      <c r="E52" s="3">
        <v>2728115.8</v>
      </c>
      <c r="F52" s="3">
        <v>2464667.62</v>
      </c>
      <c r="G52" s="3">
        <v>2440733.67</v>
      </c>
      <c r="H52" s="3">
        <v>2606666.41</v>
      </c>
      <c r="I52" s="3">
        <v>2580376.54</v>
      </c>
      <c r="J52" s="3">
        <v>2558503.0299999998</v>
      </c>
      <c r="K52" s="3">
        <v>2566948.91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x14ac:dyDescent="0.25">
      <c r="A53" s="8" t="s">
        <v>437</v>
      </c>
      <c r="B53" s="8">
        <v>571062</v>
      </c>
      <c r="C53" s="11" t="s">
        <v>1650</v>
      </c>
      <c r="D53" s="3">
        <v>34480.730000000003</v>
      </c>
      <c r="E53" s="3">
        <v>69423.789999999994</v>
      </c>
      <c r="F53" s="3">
        <v>65740.05</v>
      </c>
      <c r="G53" s="3">
        <v>68756.98</v>
      </c>
      <c r="H53" s="3">
        <v>79291.22</v>
      </c>
      <c r="I53" s="3">
        <v>77223.490000000005</v>
      </c>
      <c r="J53" s="3">
        <v>79504.87</v>
      </c>
      <c r="K53" s="3">
        <v>77768.960000000006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x14ac:dyDescent="0.25">
      <c r="A54" s="8" t="s">
        <v>2671</v>
      </c>
      <c r="B54" s="8">
        <v>41071</v>
      </c>
      <c r="C54" s="11" t="s">
        <v>77</v>
      </c>
      <c r="D54" s="3">
        <v>67189.429999999993</v>
      </c>
      <c r="E54" s="3">
        <v>132483.53</v>
      </c>
      <c r="F54" s="3">
        <v>103020.81</v>
      </c>
      <c r="G54" s="3">
        <v>107681.63</v>
      </c>
      <c r="H54" s="3">
        <v>102155.85</v>
      </c>
      <c r="I54" s="3">
        <v>101499.41</v>
      </c>
      <c r="J54" s="3">
        <v>108627.93</v>
      </c>
      <c r="K54" s="3">
        <v>102615.69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x14ac:dyDescent="0.25">
      <c r="A55" s="8" t="s">
        <v>437</v>
      </c>
      <c r="B55" s="8">
        <v>571089</v>
      </c>
      <c r="C55" s="11" t="s">
        <v>1651</v>
      </c>
      <c r="D55" s="3">
        <v>11861.99</v>
      </c>
      <c r="E55" s="3">
        <v>23891.83</v>
      </c>
      <c r="F55" s="3">
        <v>23082.41</v>
      </c>
      <c r="G55" s="3">
        <v>22599.919999999998</v>
      </c>
      <c r="H55" s="3">
        <v>23879.919999999998</v>
      </c>
      <c r="I55" s="3">
        <v>23567.11</v>
      </c>
      <c r="J55" s="3">
        <v>23221.39</v>
      </c>
      <c r="K55" s="3">
        <v>22369.66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x14ac:dyDescent="0.25">
      <c r="A56" s="8" t="s">
        <v>577</v>
      </c>
      <c r="B56" s="8">
        <v>221080</v>
      </c>
      <c r="C56" s="11" t="s">
        <v>571</v>
      </c>
      <c r="D56" s="3">
        <v>16999.89</v>
      </c>
      <c r="E56" s="3">
        <v>35451.230000000003</v>
      </c>
      <c r="F56" s="3">
        <v>29409.52</v>
      </c>
      <c r="G56" s="3">
        <v>35352.35</v>
      </c>
      <c r="H56" s="3">
        <v>36464.120000000003</v>
      </c>
      <c r="I56" s="3">
        <v>37105.589999999997</v>
      </c>
      <c r="J56" s="3">
        <v>32424.17</v>
      </c>
      <c r="K56" s="3">
        <v>31460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x14ac:dyDescent="0.25">
      <c r="A57" s="8" t="s">
        <v>617</v>
      </c>
      <c r="B57" s="8">
        <v>231082</v>
      </c>
      <c r="C57" s="11" t="s">
        <v>3675</v>
      </c>
      <c r="D57" s="3">
        <v>68967.360000000001</v>
      </c>
      <c r="E57" s="3">
        <v>136922.91</v>
      </c>
      <c r="F57" s="3">
        <v>134448.56</v>
      </c>
      <c r="G57" s="3">
        <v>129865.01</v>
      </c>
      <c r="H57" s="3">
        <v>139193.18</v>
      </c>
      <c r="I57" s="3">
        <v>136030.69</v>
      </c>
      <c r="J57" s="3">
        <v>129507.88</v>
      </c>
      <c r="K57" s="3">
        <v>154107.37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x14ac:dyDescent="0.25">
      <c r="A58" s="8" t="s">
        <v>742</v>
      </c>
      <c r="B58" s="8">
        <v>271093</v>
      </c>
      <c r="C58" s="11" t="s">
        <v>737</v>
      </c>
      <c r="D58" s="3">
        <v>13647.74</v>
      </c>
      <c r="E58" s="3">
        <v>28421.1</v>
      </c>
      <c r="F58" s="3">
        <v>25352.53</v>
      </c>
      <c r="G58" s="3">
        <v>24454.57</v>
      </c>
      <c r="H58" s="3">
        <v>22351.01</v>
      </c>
      <c r="I58" s="3">
        <v>22011.74</v>
      </c>
      <c r="J58" s="3">
        <v>15978</v>
      </c>
      <c r="K58" s="3">
        <v>14454.36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x14ac:dyDescent="0.25">
      <c r="A59" s="8" t="s">
        <v>15</v>
      </c>
      <c r="B59" s="8">
        <v>561079</v>
      </c>
      <c r="C59" s="11" t="s">
        <v>1634</v>
      </c>
      <c r="D59" s="3">
        <v>30731.56</v>
      </c>
      <c r="E59" s="3">
        <v>61147.25</v>
      </c>
      <c r="F59" s="3">
        <v>50701.7</v>
      </c>
      <c r="G59" s="3">
        <v>50897.41</v>
      </c>
      <c r="H59" s="3">
        <v>50312.7</v>
      </c>
      <c r="I59" s="3">
        <v>48829.68</v>
      </c>
      <c r="J59" s="3">
        <v>44013.82</v>
      </c>
      <c r="K59" s="3">
        <v>42876.84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x14ac:dyDescent="0.25">
      <c r="A60" s="8" t="s">
        <v>1180</v>
      </c>
      <c r="B60" s="8">
        <v>601095</v>
      </c>
      <c r="C60" s="11" t="s">
        <v>1730</v>
      </c>
      <c r="D60" s="3">
        <v>21803.38</v>
      </c>
      <c r="E60" s="3">
        <v>43417.51</v>
      </c>
      <c r="F60" s="3">
        <v>41805.1</v>
      </c>
      <c r="G60" s="3">
        <v>42182.559999999998</v>
      </c>
      <c r="H60" s="3">
        <v>43057.4</v>
      </c>
      <c r="I60" s="3">
        <v>41537.129999999997</v>
      </c>
      <c r="J60" s="3">
        <v>50259.5</v>
      </c>
      <c r="K60" s="3">
        <v>47655.27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x14ac:dyDescent="0.25">
      <c r="A61" s="8" t="s">
        <v>226</v>
      </c>
      <c r="B61" s="8">
        <v>984772</v>
      </c>
      <c r="C61" s="11" t="s">
        <v>3676</v>
      </c>
      <c r="D61" s="3">
        <v>26000.69</v>
      </c>
      <c r="E61" s="3">
        <v>46154.94</v>
      </c>
      <c r="F61" s="3">
        <v>60995.88</v>
      </c>
      <c r="G61" s="3">
        <v>62354.44</v>
      </c>
      <c r="H61" s="3">
        <v>60317.89</v>
      </c>
      <c r="I61" s="3">
        <v>57925.97</v>
      </c>
      <c r="J61" s="3">
        <v>51539.28</v>
      </c>
      <c r="K61" s="3">
        <v>52533.73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x14ac:dyDescent="0.25">
      <c r="A62" s="8" t="s">
        <v>995</v>
      </c>
      <c r="B62" s="8">
        <v>344761</v>
      </c>
      <c r="C62" s="11" t="s">
        <v>3677</v>
      </c>
      <c r="D62" s="3">
        <v>7597.15</v>
      </c>
      <c r="E62" s="3">
        <v>15143.23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x14ac:dyDescent="0.25">
      <c r="A63" s="8" t="s">
        <v>1723</v>
      </c>
      <c r="B63" s="8">
        <v>591107</v>
      </c>
      <c r="C63" s="11" t="s">
        <v>93</v>
      </c>
      <c r="D63" s="3">
        <v>39412.269999999997</v>
      </c>
      <c r="E63" s="3">
        <v>79937.89</v>
      </c>
      <c r="F63" s="3">
        <v>65197.83</v>
      </c>
      <c r="G63" s="3">
        <v>70113.399999999994</v>
      </c>
      <c r="H63" s="3">
        <v>68842.95</v>
      </c>
      <c r="I63" s="3">
        <v>67239.83</v>
      </c>
      <c r="J63" s="3">
        <v>60759.19</v>
      </c>
      <c r="K63" s="3">
        <v>58836.160000000003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x14ac:dyDescent="0.25">
      <c r="A64" s="8" t="s">
        <v>995</v>
      </c>
      <c r="B64" s="8">
        <v>341116</v>
      </c>
      <c r="C64" s="11" t="s">
        <v>990</v>
      </c>
      <c r="D64" s="3">
        <v>95054.59</v>
      </c>
      <c r="E64" s="3">
        <v>195761.09</v>
      </c>
      <c r="F64" s="3">
        <v>164572.6</v>
      </c>
      <c r="G64" s="3">
        <v>164124.13</v>
      </c>
      <c r="H64" s="3">
        <v>161963.5</v>
      </c>
      <c r="I64" s="3">
        <v>154657.99</v>
      </c>
      <c r="J64" s="3">
        <v>217559.3</v>
      </c>
      <c r="K64" s="3">
        <v>191621.61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x14ac:dyDescent="0.25">
      <c r="A65" s="8" t="s">
        <v>2674</v>
      </c>
      <c r="B65" s="8">
        <v>241134</v>
      </c>
      <c r="C65" s="11" t="s">
        <v>646</v>
      </c>
      <c r="D65" s="3">
        <v>3898.74</v>
      </c>
      <c r="E65" s="3">
        <v>8180.91</v>
      </c>
      <c r="F65" s="3">
        <v>11345.37</v>
      </c>
      <c r="G65" s="3">
        <v>10028.98</v>
      </c>
      <c r="H65" s="3">
        <v>9488.89</v>
      </c>
      <c r="I65" s="3">
        <v>8741.6</v>
      </c>
      <c r="J65" s="3">
        <v>8328.92</v>
      </c>
      <c r="K65" s="3">
        <v>8381.83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x14ac:dyDescent="0.25">
      <c r="A66" s="8" t="s">
        <v>475</v>
      </c>
      <c r="B66" s="8">
        <v>181152</v>
      </c>
      <c r="C66" s="11" t="s">
        <v>475</v>
      </c>
      <c r="D66" s="3">
        <v>50599.27</v>
      </c>
      <c r="E66" s="3">
        <v>97645.69</v>
      </c>
      <c r="F66" s="3">
        <v>78915.12</v>
      </c>
      <c r="G66" s="3">
        <v>77827.27</v>
      </c>
      <c r="H66" s="3">
        <v>71950.289999999994</v>
      </c>
      <c r="I66" s="3">
        <v>79401.63</v>
      </c>
      <c r="J66" s="3">
        <v>72419.77</v>
      </c>
      <c r="K66" s="3">
        <v>81134.94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x14ac:dyDescent="0.25">
      <c r="A67" s="8" t="s">
        <v>2687</v>
      </c>
      <c r="B67" s="8">
        <v>731197</v>
      </c>
      <c r="C67" s="11" t="s">
        <v>2024</v>
      </c>
      <c r="D67" s="3">
        <v>27846.86</v>
      </c>
      <c r="E67" s="3">
        <v>56418.32</v>
      </c>
      <c r="F67" s="3">
        <v>48063.46</v>
      </c>
      <c r="G67" s="3">
        <v>49707.07</v>
      </c>
      <c r="H67" s="3">
        <v>53932.93</v>
      </c>
      <c r="I67" s="3">
        <v>52917.91</v>
      </c>
      <c r="J67" s="3">
        <v>57154.38</v>
      </c>
      <c r="K67" s="3">
        <v>57657.71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x14ac:dyDescent="0.25">
      <c r="A68" s="8" t="s">
        <v>2213</v>
      </c>
      <c r="B68" s="8">
        <v>991206</v>
      </c>
      <c r="C68" s="11" t="s">
        <v>3678</v>
      </c>
      <c r="D68" s="3">
        <v>33687.699999999997</v>
      </c>
      <c r="E68" s="3">
        <v>57525</v>
      </c>
      <c r="F68" s="3">
        <v>73838.399999999994</v>
      </c>
      <c r="G68" s="3">
        <v>70973.5</v>
      </c>
      <c r="H68" s="3">
        <v>84380.79</v>
      </c>
      <c r="I68" s="3">
        <v>70332.56</v>
      </c>
      <c r="J68" s="3">
        <v>87631.3</v>
      </c>
      <c r="K68" s="3">
        <v>91372.77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x14ac:dyDescent="0.25">
      <c r="A69" s="8" t="s">
        <v>2213</v>
      </c>
      <c r="B69" s="8">
        <v>991854</v>
      </c>
      <c r="C69" s="11" t="s">
        <v>2658</v>
      </c>
      <c r="D69" s="3">
        <v>5039.72</v>
      </c>
      <c r="E69" s="3">
        <v>10474.209999999999</v>
      </c>
      <c r="F69" s="3">
        <v>11347.72</v>
      </c>
      <c r="G69" s="3">
        <v>11989.98</v>
      </c>
      <c r="H69" s="3">
        <v>12789.67</v>
      </c>
      <c r="I69" s="3">
        <v>18962.189999999999</v>
      </c>
      <c r="J69" s="3">
        <v>10862.01</v>
      </c>
      <c r="K69" s="3">
        <v>11064.54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x14ac:dyDescent="0.25">
      <c r="A70" s="8" t="s">
        <v>2096</v>
      </c>
      <c r="B70" s="8">
        <v>417931</v>
      </c>
      <c r="C70" s="11" t="s">
        <v>3679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x14ac:dyDescent="0.25">
      <c r="A71" s="8" t="s">
        <v>528</v>
      </c>
      <c r="B71" s="8">
        <v>201211</v>
      </c>
      <c r="C71" s="11" t="s">
        <v>528</v>
      </c>
      <c r="D71" s="3">
        <v>85111.75</v>
      </c>
      <c r="E71" s="3">
        <v>171966.31</v>
      </c>
      <c r="F71" s="3">
        <v>167468.92000000001</v>
      </c>
      <c r="G71" s="3">
        <v>153371.46</v>
      </c>
      <c r="H71" s="3">
        <v>141169.88</v>
      </c>
      <c r="I71" s="3">
        <v>139025.29</v>
      </c>
      <c r="J71" s="3">
        <v>136508.76</v>
      </c>
      <c r="K71" s="3">
        <v>138120.25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x14ac:dyDescent="0.25">
      <c r="A72" s="8" t="s">
        <v>344</v>
      </c>
      <c r="B72" s="8">
        <v>121215</v>
      </c>
      <c r="C72" s="11" t="s">
        <v>330</v>
      </c>
      <c r="D72" s="3">
        <v>4645.03</v>
      </c>
      <c r="E72" s="3">
        <v>10040.93</v>
      </c>
      <c r="F72" s="3">
        <v>7298.31</v>
      </c>
      <c r="G72" s="3">
        <v>6938.35</v>
      </c>
      <c r="H72" s="3">
        <v>7387.07</v>
      </c>
      <c r="I72" s="3">
        <v>7407.71</v>
      </c>
      <c r="J72" s="3">
        <v>6877.14</v>
      </c>
      <c r="K72" s="3">
        <v>7097.62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x14ac:dyDescent="0.25">
      <c r="A73" s="8" t="s">
        <v>555</v>
      </c>
      <c r="B73" s="8">
        <v>211218</v>
      </c>
      <c r="C73" s="11" t="s">
        <v>540</v>
      </c>
      <c r="D73" s="3">
        <v>8527.49</v>
      </c>
      <c r="E73" s="3">
        <v>14578.92</v>
      </c>
      <c r="F73" s="3">
        <v>16632.759999999998</v>
      </c>
      <c r="G73" s="3">
        <v>16163.73</v>
      </c>
      <c r="H73" s="3">
        <v>13841.74</v>
      </c>
      <c r="I73" s="3">
        <v>13799.39</v>
      </c>
      <c r="J73" s="3">
        <v>14697.94</v>
      </c>
      <c r="K73" s="3">
        <v>14128.99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x14ac:dyDescent="0.25">
      <c r="A74" s="8" t="s">
        <v>577</v>
      </c>
      <c r="B74" s="8">
        <v>222763</v>
      </c>
      <c r="C74" s="11" t="s">
        <v>572</v>
      </c>
      <c r="D74" s="3">
        <v>21952.79</v>
      </c>
      <c r="E74" s="3">
        <v>44983.8</v>
      </c>
      <c r="F74" s="3">
        <v>35315.33</v>
      </c>
      <c r="G74" s="3">
        <v>34786.769999999997</v>
      </c>
      <c r="H74" s="3">
        <v>36221.61</v>
      </c>
      <c r="I74" s="3">
        <v>35920.589999999997</v>
      </c>
      <c r="J74" s="3">
        <v>40098.19</v>
      </c>
      <c r="K74" s="3">
        <v>39176.01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x14ac:dyDescent="0.25">
      <c r="A75" s="8" t="s">
        <v>63</v>
      </c>
      <c r="B75" s="8">
        <v>480216</v>
      </c>
      <c r="C75" s="11" t="s">
        <v>1346</v>
      </c>
      <c r="D75" s="3">
        <v>28458.81</v>
      </c>
      <c r="E75" s="3">
        <v>59442.19</v>
      </c>
      <c r="F75" s="3">
        <v>50611.48</v>
      </c>
      <c r="G75" s="3">
        <v>48711.61</v>
      </c>
      <c r="H75" s="3">
        <v>45292.57</v>
      </c>
      <c r="I75" s="3">
        <v>44167.56</v>
      </c>
      <c r="J75" s="3">
        <v>42639.73</v>
      </c>
      <c r="K75" s="3">
        <v>42107.69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x14ac:dyDescent="0.25">
      <c r="A76" s="8" t="s">
        <v>2101</v>
      </c>
      <c r="B76" s="8">
        <v>521221</v>
      </c>
      <c r="C76" s="11" t="s">
        <v>1503</v>
      </c>
      <c r="D76" s="3">
        <v>378376.85</v>
      </c>
      <c r="E76" s="3">
        <v>712435.19</v>
      </c>
      <c r="F76" s="3">
        <v>699102.09</v>
      </c>
      <c r="G76" s="3">
        <v>711688.05</v>
      </c>
      <c r="H76" s="3">
        <v>798879.46</v>
      </c>
      <c r="I76" s="3">
        <v>823704.13</v>
      </c>
      <c r="J76" s="3">
        <v>756756.95</v>
      </c>
      <c r="K76" s="3">
        <v>779897.48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x14ac:dyDescent="0.25">
      <c r="A77" s="8" t="s">
        <v>2673</v>
      </c>
      <c r="B77" s="8">
        <v>171233</v>
      </c>
      <c r="C77" s="11" t="s">
        <v>447</v>
      </c>
      <c r="D77" s="3">
        <v>77981.48</v>
      </c>
      <c r="E77" s="3">
        <v>148578.69</v>
      </c>
      <c r="F77" s="3">
        <v>136496.32000000001</v>
      </c>
      <c r="G77" s="3">
        <v>164284.69</v>
      </c>
      <c r="H77" s="3">
        <v>163463.39000000001</v>
      </c>
      <c r="I77" s="3">
        <v>174139.5</v>
      </c>
      <c r="J77" s="3">
        <v>184188.95</v>
      </c>
      <c r="K77" s="3">
        <v>184720.31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x14ac:dyDescent="0.25">
      <c r="A78" s="8" t="s">
        <v>617</v>
      </c>
      <c r="B78" s="8">
        <v>231278</v>
      </c>
      <c r="C78" s="11" t="s">
        <v>617</v>
      </c>
      <c r="D78" s="3">
        <v>331324.64</v>
      </c>
      <c r="E78" s="3">
        <v>676423.6</v>
      </c>
      <c r="F78" s="3">
        <v>600752.36</v>
      </c>
      <c r="G78" s="3">
        <v>613188.59</v>
      </c>
      <c r="H78" s="3">
        <v>567968.25</v>
      </c>
      <c r="I78" s="3">
        <v>515981.96</v>
      </c>
      <c r="J78" s="3">
        <v>527456</v>
      </c>
      <c r="K78" s="3">
        <v>497166.35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x14ac:dyDescent="0.25">
      <c r="A79" s="8" t="s">
        <v>40</v>
      </c>
      <c r="B79" s="8">
        <v>501332</v>
      </c>
      <c r="C79" s="11" t="s">
        <v>1428</v>
      </c>
      <c r="D79" s="3">
        <v>19028.150000000001</v>
      </c>
      <c r="E79" s="3">
        <v>36551.339999999997</v>
      </c>
      <c r="F79" s="3">
        <v>33618.959999999999</v>
      </c>
      <c r="G79" s="3">
        <v>31100.3</v>
      </c>
      <c r="H79" s="3">
        <v>38155.019999999997</v>
      </c>
      <c r="I79" s="3">
        <v>31262.67</v>
      </c>
      <c r="J79" s="3">
        <v>29068.46</v>
      </c>
      <c r="K79" s="3">
        <v>30793.09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x14ac:dyDescent="0.25">
      <c r="A80" s="8" t="s">
        <v>437</v>
      </c>
      <c r="B80" s="8">
        <v>571337</v>
      </c>
      <c r="C80" s="11" t="s">
        <v>1652</v>
      </c>
      <c r="D80" s="3">
        <v>638482.5</v>
      </c>
      <c r="E80" s="3">
        <v>1373659.83</v>
      </c>
      <c r="F80" s="3">
        <v>1388020.61</v>
      </c>
      <c r="G80" s="3">
        <v>1425150.35</v>
      </c>
      <c r="H80" s="3">
        <v>1459012.94</v>
      </c>
      <c r="I80" s="3">
        <v>1470840.28</v>
      </c>
      <c r="J80" s="3">
        <v>1458013.38</v>
      </c>
      <c r="K80" s="3">
        <v>1458668.19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x14ac:dyDescent="0.25">
      <c r="A81" s="8" t="s">
        <v>2691</v>
      </c>
      <c r="B81" s="8">
        <v>851350</v>
      </c>
      <c r="C81" s="11" t="s">
        <v>2361</v>
      </c>
      <c r="D81" s="3">
        <v>4834.47</v>
      </c>
      <c r="E81" s="3">
        <v>9829.9500000000007</v>
      </c>
      <c r="F81" s="3">
        <v>8545.42</v>
      </c>
      <c r="G81" s="3">
        <v>8060.73</v>
      </c>
      <c r="H81" s="3">
        <v>8297.83</v>
      </c>
      <c r="I81" s="3">
        <v>8204.1200000000008</v>
      </c>
      <c r="J81" s="3">
        <v>16024.57</v>
      </c>
      <c r="K81" s="3">
        <v>20748.43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x14ac:dyDescent="0.25">
      <c r="A82" s="8" t="s">
        <v>2691</v>
      </c>
      <c r="B82" s="8">
        <v>851359</v>
      </c>
      <c r="C82" s="11" t="s">
        <v>2362</v>
      </c>
      <c r="D82" s="3">
        <v>53560.86</v>
      </c>
      <c r="E82" s="3">
        <v>128857.67</v>
      </c>
      <c r="F82" s="3">
        <v>158324.60999999999</v>
      </c>
      <c r="G82" s="3">
        <v>130813.3</v>
      </c>
      <c r="H82" s="3">
        <v>104170.62</v>
      </c>
      <c r="I82" s="3">
        <v>105969.33</v>
      </c>
      <c r="J82" s="3">
        <v>119050.6</v>
      </c>
      <c r="K82" s="3">
        <v>120637.33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x14ac:dyDescent="0.25">
      <c r="A83" s="8" t="s">
        <v>2682</v>
      </c>
      <c r="B83" s="8">
        <v>581368</v>
      </c>
      <c r="C83" s="11" t="s">
        <v>1690</v>
      </c>
      <c r="D83" s="3">
        <v>20587.37</v>
      </c>
      <c r="E83" s="3">
        <v>39230.83</v>
      </c>
      <c r="F83" s="3">
        <v>36218.51</v>
      </c>
      <c r="G83" s="3">
        <v>33009.03</v>
      </c>
      <c r="H83" s="3">
        <v>24809.53</v>
      </c>
      <c r="I83" s="3">
        <v>23832.880000000001</v>
      </c>
      <c r="J83" s="3">
        <v>19389.73</v>
      </c>
      <c r="K83" s="3">
        <v>19536.240000000002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x14ac:dyDescent="0.25">
      <c r="A84" s="8" t="s">
        <v>375</v>
      </c>
      <c r="B84" s="8">
        <v>141413</v>
      </c>
      <c r="C84" s="11" t="s">
        <v>376</v>
      </c>
      <c r="D84" s="3">
        <v>28739.61</v>
      </c>
      <c r="E84" s="3">
        <v>55849.38</v>
      </c>
      <c r="F84" s="3">
        <v>51874.14</v>
      </c>
      <c r="G84" s="3">
        <v>50319.64</v>
      </c>
      <c r="H84" s="3">
        <v>45680.35</v>
      </c>
      <c r="I84" s="3">
        <v>42954.21</v>
      </c>
      <c r="J84" s="3">
        <v>40658.300000000003</v>
      </c>
      <c r="K84" s="3">
        <v>39374.699999999997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x14ac:dyDescent="0.25">
      <c r="A85" s="8" t="s">
        <v>1574</v>
      </c>
      <c r="B85" s="8">
        <v>21431</v>
      </c>
      <c r="C85" s="11" t="s">
        <v>30</v>
      </c>
      <c r="D85" s="3">
        <v>17698.14</v>
      </c>
      <c r="E85" s="3">
        <v>38879.18</v>
      </c>
      <c r="F85" s="3">
        <v>43584.1</v>
      </c>
      <c r="G85" s="3">
        <v>48093.62</v>
      </c>
      <c r="H85" s="3">
        <v>57669.24</v>
      </c>
      <c r="I85" s="3">
        <v>73812.05</v>
      </c>
      <c r="J85" s="3">
        <v>79572.210000000006</v>
      </c>
      <c r="K85" s="3">
        <v>95329.93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x14ac:dyDescent="0.25">
      <c r="A86" s="8" t="s">
        <v>2096</v>
      </c>
      <c r="B86" s="8">
        <v>411449</v>
      </c>
      <c r="C86" s="11" t="s">
        <v>3680</v>
      </c>
      <c r="D86" s="3">
        <v>3484.45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x14ac:dyDescent="0.25">
      <c r="A87" s="8" t="s">
        <v>2688</v>
      </c>
      <c r="B87" s="8">
        <v>781476</v>
      </c>
      <c r="C87" s="11" t="s">
        <v>2188</v>
      </c>
      <c r="D87" s="3">
        <v>781550.8</v>
      </c>
      <c r="E87" s="3">
        <v>1568911.92</v>
      </c>
      <c r="F87" s="3">
        <v>1343134.65</v>
      </c>
      <c r="G87" s="3">
        <v>1321885.19</v>
      </c>
      <c r="H87" s="3">
        <v>1396049.61</v>
      </c>
      <c r="I87" s="3">
        <v>1370429.09</v>
      </c>
      <c r="J87" s="3">
        <v>1285077.26</v>
      </c>
      <c r="K87" s="3">
        <v>1296005.56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x14ac:dyDescent="0.25">
      <c r="A88" s="8" t="s">
        <v>24</v>
      </c>
      <c r="B88" s="8">
        <v>881503</v>
      </c>
      <c r="C88" s="11" t="s">
        <v>2424</v>
      </c>
      <c r="D88" s="3">
        <v>69083.75</v>
      </c>
      <c r="E88" s="3">
        <v>152680.82999999999</v>
      </c>
      <c r="F88" s="3">
        <v>149744.99</v>
      </c>
      <c r="G88" s="3">
        <v>147603.96</v>
      </c>
      <c r="H88" s="3">
        <v>157787.84</v>
      </c>
      <c r="I88" s="3">
        <v>150869.49</v>
      </c>
      <c r="J88" s="3">
        <v>130349.17</v>
      </c>
      <c r="K88" s="3">
        <v>141012.29999999999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x14ac:dyDescent="0.25">
      <c r="A89" s="8" t="s">
        <v>701</v>
      </c>
      <c r="B89" s="8">
        <v>251576</v>
      </c>
      <c r="C89" s="11" t="s">
        <v>674</v>
      </c>
      <c r="D89" s="3">
        <v>298903.90999999997</v>
      </c>
      <c r="E89" s="3">
        <v>610666.11</v>
      </c>
      <c r="F89" s="3">
        <v>692251.81</v>
      </c>
      <c r="G89" s="3">
        <v>738601.22</v>
      </c>
      <c r="H89" s="3">
        <v>769421.05</v>
      </c>
      <c r="I89" s="3">
        <v>728719.75</v>
      </c>
      <c r="J89" s="3">
        <v>797540.89</v>
      </c>
      <c r="K89" s="3">
        <v>828728.44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x14ac:dyDescent="0.25">
      <c r="A90" s="8" t="s">
        <v>701</v>
      </c>
      <c r="B90" s="8">
        <v>259007</v>
      </c>
      <c r="C90" s="11" t="s">
        <v>3681</v>
      </c>
      <c r="D90" s="3">
        <v>15439.51</v>
      </c>
      <c r="E90" s="3">
        <v>30284.06</v>
      </c>
      <c r="F90" s="3">
        <v>30040.44</v>
      </c>
      <c r="G90" s="3">
        <v>28790.39</v>
      </c>
      <c r="H90" s="3">
        <v>27189.200000000001</v>
      </c>
      <c r="I90" s="3">
        <v>27092.7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x14ac:dyDescent="0.25">
      <c r="A91" s="8" t="s">
        <v>218</v>
      </c>
      <c r="B91" s="8">
        <v>291602</v>
      </c>
      <c r="C91" s="11" t="s">
        <v>823</v>
      </c>
      <c r="D91" s="3">
        <v>6048.06</v>
      </c>
      <c r="E91" s="3">
        <v>12604.92</v>
      </c>
      <c r="F91" s="3">
        <v>15306.06</v>
      </c>
      <c r="G91" s="3">
        <v>16292.61</v>
      </c>
      <c r="H91" s="3">
        <v>17071.150000000001</v>
      </c>
      <c r="I91" s="3">
        <v>18060.64</v>
      </c>
      <c r="J91" s="3">
        <v>16334.95</v>
      </c>
      <c r="K91" s="3">
        <v>15039.93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x14ac:dyDescent="0.25">
      <c r="A92" s="8" t="s">
        <v>322</v>
      </c>
      <c r="B92" s="8">
        <v>821611</v>
      </c>
      <c r="C92" s="11" t="s">
        <v>2270</v>
      </c>
      <c r="D92" s="3">
        <v>1253924.6100000001</v>
      </c>
      <c r="E92" s="3">
        <v>2492886.16</v>
      </c>
      <c r="F92" s="3">
        <v>2281229.35</v>
      </c>
      <c r="G92" s="3">
        <v>2366771.38</v>
      </c>
      <c r="H92" s="3">
        <v>2347091.6</v>
      </c>
      <c r="I92" s="3">
        <v>2270606.5499999998</v>
      </c>
      <c r="J92" s="3">
        <v>2297375.7599999998</v>
      </c>
      <c r="K92" s="3">
        <v>2247682.16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x14ac:dyDescent="0.25">
      <c r="A93" s="8" t="s">
        <v>2675</v>
      </c>
      <c r="B93" s="8">
        <v>261619</v>
      </c>
      <c r="C93" s="11" t="s">
        <v>720</v>
      </c>
      <c r="D93" s="3">
        <v>31710.79</v>
      </c>
      <c r="E93" s="3">
        <v>62640.98</v>
      </c>
      <c r="F93" s="3">
        <v>57554.32</v>
      </c>
      <c r="G93" s="3">
        <v>59838.87</v>
      </c>
      <c r="H93" s="3">
        <v>57811.77</v>
      </c>
      <c r="I93" s="3">
        <v>58328.12</v>
      </c>
      <c r="J93" s="3">
        <v>55104.25</v>
      </c>
      <c r="K93" s="3">
        <v>53436.26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x14ac:dyDescent="0.25">
      <c r="A94" s="8" t="s">
        <v>2693</v>
      </c>
      <c r="B94" s="8">
        <v>961638</v>
      </c>
      <c r="C94" s="11" t="s">
        <v>2592</v>
      </c>
      <c r="D94" s="3">
        <v>112322.56</v>
      </c>
      <c r="E94" s="3">
        <v>224031.95</v>
      </c>
      <c r="F94" s="3">
        <v>195732.81</v>
      </c>
      <c r="G94" s="3">
        <v>185583.38</v>
      </c>
      <c r="H94" s="3">
        <v>183031.17</v>
      </c>
      <c r="I94" s="3">
        <v>164492.95000000001</v>
      </c>
      <c r="J94" s="3">
        <v>167278.97</v>
      </c>
      <c r="K94" s="3">
        <v>164188.19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x14ac:dyDescent="0.25">
      <c r="A95" s="8" t="s">
        <v>617</v>
      </c>
      <c r="B95" s="8">
        <v>231675</v>
      </c>
      <c r="C95" s="11" t="s">
        <v>618</v>
      </c>
      <c r="D95" s="3">
        <v>1488.52</v>
      </c>
      <c r="E95" s="3">
        <v>3190.72</v>
      </c>
      <c r="F95" s="3">
        <v>3294.86</v>
      </c>
      <c r="G95" s="3">
        <v>2980.67</v>
      </c>
      <c r="H95" s="3">
        <v>2752.4</v>
      </c>
      <c r="I95" s="3">
        <v>2679.65</v>
      </c>
      <c r="J95" s="3">
        <v>3099.7</v>
      </c>
      <c r="K95" s="3">
        <v>2588.4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x14ac:dyDescent="0.25">
      <c r="A96" s="8" t="s">
        <v>2674</v>
      </c>
      <c r="B96" s="8">
        <v>241701</v>
      </c>
      <c r="C96" s="11" t="s">
        <v>647</v>
      </c>
      <c r="D96" s="3">
        <v>91978.07</v>
      </c>
      <c r="E96" s="3">
        <v>201245.4</v>
      </c>
      <c r="F96" s="3">
        <v>164721.54</v>
      </c>
      <c r="G96" s="3">
        <v>156518.37</v>
      </c>
      <c r="H96" s="3">
        <v>148528.98000000001</v>
      </c>
      <c r="I96" s="3">
        <v>142923.57999999999</v>
      </c>
      <c r="J96" s="3">
        <v>140509.53</v>
      </c>
      <c r="K96" s="3">
        <v>135272.97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x14ac:dyDescent="0.25">
      <c r="A97" s="8" t="s">
        <v>2672</v>
      </c>
      <c r="B97" s="8">
        <v>91719</v>
      </c>
      <c r="C97" s="11" t="s">
        <v>229</v>
      </c>
      <c r="D97" s="3">
        <v>10901.11</v>
      </c>
      <c r="E97" s="3">
        <v>21937.25</v>
      </c>
      <c r="F97" s="3">
        <v>20357.310000000001</v>
      </c>
      <c r="G97" s="3">
        <v>22332.25</v>
      </c>
      <c r="H97" s="3">
        <v>22979.22</v>
      </c>
      <c r="I97" s="3">
        <v>22991.63</v>
      </c>
      <c r="J97" s="3">
        <v>23045.11</v>
      </c>
      <c r="K97" s="3">
        <v>23733.97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x14ac:dyDescent="0.25">
      <c r="A98" s="8" t="s">
        <v>170</v>
      </c>
      <c r="B98" s="8">
        <v>771737</v>
      </c>
      <c r="C98" s="11" t="s">
        <v>218</v>
      </c>
      <c r="D98" s="3">
        <v>2821995.41</v>
      </c>
      <c r="E98" s="3">
        <v>5851910.9400000004</v>
      </c>
      <c r="F98" s="3">
        <v>5458928.9400000004</v>
      </c>
      <c r="G98" s="3">
        <v>5436544.8200000003</v>
      </c>
      <c r="H98" s="3">
        <v>5688421.6699999999</v>
      </c>
      <c r="I98" s="3">
        <v>5736546.1100000003</v>
      </c>
      <c r="J98" s="3">
        <v>5861638.9100000001</v>
      </c>
      <c r="K98" s="3">
        <v>5014396.26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x14ac:dyDescent="0.25">
      <c r="A99" s="8" t="s">
        <v>2690</v>
      </c>
      <c r="B99" s="8">
        <v>801782</v>
      </c>
      <c r="C99" s="11" t="s">
        <v>2229</v>
      </c>
      <c r="D99" s="3">
        <v>1626.55</v>
      </c>
      <c r="E99" s="3">
        <v>3527.71</v>
      </c>
      <c r="F99" s="3">
        <v>3330.23</v>
      </c>
      <c r="G99" s="3">
        <v>3254.71</v>
      </c>
      <c r="H99" s="3">
        <v>2946.28</v>
      </c>
      <c r="I99" s="3">
        <v>2936.06</v>
      </c>
      <c r="J99" s="3">
        <v>3582.32</v>
      </c>
      <c r="K99" s="3">
        <v>3060.14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x14ac:dyDescent="0.25">
      <c r="A100" s="8" t="s">
        <v>72</v>
      </c>
      <c r="B100" s="8">
        <v>877927</v>
      </c>
      <c r="C100" s="11" t="s">
        <v>3682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x14ac:dyDescent="0.25">
      <c r="A101" s="8" t="s">
        <v>2677</v>
      </c>
      <c r="B101" s="8">
        <v>381791</v>
      </c>
      <c r="C101" s="11" t="s">
        <v>1085</v>
      </c>
      <c r="D101" s="3">
        <v>16234.03</v>
      </c>
      <c r="E101" s="3">
        <v>31280.14</v>
      </c>
      <c r="F101" s="3">
        <v>28877.81</v>
      </c>
      <c r="G101" s="3">
        <v>31460.22</v>
      </c>
      <c r="H101" s="3">
        <v>29517.91</v>
      </c>
      <c r="I101" s="3">
        <v>29754.79</v>
      </c>
      <c r="J101" s="3">
        <v>33761.89</v>
      </c>
      <c r="K101" s="3">
        <v>33166.71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x14ac:dyDescent="0.25">
      <c r="A102" s="8" t="s">
        <v>869</v>
      </c>
      <c r="B102" s="8">
        <v>311863</v>
      </c>
      <c r="C102" s="11" t="s">
        <v>869</v>
      </c>
      <c r="D102" s="3">
        <v>860405.12</v>
      </c>
      <c r="E102" s="3">
        <v>1708473.03</v>
      </c>
      <c r="F102" s="3">
        <v>1703964.31</v>
      </c>
      <c r="G102" s="3">
        <v>1654020.01</v>
      </c>
      <c r="H102" s="3">
        <v>1614863.5</v>
      </c>
      <c r="I102" s="3">
        <v>1584166.66</v>
      </c>
      <c r="J102" s="3">
        <v>1537420.01</v>
      </c>
      <c r="K102" s="3">
        <v>1511043.56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x14ac:dyDescent="0.25">
      <c r="A103" s="8" t="s">
        <v>193</v>
      </c>
      <c r="B103" s="8">
        <v>71908</v>
      </c>
      <c r="C103" s="11" t="s">
        <v>178</v>
      </c>
      <c r="D103" s="3">
        <v>8398.1</v>
      </c>
      <c r="E103" s="3">
        <v>19495.7</v>
      </c>
      <c r="F103" s="3">
        <v>16972.53</v>
      </c>
      <c r="G103" s="3">
        <v>19844.47</v>
      </c>
      <c r="H103" s="3">
        <v>18284.990000000002</v>
      </c>
      <c r="I103" s="3">
        <v>17832.02</v>
      </c>
      <c r="J103" s="3">
        <v>16815.47</v>
      </c>
      <c r="K103" s="3">
        <v>16496.02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x14ac:dyDescent="0.25">
      <c r="A104" s="8" t="s">
        <v>147</v>
      </c>
      <c r="B104" s="8">
        <v>161926</v>
      </c>
      <c r="C104" s="11" t="s">
        <v>421</v>
      </c>
      <c r="D104" s="3">
        <v>35956.239999999998</v>
      </c>
      <c r="E104" s="3">
        <v>64630.55</v>
      </c>
      <c r="F104" s="3">
        <v>62590.559999999998</v>
      </c>
      <c r="G104" s="3">
        <v>57828.33</v>
      </c>
      <c r="H104" s="3">
        <v>58233.01</v>
      </c>
      <c r="I104" s="3">
        <v>61859.67</v>
      </c>
      <c r="J104" s="3">
        <v>59921.49</v>
      </c>
      <c r="K104" s="3">
        <v>54682.35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x14ac:dyDescent="0.25">
      <c r="A105" s="8" t="s">
        <v>2213</v>
      </c>
      <c r="B105" s="8">
        <v>991944</v>
      </c>
      <c r="C105" s="11" t="s">
        <v>2659</v>
      </c>
      <c r="D105" s="3">
        <v>33301.33</v>
      </c>
      <c r="E105" s="3">
        <v>66915.199999999997</v>
      </c>
      <c r="F105" s="3">
        <v>68196.69</v>
      </c>
      <c r="G105" s="3">
        <v>67210.38</v>
      </c>
      <c r="H105" s="3">
        <v>73145.759999999995</v>
      </c>
      <c r="I105" s="3">
        <v>102979.58</v>
      </c>
      <c r="J105" s="3">
        <v>112280</v>
      </c>
      <c r="K105" s="3">
        <v>94000.49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x14ac:dyDescent="0.25">
      <c r="A106" s="8" t="s">
        <v>287</v>
      </c>
      <c r="B106" s="8">
        <v>611953</v>
      </c>
      <c r="C106" s="11" t="s">
        <v>1746</v>
      </c>
      <c r="D106" s="3">
        <v>10144.01</v>
      </c>
      <c r="E106" s="3">
        <v>23490.84</v>
      </c>
      <c r="F106" s="3">
        <v>22662.73</v>
      </c>
      <c r="G106" s="3">
        <v>22048.1</v>
      </c>
      <c r="H106" s="3">
        <v>20118.400000000001</v>
      </c>
      <c r="I106" s="3">
        <v>19367.03</v>
      </c>
      <c r="J106" s="3">
        <v>17872.61</v>
      </c>
      <c r="K106" s="3">
        <v>15907.24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x14ac:dyDescent="0.25">
      <c r="A107" s="8" t="s">
        <v>1500</v>
      </c>
      <c r="B107" s="8">
        <v>101963</v>
      </c>
      <c r="C107" s="11" t="s">
        <v>265</v>
      </c>
      <c r="D107" s="3">
        <v>8829.6200000000008</v>
      </c>
      <c r="E107" s="3">
        <v>17727.14</v>
      </c>
      <c r="F107" s="3">
        <v>17062.14</v>
      </c>
      <c r="G107" s="3">
        <v>18105.25</v>
      </c>
      <c r="H107" s="3">
        <v>19487.189999999999</v>
      </c>
      <c r="I107" s="3">
        <v>18946.79</v>
      </c>
      <c r="J107" s="3">
        <v>17270.87</v>
      </c>
      <c r="K107" s="3">
        <v>16381.84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x14ac:dyDescent="0.25">
      <c r="A108" s="8" t="s">
        <v>1708</v>
      </c>
      <c r="B108" s="8">
        <v>643582</v>
      </c>
      <c r="C108" s="11" t="s">
        <v>1844</v>
      </c>
      <c r="D108" s="3">
        <v>14820.74</v>
      </c>
      <c r="E108" s="3">
        <v>39947.730000000003</v>
      </c>
      <c r="F108" s="3">
        <v>49148.81</v>
      </c>
      <c r="G108" s="3">
        <v>57718.45</v>
      </c>
      <c r="H108" s="3">
        <v>62611.64</v>
      </c>
      <c r="I108" s="3">
        <v>69096.37</v>
      </c>
      <c r="J108" s="3">
        <v>69490.7</v>
      </c>
      <c r="K108" s="3">
        <v>69584.679999999993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x14ac:dyDescent="0.25">
      <c r="A109" s="8" t="s">
        <v>2684</v>
      </c>
      <c r="B109" s="8">
        <v>653978</v>
      </c>
      <c r="C109" s="11" t="s">
        <v>3683</v>
      </c>
      <c r="D109" s="3">
        <v>5314.22</v>
      </c>
      <c r="E109" s="3">
        <v>9048.35</v>
      </c>
      <c r="F109" s="3">
        <v>7572.12</v>
      </c>
      <c r="G109" s="3">
        <v>7536.17</v>
      </c>
      <c r="H109" s="3">
        <v>7147.4</v>
      </c>
      <c r="I109" s="3">
        <v>7408.67</v>
      </c>
      <c r="J109" s="3">
        <v>7092.21</v>
      </c>
      <c r="K109" s="3">
        <v>6833.36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x14ac:dyDescent="0.25">
      <c r="A110" s="8" t="s">
        <v>2684</v>
      </c>
      <c r="B110" s="8">
        <v>654751</v>
      </c>
      <c r="C110" s="11" t="s">
        <v>3684</v>
      </c>
      <c r="D110" s="3">
        <v>2583.27</v>
      </c>
      <c r="E110" s="3">
        <v>4726.34</v>
      </c>
      <c r="F110" s="3">
        <v>4399.96</v>
      </c>
      <c r="G110" s="3">
        <v>4501.18</v>
      </c>
      <c r="H110" s="3">
        <v>4863.4799999999996</v>
      </c>
      <c r="I110" s="3">
        <v>4764.4799999999996</v>
      </c>
      <c r="J110" s="3">
        <v>4376.71</v>
      </c>
      <c r="K110" s="3">
        <v>4140.07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x14ac:dyDescent="0.25">
      <c r="A111" s="8" t="s">
        <v>2266</v>
      </c>
      <c r="B111" s="8">
        <v>816741</v>
      </c>
      <c r="C111" s="11" t="s">
        <v>3685</v>
      </c>
      <c r="D111" s="3">
        <v>22551.77</v>
      </c>
      <c r="E111" s="3">
        <v>45386.64</v>
      </c>
      <c r="F111" s="3">
        <v>39766.769999999997</v>
      </c>
      <c r="G111" s="3">
        <v>38992.07</v>
      </c>
      <c r="H111" s="3">
        <v>41360.82</v>
      </c>
      <c r="I111" s="3">
        <v>38532.230000000003</v>
      </c>
      <c r="J111" s="3">
        <v>39888.06</v>
      </c>
      <c r="K111" s="3">
        <v>45878.51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x14ac:dyDescent="0.25">
      <c r="A112" s="8" t="s">
        <v>24</v>
      </c>
      <c r="B112" s="8">
        <v>881970</v>
      </c>
      <c r="C112" s="11" t="s">
        <v>2420</v>
      </c>
      <c r="D112" s="3">
        <v>7362.1</v>
      </c>
      <c r="E112" s="3">
        <v>15797.47</v>
      </c>
      <c r="F112" s="3">
        <v>13969.28</v>
      </c>
      <c r="G112" s="3">
        <v>13819.27</v>
      </c>
      <c r="H112" s="3">
        <v>17013.400000000001</v>
      </c>
      <c r="I112" s="3">
        <v>16903.96</v>
      </c>
      <c r="J112" s="3">
        <v>15871.88</v>
      </c>
      <c r="K112" s="3">
        <v>17072.52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x14ac:dyDescent="0.25">
      <c r="A113" s="8" t="s">
        <v>44</v>
      </c>
      <c r="B113" s="8">
        <v>31972</v>
      </c>
      <c r="C113" s="11" t="s">
        <v>45</v>
      </c>
      <c r="D113" s="3">
        <v>11594.98</v>
      </c>
      <c r="E113" s="3">
        <v>24328.18</v>
      </c>
      <c r="F113" s="3">
        <v>20383.78</v>
      </c>
      <c r="G113" s="3">
        <v>19696.099999999999</v>
      </c>
      <c r="H113" s="3">
        <v>19277.89</v>
      </c>
      <c r="I113" s="3">
        <v>19084.75</v>
      </c>
      <c r="J113" s="3">
        <v>18051.61</v>
      </c>
      <c r="K113" s="3">
        <v>17913.29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x14ac:dyDescent="0.25">
      <c r="A114" s="8" t="s">
        <v>13</v>
      </c>
      <c r="B114" s="8">
        <v>491965</v>
      </c>
      <c r="C114" s="11" t="s">
        <v>1400</v>
      </c>
      <c r="D114" s="3">
        <v>12548.09</v>
      </c>
      <c r="E114" s="3">
        <v>28579.02</v>
      </c>
      <c r="F114" s="3">
        <v>29971.34</v>
      </c>
      <c r="G114" s="3">
        <v>27221.53</v>
      </c>
      <c r="H114" s="3">
        <v>24549.79</v>
      </c>
      <c r="I114" s="3">
        <v>30507.279999999999</v>
      </c>
      <c r="J114" s="3">
        <v>28591.77</v>
      </c>
      <c r="K114" s="3">
        <v>28588.15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x14ac:dyDescent="0.25">
      <c r="A115" s="8" t="s">
        <v>1693</v>
      </c>
      <c r="B115" s="8">
        <v>900657</v>
      </c>
      <c r="C115" s="11" t="s">
        <v>3686</v>
      </c>
      <c r="D115" s="3">
        <v>73130.17</v>
      </c>
      <c r="E115" s="3">
        <v>149608.35</v>
      </c>
      <c r="F115" s="3">
        <v>156518.42000000001</v>
      </c>
      <c r="G115" s="3">
        <v>157774.68</v>
      </c>
      <c r="H115" s="3">
        <v>160356.72</v>
      </c>
      <c r="I115" s="3">
        <v>161321.60000000001</v>
      </c>
      <c r="J115" s="3">
        <v>157151.65</v>
      </c>
      <c r="K115" s="3">
        <v>161250.76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x14ac:dyDescent="0.25">
      <c r="A116" s="8" t="s">
        <v>2683</v>
      </c>
      <c r="B116" s="8">
        <v>622367</v>
      </c>
      <c r="C116" s="11" t="s">
        <v>3687</v>
      </c>
      <c r="D116" s="3">
        <v>1882.38</v>
      </c>
      <c r="E116" s="3">
        <v>3937.88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x14ac:dyDescent="0.25">
      <c r="A117" s="8" t="s">
        <v>765</v>
      </c>
      <c r="B117" s="8">
        <v>281989</v>
      </c>
      <c r="C117" s="11" t="s">
        <v>758</v>
      </c>
      <c r="D117" s="3">
        <v>14889.01</v>
      </c>
      <c r="E117" s="3">
        <v>31966.07</v>
      </c>
      <c r="F117" s="3">
        <v>30567.26</v>
      </c>
      <c r="G117" s="3">
        <v>31579.25</v>
      </c>
      <c r="H117" s="3">
        <v>32262.080000000002</v>
      </c>
      <c r="I117" s="3">
        <v>30768.99</v>
      </c>
      <c r="J117" s="3">
        <v>32585.74</v>
      </c>
      <c r="K117" s="3">
        <v>33227.65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x14ac:dyDescent="0.25">
      <c r="A118" s="8" t="s">
        <v>1073</v>
      </c>
      <c r="B118" s="8">
        <v>422007</v>
      </c>
      <c r="C118" s="11" t="s">
        <v>1223</v>
      </c>
      <c r="D118" s="3">
        <v>19479.29</v>
      </c>
      <c r="E118" s="3">
        <v>36837.35</v>
      </c>
      <c r="F118" s="3">
        <v>38467.74</v>
      </c>
      <c r="G118" s="3">
        <v>40847.230000000003</v>
      </c>
      <c r="H118" s="3">
        <v>41185.1</v>
      </c>
      <c r="I118" s="3">
        <v>42795.75</v>
      </c>
      <c r="J118" s="3">
        <v>43243.519999999997</v>
      </c>
      <c r="K118" s="3">
        <v>47329.06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x14ac:dyDescent="0.25">
      <c r="A119" s="8" t="s">
        <v>1473</v>
      </c>
      <c r="B119" s="8">
        <v>742088</v>
      </c>
      <c r="C119" s="11" t="s">
        <v>2045</v>
      </c>
      <c r="D119" s="3">
        <v>49119.76</v>
      </c>
      <c r="E119" s="3">
        <v>120398.99</v>
      </c>
      <c r="F119" s="3">
        <v>101182</v>
      </c>
      <c r="G119" s="3">
        <v>101592.31</v>
      </c>
      <c r="H119" s="3">
        <v>86287.89</v>
      </c>
      <c r="I119" s="3">
        <v>113381.3</v>
      </c>
      <c r="J119" s="3">
        <v>108406.63</v>
      </c>
      <c r="K119" s="3">
        <v>77695.399999999994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x14ac:dyDescent="0.25">
      <c r="A120" s="8" t="s">
        <v>63</v>
      </c>
      <c r="B120" s="8">
        <v>481647</v>
      </c>
      <c r="C120" s="11" t="s">
        <v>3688</v>
      </c>
      <c r="D120" s="3">
        <v>531.54999999999995</v>
      </c>
      <c r="E120" s="3">
        <v>1372.5</v>
      </c>
      <c r="F120" s="3">
        <v>1624.97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x14ac:dyDescent="0.25">
      <c r="A121" s="8" t="s">
        <v>63</v>
      </c>
      <c r="B121" s="8">
        <v>482097</v>
      </c>
      <c r="C121" s="11" t="s">
        <v>3689</v>
      </c>
      <c r="D121" s="3">
        <v>5305.15</v>
      </c>
      <c r="E121" s="3">
        <v>11534.78</v>
      </c>
      <c r="F121" s="3">
        <v>9890.06</v>
      </c>
      <c r="G121" s="3">
        <v>11501.99</v>
      </c>
      <c r="H121" s="3">
        <v>11312.44</v>
      </c>
      <c r="I121" s="3">
        <v>11421.37</v>
      </c>
      <c r="J121" s="3">
        <v>11071.35</v>
      </c>
      <c r="K121" s="3">
        <v>9129.8799999999992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x14ac:dyDescent="0.25">
      <c r="A122" s="8" t="s">
        <v>2687</v>
      </c>
      <c r="B122" s="8">
        <v>732113</v>
      </c>
      <c r="C122" s="11" t="s">
        <v>2025</v>
      </c>
      <c r="D122" s="3">
        <v>2487.29</v>
      </c>
      <c r="E122" s="3">
        <v>6027.66</v>
      </c>
      <c r="F122" s="3">
        <v>6162.23</v>
      </c>
      <c r="G122" s="3">
        <v>4916.95</v>
      </c>
      <c r="H122" s="3">
        <v>5157.1000000000004</v>
      </c>
      <c r="I122" s="3">
        <v>4486.34</v>
      </c>
      <c r="J122" s="3">
        <v>5094.72</v>
      </c>
      <c r="K122" s="3">
        <v>5831.37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x14ac:dyDescent="0.25">
      <c r="A123" s="8" t="s">
        <v>950</v>
      </c>
      <c r="B123" s="8">
        <v>322124</v>
      </c>
      <c r="C123" s="11" t="s">
        <v>939</v>
      </c>
      <c r="D123" s="3">
        <v>60195.69</v>
      </c>
      <c r="E123" s="3">
        <v>121984.05</v>
      </c>
      <c r="F123" s="3">
        <v>119760.03</v>
      </c>
      <c r="G123" s="3">
        <v>117765.4</v>
      </c>
      <c r="H123" s="3">
        <v>112060.14</v>
      </c>
      <c r="I123" s="3">
        <v>114707.5</v>
      </c>
      <c r="J123" s="3">
        <v>106545.18</v>
      </c>
      <c r="K123" s="3">
        <v>101816.39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x14ac:dyDescent="0.25">
      <c r="A124" s="8" t="s">
        <v>108</v>
      </c>
      <c r="B124" s="8">
        <v>52151</v>
      </c>
      <c r="C124" s="11" t="s">
        <v>109</v>
      </c>
      <c r="D124" s="3">
        <v>7680.8</v>
      </c>
      <c r="E124" s="3">
        <v>17098.79</v>
      </c>
      <c r="F124" s="3">
        <v>17297.36</v>
      </c>
      <c r="G124" s="3">
        <v>19852.189999999999</v>
      </c>
      <c r="H124" s="3">
        <v>24714.28</v>
      </c>
      <c r="I124" s="3">
        <v>26376.89</v>
      </c>
      <c r="J124" s="3">
        <v>27388.04</v>
      </c>
      <c r="K124" s="3">
        <v>26007.93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x14ac:dyDescent="0.25">
      <c r="A125" s="8" t="s">
        <v>14</v>
      </c>
      <c r="B125" s="8">
        <v>512169</v>
      </c>
      <c r="C125" s="11" t="s">
        <v>313</v>
      </c>
      <c r="D125" s="3">
        <v>95873.34</v>
      </c>
      <c r="E125" s="3">
        <v>190169.39</v>
      </c>
      <c r="F125" s="3">
        <v>197781.22</v>
      </c>
      <c r="G125" s="3">
        <v>202692.4</v>
      </c>
      <c r="H125" s="3">
        <v>173787.78</v>
      </c>
      <c r="I125" s="3">
        <v>171914.16</v>
      </c>
      <c r="J125" s="3">
        <v>143986.29</v>
      </c>
      <c r="K125" s="3">
        <v>143044.31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x14ac:dyDescent="0.25">
      <c r="A126" s="8" t="s">
        <v>155</v>
      </c>
      <c r="B126" s="8">
        <v>362205</v>
      </c>
      <c r="C126" s="11" t="s">
        <v>1053</v>
      </c>
      <c r="D126" s="3">
        <v>2212.77</v>
      </c>
      <c r="E126" s="3">
        <v>2986.92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x14ac:dyDescent="0.25">
      <c r="A127" s="8" t="s">
        <v>2692</v>
      </c>
      <c r="B127" s="8">
        <v>952295</v>
      </c>
      <c r="C127" s="11" t="s">
        <v>3690</v>
      </c>
      <c r="D127" s="3">
        <v>50404.66</v>
      </c>
      <c r="E127" s="3">
        <v>86554</v>
      </c>
      <c r="F127" s="3">
        <v>92765.8</v>
      </c>
      <c r="G127" s="3">
        <v>91930.9</v>
      </c>
      <c r="H127" s="3">
        <v>84324.21</v>
      </c>
      <c r="I127" s="3">
        <v>135892.69</v>
      </c>
      <c r="J127" s="3">
        <v>127398.85</v>
      </c>
      <c r="K127" s="3">
        <v>129557.4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x14ac:dyDescent="0.25">
      <c r="A128" s="8" t="s">
        <v>2096</v>
      </c>
      <c r="B128" s="8">
        <v>417083</v>
      </c>
      <c r="C128" s="11" t="s">
        <v>3691</v>
      </c>
      <c r="D128" s="3">
        <v>23701.7</v>
      </c>
      <c r="E128" s="3">
        <v>60186.16</v>
      </c>
      <c r="F128" s="3">
        <v>71525.11</v>
      </c>
      <c r="G128" s="3">
        <v>69608.47</v>
      </c>
      <c r="H128" s="3">
        <v>66178.8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x14ac:dyDescent="0.25">
      <c r="A129" s="8" t="s">
        <v>1572</v>
      </c>
      <c r="B129" s="8">
        <v>942313</v>
      </c>
      <c r="C129" s="11" t="s">
        <v>2535</v>
      </c>
      <c r="D129" s="3">
        <v>251257.21</v>
      </c>
      <c r="E129" s="3">
        <v>501810.93</v>
      </c>
      <c r="F129" s="3">
        <v>578120.46</v>
      </c>
      <c r="G129" s="3">
        <v>560238.21</v>
      </c>
      <c r="H129" s="3">
        <v>543612.43000000005</v>
      </c>
      <c r="I129" s="3">
        <v>519464.37</v>
      </c>
      <c r="J129" s="3">
        <v>484913.66</v>
      </c>
      <c r="K129" s="3">
        <v>468870.14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x14ac:dyDescent="0.25">
      <c r="A130" s="8" t="s">
        <v>15</v>
      </c>
      <c r="B130" s="8">
        <v>562322</v>
      </c>
      <c r="C130" s="11" t="s">
        <v>1635</v>
      </c>
      <c r="D130" s="3">
        <v>78277.38</v>
      </c>
      <c r="E130" s="3">
        <v>210785.21</v>
      </c>
      <c r="F130" s="3">
        <v>193771.17</v>
      </c>
      <c r="G130" s="3">
        <v>204481.26</v>
      </c>
      <c r="H130" s="3">
        <v>195201.04</v>
      </c>
      <c r="I130" s="3">
        <v>171760.19</v>
      </c>
      <c r="J130" s="3">
        <v>163582.26999999999</v>
      </c>
      <c r="K130" s="3">
        <v>152722.82999999999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x14ac:dyDescent="0.25">
      <c r="A131" s="8" t="s">
        <v>155</v>
      </c>
      <c r="B131" s="8">
        <v>362369</v>
      </c>
      <c r="C131" s="11" t="s">
        <v>1048</v>
      </c>
      <c r="D131" s="3">
        <v>3825.35</v>
      </c>
      <c r="E131" s="3">
        <v>8077.83</v>
      </c>
      <c r="F131" s="3">
        <v>7151.92</v>
      </c>
      <c r="G131" s="3">
        <v>8408.76</v>
      </c>
      <c r="H131" s="3">
        <v>9506.1200000000008</v>
      </c>
      <c r="I131" s="3">
        <v>10437.36</v>
      </c>
      <c r="J131" s="3">
        <v>9354.4</v>
      </c>
      <c r="K131" s="3">
        <v>11468.46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x14ac:dyDescent="0.25">
      <c r="A132" s="8" t="s">
        <v>155</v>
      </c>
      <c r="B132" s="8">
        <v>367934</v>
      </c>
      <c r="C132" s="11" t="s">
        <v>3692</v>
      </c>
      <c r="D132" s="3">
        <v>0</v>
      </c>
      <c r="E132" s="3">
        <v>0</v>
      </c>
      <c r="F132" s="3">
        <v>55.02</v>
      </c>
      <c r="G132" s="3">
        <v>54.8</v>
      </c>
      <c r="H132" s="3">
        <v>54.38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x14ac:dyDescent="0.25">
      <c r="A133" s="8" t="s">
        <v>2679</v>
      </c>
      <c r="B133" s="8">
        <v>472376</v>
      </c>
      <c r="C133" s="11" t="s">
        <v>1329</v>
      </c>
      <c r="D133" s="3">
        <v>22582.5</v>
      </c>
      <c r="E133" s="3">
        <v>45916.15</v>
      </c>
      <c r="F133" s="3">
        <v>46254.65</v>
      </c>
      <c r="G133" s="3">
        <v>45692.43</v>
      </c>
      <c r="H133" s="3">
        <v>44200.68</v>
      </c>
      <c r="I133" s="3">
        <v>45095.5</v>
      </c>
      <c r="J133" s="3">
        <v>43626.83</v>
      </c>
      <c r="K133" s="3">
        <v>45381.69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x14ac:dyDescent="0.25">
      <c r="A134" s="8" t="s">
        <v>2096</v>
      </c>
      <c r="B134" s="8">
        <v>412403</v>
      </c>
      <c r="C134" s="11" t="s">
        <v>3693</v>
      </c>
      <c r="D134" s="3">
        <v>32578.18</v>
      </c>
      <c r="E134" s="3">
        <v>56189.760000000002</v>
      </c>
      <c r="F134" s="3">
        <v>50254.45</v>
      </c>
      <c r="G134" s="3">
        <v>51243.16</v>
      </c>
      <c r="H134" s="3">
        <v>73183.11</v>
      </c>
      <c r="I134" s="3">
        <v>84468.04</v>
      </c>
      <c r="J134" s="3">
        <v>84202.91</v>
      </c>
      <c r="K134" s="3">
        <v>86683.64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x14ac:dyDescent="0.25">
      <c r="A135" s="8" t="s">
        <v>2673</v>
      </c>
      <c r="B135" s="8">
        <v>176633</v>
      </c>
      <c r="C135" s="11" t="s">
        <v>3694</v>
      </c>
      <c r="D135" s="3">
        <v>8599.41</v>
      </c>
      <c r="E135" s="3">
        <v>18788.93</v>
      </c>
      <c r="F135" s="3">
        <v>18690.63</v>
      </c>
      <c r="G135" s="3">
        <v>19366.849999999999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x14ac:dyDescent="0.25">
      <c r="A136" s="8" t="s">
        <v>1180</v>
      </c>
      <c r="B136" s="8">
        <v>602457</v>
      </c>
      <c r="C136" s="11" t="s">
        <v>1731</v>
      </c>
      <c r="D136" s="3">
        <v>6191.36</v>
      </c>
      <c r="E136" s="3">
        <v>12619.76</v>
      </c>
      <c r="F136" s="3">
        <v>14522.04</v>
      </c>
      <c r="G136" s="3">
        <v>14072.43</v>
      </c>
      <c r="H136" s="3">
        <v>16065.35</v>
      </c>
      <c r="I136" s="3">
        <v>14434.75</v>
      </c>
      <c r="J136" s="3">
        <v>15954.57</v>
      </c>
      <c r="K136" s="3">
        <v>15214.02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x14ac:dyDescent="0.25">
      <c r="A137" s="8" t="s">
        <v>2691</v>
      </c>
      <c r="B137" s="8">
        <v>852466</v>
      </c>
      <c r="C137" s="11" t="s">
        <v>2363</v>
      </c>
      <c r="D137" s="3">
        <v>37669.42</v>
      </c>
      <c r="E137" s="3">
        <v>79513.06</v>
      </c>
      <c r="F137" s="3">
        <v>90233.43</v>
      </c>
      <c r="G137" s="3">
        <v>87674.71</v>
      </c>
      <c r="H137" s="3">
        <v>99234.03</v>
      </c>
      <c r="I137" s="3">
        <v>102215.52</v>
      </c>
      <c r="J137" s="3">
        <v>98923.26</v>
      </c>
      <c r="K137" s="3">
        <v>91771.07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x14ac:dyDescent="0.25">
      <c r="A138" s="8" t="s">
        <v>1311</v>
      </c>
      <c r="B138" s="8">
        <v>462493</v>
      </c>
      <c r="C138" s="11" t="s">
        <v>1310</v>
      </c>
      <c r="D138" s="3">
        <v>7707.02</v>
      </c>
      <c r="E138" s="3">
        <v>12754.27</v>
      </c>
      <c r="F138" s="3">
        <v>11803.61</v>
      </c>
      <c r="G138" s="3">
        <v>11707.88</v>
      </c>
      <c r="H138" s="3">
        <v>13060.24</v>
      </c>
      <c r="I138" s="3">
        <v>13043.17</v>
      </c>
      <c r="J138" s="3">
        <v>14063.22</v>
      </c>
      <c r="K138" s="3">
        <v>17901.009999999998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x14ac:dyDescent="0.25">
      <c r="A139" s="8" t="s">
        <v>834</v>
      </c>
      <c r="B139" s="8">
        <v>862502</v>
      </c>
      <c r="C139" s="11" t="s">
        <v>2382</v>
      </c>
      <c r="D139" s="3">
        <v>16780.18</v>
      </c>
      <c r="E139" s="3">
        <v>35185.620000000003</v>
      </c>
      <c r="F139" s="3">
        <v>30879.43</v>
      </c>
      <c r="G139" s="3">
        <v>32216.6</v>
      </c>
      <c r="H139" s="3">
        <v>29887.77</v>
      </c>
      <c r="I139" s="3">
        <v>31259.33</v>
      </c>
      <c r="J139" s="3">
        <v>32120.29</v>
      </c>
      <c r="K139" s="3">
        <v>31888.19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x14ac:dyDescent="0.25">
      <c r="A140" s="8" t="s">
        <v>2684</v>
      </c>
      <c r="B140" s="8">
        <v>652511</v>
      </c>
      <c r="C140" s="11" t="s">
        <v>1893</v>
      </c>
      <c r="D140" s="3">
        <v>46272.19</v>
      </c>
      <c r="E140" s="3">
        <v>89808.33</v>
      </c>
      <c r="F140" s="3">
        <v>79655.75</v>
      </c>
      <c r="G140" s="3">
        <v>79815.460000000006</v>
      </c>
      <c r="H140" s="3">
        <v>86751.56</v>
      </c>
      <c r="I140" s="3">
        <v>96361.74</v>
      </c>
      <c r="J140" s="3">
        <v>96997.25</v>
      </c>
      <c r="K140" s="3">
        <v>86572.19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x14ac:dyDescent="0.25">
      <c r="A141" s="8" t="s">
        <v>375</v>
      </c>
      <c r="B141" s="8">
        <v>142520</v>
      </c>
      <c r="C141" s="11" t="s">
        <v>377</v>
      </c>
      <c r="D141" s="3">
        <v>12635.01</v>
      </c>
      <c r="E141" s="3">
        <v>27827.11</v>
      </c>
      <c r="F141" s="3">
        <v>32728.400000000001</v>
      </c>
      <c r="G141" s="3">
        <v>32168.61</v>
      </c>
      <c r="H141" s="3">
        <v>30999.57</v>
      </c>
      <c r="I141" s="3">
        <v>30132.69</v>
      </c>
      <c r="J141" s="3">
        <v>30040.87</v>
      </c>
      <c r="K141" s="3">
        <v>28848.62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x14ac:dyDescent="0.25">
      <c r="A142" s="8" t="s">
        <v>1708</v>
      </c>
      <c r="B142" s="8">
        <v>642682</v>
      </c>
      <c r="C142" s="11" t="s">
        <v>1843</v>
      </c>
      <c r="D142" s="3">
        <v>13037.49</v>
      </c>
      <c r="E142" s="3">
        <v>31092.47</v>
      </c>
      <c r="F142" s="3">
        <v>33792.19</v>
      </c>
      <c r="G142" s="3">
        <v>37483.550000000003</v>
      </c>
      <c r="H142" s="3">
        <v>38373.300000000003</v>
      </c>
      <c r="I142" s="3">
        <v>39456.870000000003</v>
      </c>
      <c r="J142" s="3">
        <v>41058.949999999997</v>
      </c>
      <c r="K142" s="3">
        <v>41262.519999999997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x14ac:dyDescent="0.25">
      <c r="A143" s="8" t="s">
        <v>1473</v>
      </c>
      <c r="B143" s="8">
        <v>742556</v>
      </c>
      <c r="C143" s="11" t="s">
        <v>2046</v>
      </c>
      <c r="D143" s="3">
        <v>7501.97</v>
      </c>
      <c r="E143" s="3">
        <v>15874.18</v>
      </c>
      <c r="F143" s="3">
        <v>19057.41</v>
      </c>
      <c r="G143" s="3">
        <v>18449.75</v>
      </c>
      <c r="H143" s="3">
        <v>18586.13</v>
      </c>
      <c r="I143" s="3">
        <v>19641.36</v>
      </c>
      <c r="J143" s="3">
        <v>18974.37</v>
      </c>
      <c r="K143" s="3">
        <v>21934.36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x14ac:dyDescent="0.25">
      <c r="A144" s="8" t="s">
        <v>338</v>
      </c>
      <c r="B144" s="8">
        <v>371967</v>
      </c>
      <c r="C144" s="11" t="s">
        <v>3695</v>
      </c>
      <c r="D144" s="3">
        <v>7776.25</v>
      </c>
      <c r="E144" s="3">
        <v>20932.34</v>
      </c>
      <c r="F144" s="3">
        <v>26338.83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x14ac:dyDescent="0.25">
      <c r="A145" s="8" t="s">
        <v>338</v>
      </c>
      <c r="B145" s="8">
        <v>373195</v>
      </c>
      <c r="C145" s="11" t="s">
        <v>3696</v>
      </c>
      <c r="D145" s="3">
        <v>38089.85</v>
      </c>
      <c r="E145" s="3">
        <v>75783.25</v>
      </c>
      <c r="F145" s="3">
        <v>75038.490000000005</v>
      </c>
      <c r="G145" s="3">
        <v>124922.33</v>
      </c>
      <c r="H145" s="3">
        <v>161507.91</v>
      </c>
      <c r="I145" s="3">
        <v>161579.69</v>
      </c>
      <c r="J145" s="3">
        <v>168580.36</v>
      </c>
      <c r="K145" s="3">
        <v>170414.36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x14ac:dyDescent="0.25">
      <c r="A146" s="8" t="s">
        <v>2689</v>
      </c>
      <c r="B146" s="8">
        <v>792709</v>
      </c>
      <c r="C146" s="11" t="s">
        <v>2217</v>
      </c>
      <c r="D146" s="3">
        <v>121324.42</v>
      </c>
      <c r="E146" s="3">
        <v>255903.86</v>
      </c>
      <c r="F146" s="3">
        <v>227051.34</v>
      </c>
      <c r="G146" s="3">
        <v>234824.48</v>
      </c>
      <c r="H146" s="3">
        <v>207186.84</v>
      </c>
      <c r="I146" s="3">
        <v>213467.1</v>
      </c>
      <c r="J146" s="3">
        <v>235117.6</v>
      </c>
      <c r="K146" s="3">
        <v>234722.09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x14ac:dyDescent="0.25">
      <c r="A147" s="8" t="s">
        <v>215</v>
      </c>
      <c r="B147" s="8">
        <v>152718</v>
      </c>
      <c r="C147" s="11" t="s">
        <v>402</v>
      </c>
      <c r="D147" s="3">
        <v>5672.33</v>
      </c>
      <c r="E147" s="3">
        <v>13525.49</v>
      </c>
      <c r="F147" s="3">
        <v>12150.87</v>
      </c>
      <c r="G147" s="3">
        <v>15643.88</v>
      </c>
      <c r="H147" s="3">
        <v>19275.16</v>
      </c>
      <c r="I147" s="3">
        <v>19922.03</v>
      </c>
      <c r="J147" s="3">
        <v>20877.68</v>
      </c>
      <c r="K147" s="3">
        <v>19586.5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x14ac:dyDescent="0.25">
      <c r="A148" s="8" t="s">
        <v>2677</v>
      </c>
      <c r="B148" s="8">
        <v>382727</v>
      </c>
      <c r="C148" s="11" t="s">
        <v>1086</v>
      </c>
      <c r="D148" s="3">
        <v>21512</v>
      </c>
      <c r="E148" s="3">
        <v>43356.67</v>
      </c>
      <c r="F148" s="3">
        <v>36961.78</v>
      </c>
      <c r="G148" s="3">
        <v>36810.9</v>
      </c>
      <c r="H148" s="3">
        <v>34695.279999999999</v>
      </c>
      <c r="I148" s="3">
        <v>34760.339999999997</v>
      </c>
      <c r="J148" s="3">
        <v>53906.9</v>
      </c>
      <c r="K148" s="3">
        <v>56194.9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x14ac:dyDescent="0.25">
      <c r="A149" s="8" t="s">
        <v>2678</v>
      </c>
      <c r="B149" s="8">
        <v>392754</v>
      </c>
      <c r="C149" s="11" t="s">
        <v>1131</v>
      </c>
      <c r="D149" s="3">
        <v>6423.49</v>
      </c>
      <c r="E149" s="3">
        <v>15750.21</v>
      </c>
      <c r="F149" s="3">
        <v>17650.919999999998</v>
      </c>
      <c r="G149" s="3">
        <v>19165.57</v>
      </c>
      <c r="H149" s="3">
        <v>16877.25</v>
      </c>
      <c r="I149" s="3">
        <v>15537.56</v>
      </c>
      <c r="J149" s="3">
        <v>13235.68</v>
      </c>
      <c r="K149" s="3">
        <v>15689.28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x14ac:dyDescent="0.25">
      <c r="A150" s="8" t="s">
        <v>155</v>
      </c>
      <c r="B150" s="8">
        <v>362772</v>
      </c>
      <c r="C150" s="11" t="s">
        <v>1049</v>
      </c>
      <c r="D150" s="3">
        <v>19231.73</v>
      </c>
      <c r="E150" s="3">
        <v>34063.629999999997</v>
      </c>
      <c r="F150" s="3">
        <v>33500.94</v>
      </c>
      <c r="G150" s="3">
        <v>39266.03</v>
      </c>
      <c r="H150" s="3">
        <v>36751.839999999997</v>
      </c>
      <c r="I150" s="3">
        <v>35196.199999999997</v>
      </c>
      <c r="J150" s="3">
        <v>32983</v>
      </c>
      <c r="K150" s="3">
        <v>26601.33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x14ac:dyDescent="0.25">
      <c r="A151" s="8" t="s">
        <v>155</v>
      </c>
      <c r="B151" s="8">
        <v>367935</v>
      </c>
      <c r="C151" s="11" t="s">
        <v>3697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x14ac:dyDescent="0.25">
      <c r="A152" s="8" t="s">
        <v>414</v>
      </c>
      <c r="B152" s="8">
        <v>352781</v>
      </c>
      <c r="C152" s="11" t="s">
        <v>1010</v>
      </c>
      <c r="D152" s="3">
        <v>52613.35</v>
      </c>
      <c r="E152" s="3">
        <v>110339.91</v>
      </c>
      <c r="F152" s="3">
        <v>96351.93</v>
      </c>
      <c r="G152" s="3">
        <v>97257.29</v>
      </c>
      <c r="H152" s="3">
        <v>88099.72</v>
      </c>
      <c r="I152" s="3">
        <v>85999.73</v>
      </c>
      <c r="J152" s="3">
        <v>76343.929999999993</v>
      </c>
      <c r="K152" s="3">
        <v>75610.039999999994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x14ac:dyDescent="0.25">
      <c r="A153" s="8" t="s">
        <v>2328</v>
      </c>
      <c r="B153" s="8">
        <v>832826</v>
      </c>
      <c r="C153" s="11" t="s">
        <v>982</v>
      </c>
      <c r="D153" s="3">
        <v>48566.63</v>
      </c>
      <c r="E153" s="3">
        <v>102158.16</v>
      </c>
      <c r="F153" s="3">
        <v>95179.07</v>
      </c>
      <c r="G153" s="3">
        <v>90946.65</v>
      </c>
      <c r="H153" s="3">
        <v>88982.13</v>
      </c>
      <c r="I153" s="3">
        <v>86202.02</v>
      </c>
      <c r="J153" s="3">
        <v>85689.82</v>
      </c>
      <c r="K153" s="3">
        <v>86238.34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x14ac:dyDescent="0.25">
      <c r="A154" s="8" t="s">
        <v>1419</v>
      </c>
      <c r="B154" s="8">
        <v>892834</v>
      </c>
      <c r="C154" s="11" t="s">
        <v>3698</v>
      </c>
      <c r="D154" s="3">
        <v>7137.7</v>
      </c>
      <c r="E154" s="3">
        <v>14002.48</v>
      </c>
      <c r="F154" s="3">
        <v>13945.07</v>
      </c>
      <c r="G154" s="3">
        <v>14589.69</v>
      </c>
      <c r="H154" s="3">
        <v>9424.1200000000008</v>
      </c>
      <c r="I154" s="3">
        <v>6645.61</v>
      </c>
      <c r="J154" s="3">
        <v>7416.86</v>
      </c>
      <c r="K154" s="3">
        <v>7473.14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x14ac:dyDescent="0.25">
      <c r="A155" s="8" t="s">
        <v>2676</v>
      </c>
      <c r="B155" s="8">
        <v>302846</v>
      </c>
      <c r="C155" s="11" t="s">
        <v>838</v>
      </c>
      <c r="D155" s="3">
        <v>36514.65</v>
      </c>
      <c r="E155" s="3">
        <v>82104.62</v>
      </c>
      <c r="F155" s="3">
        <v>88408.21</v>
      </c>
      <c r="G155" s="3">
        <v>87832.49</v>
      </c>
      <c r="H155" s="3">
        <v>77958.210000000006</v>
      </c>
      <c r="I155" s="3">
        <v>76083.67</v>
      </c>
      <c r="J155" s="3">
        <v>71791.3</v>
      </c>
      <c r="K155" s="3">
        <v>67404.73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x14ac:dyDescent="0.25">
      <c r="A156" s="8" t="s">
        <v>2686</v>
      </c>
      <c r="B156" s="8">
        <v>712862</v>
      </c>
      <c r="C156" s="11" t="s">
        <v>1998</v>
      </c>
      <c r="D156" s="3">
        <v>32394.6</v>
      </c>
      <c r="E156" s="3">
        <v>76067.259999999995</v>
      </c>
      <c r="F156" s="3">
        <v>76967.45</v>
      </c>
      <c r="G156" s="3">
        <v>75063.64</v>
      </c>
      <c r="H156" s="3">
        <v>84253.01</v>
      </c>
      <c r="I156" s="3">
        <v>101028.04</v>
      </c>
      <c r="J156" s="3">
        <v>117643.38</v>
      </c>
      <c r="K156" s="3">
        <v>144856.35999999999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x14ac:dyDescent="0.25">
      <c r="A157" s="8" t="s">
        <v>26</v>
      </c>
      <c r="B157" s="8">
        <v>922977</v>
      </c>
      <c r="C157" s="11" t="s">
        <v>599</v>
      </c>
      <c r="D157" s="3">
        <v>64845.75</v>
      </c>
      <c r="E157" s="3">
        <v>129643.58</v>
      </c>
      <c r="F157" s="3">
        <v>133261.26999999999</v>
      </c>
      <c r="G157" s="3">
        <v>123878.71</v>
      </c>
      <c r="H157" s="3">
        <v>103733.88</v>
      </c>
      <c r="I157" s="3">
        <v>99364.800000000003</v>
      </c>
      <c r="J157" s="3">
        <v>95438.33</v>
      </c>
      <c r="K157" s="3">
        <v>93461.119999999995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x14ac:dyDescent="0.25">
      <c r="A158" s="8" t="s">
        <v>454</v>
      </c>
      <c r="B158" s="8">
        <v>752988</v>
      </c>
      <c r="C158" s="11" t="s">
        <v>2080</v>
      </c>
      <c r="D158" s="3">
        <v>13721.29</v>
      </c>
      <c r="E158" s="3">
        <v>28800.25</v>
      </c>
      <c r="F158" s="3">
        <v>25949.42</v>
      </c>
      <c r="G158" s="3">
        <v>25301.18</v>
      </c>
      <c r="H158" s="3">
        <v>26018.05</v>
      </c>
      <c r="I158" s="3">
        <v>28935.78</v>
      </c>
      <c r="J158" s="3">
        <v>27155.57</v>
      </c>
      <c r="K158" s="3">
        <v>25187.64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x14ac:dyDescent="0.25">
      <c r="A159" s="8" t="s">
        <v>63</v>
      </c>
      <c r="B159" s="8">
        <v>482766</v>
      </c>
      <c r="C159" s="11" t="s">
        <v>3699</v>
      </c>
      <c r="D159" s="3">
        <v>13963.5</v>
      </c>
      <c r="E159" s="3">
        <v>29540.86</v>
      </c>
      <c r="F159" s="3">
        <v>27437.84</v>
      </c>
      <c r="G159" s="3">
        <v>28664.06</v>
      </c>
      <c r="H159" s="3">
        <v>26590.06</v>
      </c>
      <c r="I159" s="3">
        <v>26279.58</v>
      </c>
      <c r="J159" s="3">
        <v>26447.18</v>
      </c>
      <c r="K159" s="3">
        <v>25741.83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x14ac:dyDescent="0.25">
      <c r="A160" s="8" t="s">
        <v>1301</v>
      </c>
      <c r="B160" s="8">
        <v>453029</v>
      </c>
      <c r="C160" s="11" t="s">
        <v>1291</v>
      </c>
      <c r="D160" s="3">
        <v>41752.720000000001</v>
      </c>
      <c r="E160" s="3">
        <v>87409.8</v>
      </c>
      <c r="F160" s="3">
        <v>82053.2</v>
      </c>
      <c r="G160" s="3">
        <v>81913.84</v>
      </c>
      <c r="H160" s="3">
        <v>88282.28</v>
      </c>
      <c r="I160" s="3">
        <v>85810.47</v>
      </c>
      <c r="J160" s="3">
        <v>87491.49</v>
      </c>
      <c r="K160" s="3">
        <v>87717.81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x14ac:dyDescent="0.25">
      <c r="A161" s="8" t="s">
        <v>1073</v>
      </c>
      <c r="B161" s="8">
        <v>423033</v>
      </c>
      <c r="C161" s="11" t="s">
        <v>1224</v>
      </c>
      <c r="D161" s="3">
        <v>17833.98</v>
      </c>
      <c r="E161" s="3">
        <v>41173.4</v>
      </c>
      <c r="F161" s="3">
        <v>78527.960000000006</v>
      </c>
      <c r="G161" s="3">
        <v>54170.36</v>
      </c>
      <c r="H161" s="3">
        <v>80534.36</v>
      </c>
      <c r="I161" s="3">
        <v>79883.520000000004</v>
      </c>
      <c r="J161" s="3">
        <v>75320.52</v>
      </c>
      <c r="K161" s="3">
        <v>74297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x14ac:dyDescent="0.25">
      <c r="A162" s="8" t="s">
        <v>193</v>
      </c>
      <c r="B162" s="8">
        <v>73042</v>
      </c>
      <c r="C162" s="11" t="s">
        <v>179</v>
      </c>
      <c r="D162" s="3">
        <v>27230.28</v>
      </c>
      <c r="E162" s="3">
        <v>53583.91</v>
      </c>
      <c r="F162" s="3">
        <v>44631.73</v>
      </c>
      <c r="G162" s="3">
        <v>33835.730000000003</v>
      </c>
      <c r="H162" s="3">
        <v>45040.25</v>
      </c>
      <c r="I162" s="3">
        <v>46167.56</v>
      </c>
      <c r="J162" s="3">
        <v>45133.94</v>
      </c>
      <c r="K162" s="3">
        <v>61093.69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x14ac:dyDescent="0.25">
      <c r="A163" s="8" t="s">
        <v>1311</v>
      </c>
      <c r="B163" s="8">
        <v>463060</v>
      </c>
      <c r="C163" s="11" t="s">
        <v>1311</v>
      </c>
      <c r="D163" s="3">
        <v>60111.11</v>
      </c>
      <c r="E163" s="3">
        <v>132013.85999999999</v>
      </c>
      <c r="F163" s="3">
        <v>128037.4</v>
      </c>
      <c r="G163" s="3">
        <v>122627.48</v>
      </c>
      <c r="H163" s="3">
        <v>112445.5</v>
      </c>
      <c r="I163" s="3">
        <v>116456.23</v>
      </c>
      <c r="J163" s="3">
        <v>116057.32</v>
      </c>
      <c r="K163" s="3">
        <v>118388.32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x14ac:dyDescent="0.25">
      <c r="A164" s="8" t="s">
        <v>2328</v>
      </c>
      <c r="B164" s="8">
        <v>833168</v>
      </c>
      <c r="C164" s="11" t="s">
        <v>2319</v>
      </c>
      <c r="D164" s="3">
        <v>17541.32</v>
      </c>
      <c r="E164" s="3">
        <v>30895.89</v>
      </c>
      <c r="F164" s="3">
        <v>27321.56</v>
      </c>
      <c r="G164" s="3">
        <v>29150.49</v>
      </c>
      <c r="H164" s="3">
        <v>29638.639999999999</v>
      </c>
      <c r="I164" s="3">
        <v>31168.82</v>
      </c>
      <c r="J164" s="3">
        <v>30747.69</v>
      </c>
      <c r="K164" s="3">
        <v>30291.16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x14ac:dyDescent="0.25">
      <c r="A165" s="8" t="s">
        <v>1500</v>
      </c>
      <c r="B165" s="8">
        <v>103105</v>
      </c>
      <c r="C165" s="11" t="s">
        <v>266</v>
      </c>
      <c r="D165" s="3">
        <v>71452.28</v>
      </c>
      <c r="E165" s="3">
        <v>142258.82999999999</v>
      </c>
      <c r="F165" s="3">
        <v>127830.87</v>
      </c>
      <c r="G165" s="3">
        <v>124341.86</v>
      </c>
      <c r="H165" s="3">
        <v>131598.85</v>
      </c>
      <c r="I165" s="3">
        <v>127708.23</v>
      </c>
      <c r="J165" s="3">
        <v>116618.91</v>
      </c>
      <c r="K165" s="3">
        <v>112680.23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x14ac:dyDescent="0.25">
      <c r="A166" s="8" t="s">
        <v>1586</v>
      </c>
      <c r="B166" s="8">
        <v>913114</v>
      </c>
      <c r="C166" s="11" t="s">
        <v>2465</v>
      </c>
      <c r="D166" s="3">
        <v>163821.06</v>
      </c>
      <c r="E166" s="3">
        <v>340271.37</v>
      </c>
      <c r="F166" s="3">
        <v>268671.86</v>
      </c>
      <c r="G166" s="3">
        <v>269706.51</v>
      </c>
      <c r="H166" s="3">
        <v>259158.51</v>
      </c>
      <c r="I166" s="3">
        <v>244747.19</v>
      </c>
      <c r="J166" s="3">
        <v>218419.51</v>
      </c>
      <c r="K166" s="3">
        <v>231538.88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x14ac:dyDescent="0.25">
      <c r="A167" s="8" t="s">
        <v>287</v>
      </c>
      <c r="B167" s="8">
        <v>613119</v>
      </c>
      <c r="C167" s="11" t="s">
        <v>1747</v>
      </c>
      <c r="D167" s="3">
        <v>10172.64</v>
      </c>
      <c r="E167" s="3">
        <v>20912.79</v>
      </c>
      <c r="F167" s="3">
        <v>20446.75</v>
      </c>
      <c r="G167" s="3">
        <v>20071.7</v>
      </c>
      <c r="H167" s="3">
        <v>17561.5</v>
      </c>
      <c r="I167" s="3">
        <v>17701.990000000002</v>
      </c>
      <c r="J167" s="3">
        <v>16187.59</v>
      </c>
      <c r="K167" s="3">
        <v>15301.46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x14ac:dyDescent="0.25">
      <c r="A168" s="8" t="s">
        <v>2101</v>
      </c>
      <c r="B168" s="8">
        <v>523141</v>
      </c>
      <c r="C168" s="11" t="s">
        <v>1504</v>
      </c>
      <c r="D168" s="3">
        <v>1349138.35</v>
      </c>
      <c r="E168" s="3">
        <v>2616890.65</v>
      </c>
      <c r="F168" s="3">
        <v>2131343.89</v>
      </c>
      <c r="G168" s="3">
        <v>2106257.2000000002</v>
      </c>
      <c r="H168" s="3">
        <v>2294213.2400000002</v>
      </c>
      <c r="I168" s="3">
        <v>2259319.3199999998</v>
      </c>
      <c r="J168" s="3">
        <v>2212836.2799999998</v>
      </c>
      <c r="K168" s="3">
        <v>2086027.96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x14ac:dyDescent="0.25">
      <c r="A169" s="8" t="s">
        <v>1073</v>
      </c>
      <c r="B169" s="8">
        <v>423150</v>
      </c>
      <c r="C169" s="11" t="s">
        <v>1225</v>
      </c>
      <c r="D169" s="3">
        <v>53941.45</v>
      </c>
      <c r="E169" s="3">
        <v>111341.28</v>
      </c>
      <c r="F169" s="3">
        <v>125033.34</v>
      </c>
      <c r="G169" s="3">
        <v>112167.9</v>
      </c>
      <c r="H169" s="3">
        <v>90036.85</v>
      </c>
      <c r="I169" s="3">
        <v>119708.94</v>
      </c>
      <c r="J169" s="3">
        <v>101533.26</v>
      </c>
      <c r="K169" s="3">
        <v>95707.39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x14ac:dyDescent="0.25">
      <c r="A170" s="8" t="s">
        <v>63</v>
      </c>
      <c r="B170" s="8">
        <v>483154</v>
      </c>
      <c r="C170" s="11" t="s">
        <v>1347</v>
      </c>
      <c r="D170" s="3">
        <v>15284.3</v>
      </c>
      <c r="E170" s="3">
        <v>30635.3</v>
      </c>
      <c r="F170" s="3">
        <v>32126.63</v>
      </c>
      <c r="G170" s="3">
        <v>31541.37</v>
      </c>
      <c r="H170" s="3">
        <v>29486.3</v>
      </c>
      <c r="I170" s="3">
        <v>29748.65</v>
      </c>
      <c r="J170" s="3">
        <v>23998.77</v>
      </c>
      <c r="K170" s="3">
        <v>24538.400000000001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x14ac:dyDescent="0.25">
      <c r="A171" s="8" t="s">
        <v>2672</v>
      </c>
      <c r="B171" s="8">
        <v>93186</v>
      </c>
      <c r="C171" s="11" t="s">
        <v>230</v>
      </c>
      <c r="D171" s="3">
        <v>6762.71</v>
      </c>
      <c r="E171" s="3">
        <v>14014.79</v>
      </c>
      <c r="F171" s="3">
        <v>15328.64</v>
      </c>
      <c r="G171" s="3">
        <v>12974.17</v>
      </c>
      <c r="H171" s="3">
        <v>17614.34</v>
      </c>
      <c r="I171" s="3">
        <v>17228.560000000001</v>
      </c>
      <c r="J171" s="3">
        <v>17591.22</v>
      </c>
      <c r="K171" s="3">
        <v>17058.939999999999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x14ac:dyDescent="0.25">
      <c r="A172" s="8" t="s">
        <v>1500</v>
      </c>
      <c r="B172" s="8">
        <v>103204</v>
      </c>
      <c r="C172" s="11" t="s">
        <v>267</v>
      </c>
      <c r="D172" s="3">
        <v>15397.15</v>
      </c>
      <c r="E172" s="3">
        <v>34243.33</v>
      </c>
      <c r="F172" s="3">
        <v>31032.69</v>
      </c>
      <c r="G172" s="3">
        <v>31020.76</v>
      </c>
      <c r="H172" s="3">
        <v>33870.9</v>
      </c>
      <c r="I172" s="3">
        <v>32561.01</v>
      </c>
      <c r="J172" s="3">
        <v>31712.11</v>
      </c>
      <c r="K172" s="3">
        <v>31472.92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x14ac:dyDescent="0.25">
      <c r="A173" s="8" t="s">
        <v>170</v>
      </c>
      <c r="B173" s="8">
        <v>773231</v>
      </c>
      <c r="C173" s="11" t="s">
        <v>2121</v>
      </c>
      <c r="D173" s="3">
        <v>653702.43000000005</v>
      </c>
      <c r="E173" s="3">
        <v>1336867.4099999999</v>
      </c>
      <c r="F173" s="3">
        <v>1333947.07</v>
      </c>
      <c r="G173" s="3">
        <v>1319825.99</v>
      </c>
      <c r="H173" s="3">
        <v>1352861.15</v>
      </c>
      <c r="I173" s="3">
        <v>1342713.21</v>
      </c>
      <c r="J173" s="3">
        <v>1342546.82</v>
      </c>
      <c r="K173" s="3">
        <v>1391095.22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x14ac:dyDescent="0.25">
      <c r="A174" s="8" t="s">
        <v>15</v>
      </c>
      <c r="B174" s="8">
        <v>563312</v>
      </c>
      <c r="C174" s="11" t="s">
        <v>1636</v>
      </c>
      <c r="D174" s="3">
        <v>160524.45000000001</v>
      </c>
      <c r="E174" s="3">
        <v>338846.76</v>
      </c>
      <c r="F174" s="3">
        <v>298587.86</v>
      </c>
      <c r="G174" s="3">
        <v>287924.03000000003</v>
      </c>
      <c r="H174" s="3">
        <v>264415.62</v>
      </c>
      <c r="I174" s="3">
        <v>256658.61</v>
      </c>
      <c r="J174" s="3">
        <v>200470.36</v>
      </c>
      <c r="K174" s="3">
        <v>192820.54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x14ac:dyDescent="0.25">
      <c r="A175" s="8" t="s">
        <v>1636</v>
      </c>
      <c r="B175" s="8">
        <v>543330</v>
      </c>
      <c r="C175" s="11" t="s">
        <v>1555</v>
      </c>
      <c r="D175" s="3">
        <v>5847.23</v>
      </c>
      <c r="E175" s="3">
        <v>12518.76</v>
      </c>
      <c r="F175" s="3">
        <v>11456.04</v>
      </c>
      <c r="G175" s="3">
        <v>10913.93</v>
      </c>
      <c r="H175" s="3">
        <v>10466.67</v>
      </c>
      <c r="I175" s="3">
        <v>10296.82</v>
      </c>
      <c r="J175" s="3">
        <v>10466.030000000001</v>
      </c>
      <c r="K175" s="3">
        <v>10964.19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x14ac:dyDescent="0.25">
      <c r="A176" s="8" t="s">
        <v>454</v>
      </c>
      <c r="B176" s="8">
        <v>753348</v>
      </c>
      <c r="C176" s="11" t="s">
        <v>2081</v>
      </c>
      <c r="D176" s="3">
        <v>10850.38</v>
      </c>
      <c r="E176" s="3">
        <v>22136.1</v>
      </c>
      <c r="F176" s="3">
        <v>21954.67</v>
      </c>
      <c r="G176" s="3">
        <v>21720.75</v>
      </c>
      <c r="H176" s="3">
        <v>21708.79</v>
      </c>
      <c r="I176" s="3">
        <v>18145.8</v>
      </c>
      <c r="J176" s="3">
        <v>16371.3</v>
      </c>
      <c r="K176" s="3">
        <v>16736.72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x14ac:dyDescent="0.25">
      <c r="A177" s="8" t="s">
        <v>602</v>
      </c>
      <c r="B177" s="8">
        <v>633375</v>
      </c>
      <c r="C177" s="11" t="s">
        <v>1823</v>
      </c>
      <c r="D177" s="3">
        <v>65619.98</v>
      </c>
      <c r="E177" s="3">
        <v>137911.29</v>
      </c>
      <c r="F177" s="3">
        <v>112061.02</v>
      </c>
      <c r="G177" s="3">
        <v>107852.89</v>
      </c>
      <c r="H177" s="3">
        <v>112934.17</v>
      </c>
      <c r="I177" s="3">
        <v>109568.36</v>
      </c>
      <c r="J177" s="3">
        <v>120618.71</v>
      </c>
      <c r="K177" s="3">
        <v>122844.51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x14ac:dyDescent="0.25">
      <c r="A178" s="8" t="s">
        <v>2692</v>
      </c>
      <c r="B178" s="8">
        <v>953420</v>
      </c>
      <c r="C178" s="11" t="s">
        <v>2574</v>
      </c>
      <c r="D178" s="3">
        <v>32832.29</v>
      </c>
      <c r="E178" s="3">
        <v>63782</v>
      </c>
      <c r="F178" s="3">
        <v>72455.240000000005</v>
      </c>
      <c r="G178" s="3">
        <v>67014.240000000005</v>
      </c>
      <c r="H178" s="3">
        <v>58450.7</v>
      </c>
      <c r="I178" s="3">
        <v>56385.17</v>
      </c>
      <c r="J178" s="3">
        <v>55772.77</v>
      </c>
      <c r="K178" s="3">
        <v>52309.1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x14ac:dyDescent="0.25">
      <c r="A179" s="8" t="s">
        <v>742</v>
      </c>
      <c r="B179" s="8">
        <v>273465</v>
      </c>
      <c r="C179" s="11" t="s">
        <v>738</v>
      </c>
      <c r="D179" s="3">
        <v>16516.61</v>
      </c>
      <c r="E179" s="3">
        <v>33987.879999999997</v>
      </c>
      <c r="F179" s="3">
        <v>30999.52</v>
      </c>
      <c r="G179" s="3">
        <v>30482.880000000001</v>
      </c>
      <c r="H179" s="3">
        <v>30457.8</v>
      </c>
      <c r="I179" s="3">
        <v>29726.13</v>
      </c>
      <c r="J179" s="3">
        <v>27794.45</v>
      </c>
      <c r="K179" s="3">
        <v>25676.93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x14ac:dyDescent="0.25">
      <c r="A180" s="8" t="s">
        <v>2111</v>
      </c>
      <c r="B180" s="8">
        <v>763537</v>
      </c>
      <c r="C180" s="11" t="s">
        <v>2103</v>
      </c>
      <c r="D180" s="3">
        <v>11662.26</v>
      </c>
      <c r="E180" s="3">
        <v>25944.7</v>
      </c>
      <c r="F180" s="3">
        <v>26029.69</v>
      </c>
      <c r="G180" s="3">
        <v>22296.48</v>
      </c>
      <c r="H180" s="3">
        <v>22119.95</v>
      </c>
      <c r="I180" s="3">
        <v>21515.26</v>
      </c>
      <c r="J180" s="3">
        <v>19724.11</v>
      </c>
      <c r="K180" s="3">
        <v>20158.05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x14ac:dyDescent="0.25">
      <c r="A181" s="8" t="s">
        <v>2641</v>
      </c>
      <c r="B181" s="8">
        <v>973555</v>
      </c>
      <c r="C181" s="11" t="s">
        <v>2610</v>
      </c>
      <c r="D181" s="3">
        <v>14240.44</v>
      </c>
      <c r="E181" s="3">
        <v>29521.26</v>
      </c>
      <c r="F181" s="3">
        <v>29251.25</v>
      </c>
      <c r="G181" s="3">
        <v>29832.94</v>
      </c>
      <c r="H181" s="3">
        <v>29424.1</v>
      </c>
      <c r="I181" s="3">
        <v>29350.81</v>
      </c>
      <c r="J181" s="3">
        <v>28492.02</v>
      </c>
      <c r="K181" s="3">
        <v>28867.200000000001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x14ac:dyDescent="0.25">
      <c r="A182" s="8" t="s">
        <v>454</v>
      </c>
      <c r="B182" s="8">
        <v>753600</v>
      </c>
      <c r="C182" s="11" t="s">
        <v>2082</v>
      </c>
      <c r="D182" s="3">
        <v>149007.70000000001</v>
      </c>
      <c r="E182" s="3">
        <v>284268.56</v>
      </c>
      <c r="F182" s="3">
        <v>289476.46999999997</v>
      </c>
      <c r="G182" s="3">
        <v>279131.64</v>
      </c>
      <c r="H182" s="3">
        <v>276433.48</v>
      </c>
      <c r="I182" s="3">
        <v>252019.01</v>
      </c>
      <c r="J182" s="3">
        <v>248359.1</v>
      </c>
      <c r="K182" s="3">
        <v>246302.98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x14ac:dyDescent="0.25">
      <c r="A183" s="8" t="s">
        <v>72</v>
      </c>
      <c r="B183" s="8">
        <v>873609</v>
      </c>
      <c r="C183" s="11" t="s">
        <v>1375</v>
      </c>
      <c r="D183" s="3">
        <v>14190.59</v>
      </c>
      <c r="E183" s="3">
        <v>28817.45</v>
      </c>
      <c r="F183" s="3">
        <v>27284.6</v>
      </c>
      <c r="G183" s="3">
        <v>28523.13</v>
      </c>
      <c r="H183" s="3">
        <v>32138.55</v>
      </c>
      <c r="I183" s="3">
        <v>34053.769999999997</v>
      </c>
      <c r="J183" s="3">
        <v>35560.36</v>
      </c>
      <c r="K183" s="3">
        <v>38855.97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x14ac:dyDescent="0.25">
      <c r="A184" s="8" t="s">
        <v>72</v>
      </c>
      <c r="B184" s="8">
        <v>877928</v>
      </c>
      <c r="C184" s="11" t="s">
        <v>3700</v>
      </c>
      <c r="D184" s="3">
        <v>641.20000000000005</v>
      </c>
      <c r="E184" s="3">
        <v>1325.87</v>
      </c>
      <c r="F184" s="3">
        <v>622.95000000000005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x14ac:dyDescent="0.25">
      <c r="A185" s="8" t="s">
        <v>2688</v>
      </c>
      <c r="B185" s="8">
        <v>783645</v>
      </c>
      <c r="C185" s="11" t="s">
        <v>2189</v>
      </c>
      <c r="D185" s="3">
        <v>240801.11</v>
      </c>
      <c r="E185" s="3">
        <v>516138.74</v>
      </c>
      <c r="F185" s="3">
        <v>526036.85</v>
      </c>
      <c r="G185" s="3">
        <v>538888.68999999994</v>
      </c>
      <c r="H185" s="3">
        <v>569614.04</v>
      </c>
      <c r="I185" s="3">
        <v>551039.23</v>
      </c>
      <c r="J185" s="3">
        <v>555087.37</v>
      </c>
      <c r="K185" s="3">
        <v>524169.54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x14ac:dyDescent="0.25">
      <c r="A186" s="8" t="s">
        <v>437</v>
      </c>
      <c r="B186" s="8">
        <v>573715</v>
      </c>
      <c r="C186" s="11" t="s">
        <v>1653</v>
      </c>
      <c r="D186" s="3">
        <v>514346.91</v>
      </c>
      <c r="E186" s="3">
        <v>1054047.52</v>
      </c>
      <c r="F186" s="3">
        <v>953497.61</v>
      </c>
      <c r="G186" s="3">
        <v>948822.03</v>
      </c>
      <c r="H186" s="3">
        <v>1035275.44</v>
      </c>
      <c r="I186" s="3">
        <v>1061720.17</v>
      </c>
      <c r="J186" s="3">
        <v>1063780.54</v>
      </c>
      <c r="K186" s="3">
        <v>1080422.4099999999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x14ac:dyDescent="0.25">
      <c r="A187" s="8" t="s">
        <v>437</v>
      </c>
      <c r="B187" s="8">
        <v>573744</v>
      </c>
      <c r="C187" s="11" t="s">
        <v>1654</v>
      </c>
      <c r="D187" s="3">
        <v>13556.97</v>
      </c>
      <c r="E187" s="3">
        <v>30092.43</v>
      </c>
      <c r="F187" s="3">
        <v>27959.71</v>
      </c>
      <c r="G187" s="3">
        <v>26672.19</v>
      </c>
      <c r="H187" s="3">
        <v>29395.040000000001</v>
      </c>
      <c r="I187" s="3">
        <v>29202.53</v>
      </c>
      <c r="J187" s="3">
        <v>27946.55</v>
      </c>
      <c r="K187" s="3">
        <v>29009.57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x14ac:dyDescent="0.25">
      <c r="A188" s="8" t="s">
        <v>222</v>
      </c>
      <c r="B188" s="8">
        <v>433798</v>
      </c>
      <c r="C188" s="11" t="s">
        <v>1246</v>
      </c>
      <c r="D188" s="3">
        <v>7338.13</v>
      </c>
      <c r="E188" s="3">
        <v>12303.27</v>
      </c>
      <c r="F188" s="3">
        <v>16062.76</v>
      </c>
      <c r="G188" s="3">
        <v>13900.96</v>
      </c>
      <c r="H188" s="3">
        <v>12545.45</v>
      </c>
      <c r="I188" s="3">
        <v>13166.84</v>
      </c>
      <c r="J188" s="3">
        <v>13068.62</v>
      </c>
      <c r="K188" s="3">
        <v>12950.43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x14ac:dyDescent="0.25">
      <c r="A189" s="8" t="s">
        <v>2101</v>
      </c>
      <c r="B189" s="8">
        <v>523816</v>
      </c>
      <c r="C189" s="11" t="s">
        <v>562</v>
      </c>
      <c r="D189" s="3">
        <v>10429.620000000001</v>
      </c>
      <c r="E189" s="3">
        <v>21015.55</v>
      </c>
      <c r="F189" s="3">
        <v>17750.55</v>
      </c>
      <c r="G189" s="3">
        <v>17979.830000000002</v>
      </c>
      <c r="H189" s="3">
        <v>16445.900000000001</v>
      </c>
      <c r="I189" s="3">
        <v>15814.99</v>
      </c>
      <c r="J189" s="3">
        <v>16300.19</v>
      </c>
      <c r="K189" s="3">
        <v>15903.36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x14ac:dyDescent="0.25">
      <c r="A190" s="8" t="s">
        <v>2682</v>
      </c>
      <c r="B190" s="8">
        <v>583841</v>
      </c>
      <c r="C190" s="11" t="s">
        <v>1691</v>
      </c>
      <c r="D190" s="3">
        <v>26637.83</v>
      </c>
      <c r="E190" s="3">
        <v>60915.64</v>
      </c>
      <c r="F190" s="3">
        <v>64103.27</v>
      </c>
      <c r="G190" s="3">
        <v>62202.559999999998</v>
      </c>
      <c r="H190" s="3">
        <v>55384.36</v>
      </c>
      <c r="I190" s="3">
        <v>53261.69</v>
      </c>
      <c r="J190" s="3">
        <v>50006</v>
      </c>
      <c r="K190" s="3">
        <v>49399.55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x14ac:dyDescent="0.25">
      <c r="A191" s="8" t="s">
        <v>2681</v>
      </c>
      <c r="B191" s="8">
        <v>553897</v>
      </c>
      <c r="C191" s="11" t="s">
        <v>1600</v>
      </c>
      <c r="D191" s="3">
        <v>4004.56</v>
      </c>
      <c r="E191" s="3">
        <v>8828.98</v>
      </c>
      <c r="F191" s="3">
        <v>9161.1299999999992</v>
      </c>
      <c r="G191" s="3">
        <v>9643.3799999999992</v>
      </c>
      <c r="H191" s="3">
        <v>17884.45</v>
      </c>
      <c r="I191" s="3">
        <v>18129.22</v>
      </c>
      <c r="J191" s="3">
        <v>17694.169999999998</v>
      </c>
      <c r="K191" s="3">
        <v>17071.189999999999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x14ac:dyDescent="0.25">
      <c r="A192" s="8" t="s">
        <v>2096</v>
      </c>
      <c r="B192" s="8">
        <v>417932</v>
      </c>
      <c r="C192" s="11" t="s">
        <v>3701</v>
      </c>
      <c r="D192" s="3">
        <v>0</v>
      </c>
      <c r="E192" s="3">
        <v>6156.6</v>
      </c>
      <c r="F192" s="3">
        <v>5817.95</v>
      </c>
      <c r="G192" s="3">
        <v>6676.78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x14ac:dyDescent="0.25">
      <c r="A193" s="8" t="s">
        <v>40</v>
      </c>
      <c r="B193" s="8">
        <v>503906</v>
      </c>
      <c r="C193" s="11" t="s">
        <v>1429</v>
      </c>
      <c r="D193" s="3">
        <v>9924.3700000000008</v>
      </c>
      <c r="E193" s="3">
        <v>23112.959999999999</v>
      </c>
      <c r="F193" s="3">
        <v>22701.32</v>
      </c>
      <c r="G193" s="3">
        <v>23596.03</v>
      </c>
      <c r="H193" s="3">
        <v>24235.84</v>
      </c>
      <c r="I193" s="3">
        <v>24116.19</v>
      </c>
      <c r="J193" s="3">
        <v>22104.9</v>
      </c>
      <c r="K193" s="3">
        <v>21810.81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x14ac:dyDescent="0.25">
      <c r="A194" s="8" t="s">
        <v>202</v>
      </c>
      <c r="B194" s="8">
        <v>83942</v>
      </c>
      <c r="C194" s="11" t="s">
        <v>203</v>
      </c>
      <c r="D194" s="3">
        <v>9548.77</v>
      </c>
      <c r="E194" s="3">
        <v>19373.48</v>
      </c>
      <c r="F194" s="3">
        <v>16238.41</v>
      </c>
      <c r="G194" s="3">
        <v>15957.38</v>
      </c>
      <c r="H194" s="3">
        <v>14311.7</v>
      </c>
      <c r="I194" s="3">
        <v>14027.12</v>
      </c>
      <c r="J194" s="3">
        <v>14069.43</v>
      </c>
      <c r="K194" s="3">
        <v>14129.74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x14ac:dyDescent="0.25">
      <c r="A195" s="8" t="s">
        <v>366</v>
      </c>
      <c r="B195" s="8">
        <v>134023</v>
      </c>
      <c r="C195" s="11" t="s">
        <v>351</v>
      </c>
      <c r="D195" s="3">
        <v>23139.07</v>
      </c>
      <c r="E195" s="3">
        <v>72045.53</v>
      </c>
      <c r="F195" s="3">
        <v>74987.520000000004</v>
      </c>
      <c r="G195" s="3">
        <v>73771.56</v>
      </c>
      <c r="H195" s="3">
        <v>69284.070000000007</v>
      </c>
      <c r="I195" s="3">
        <v>85242.82</v>
      </c>
      <c r="J195" s="3">
        <v>81228.2</v>
      </c>
      <c r="K195" s="3">
        <v>79955.33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x14ac:dyDescent="0.25">
      <c r="A196" s="8" t="s">
        <v>2641</v>
      </c>
      <c r="B196" s="8">
        <v>970270</v>
      </c>
      <c r="C196" s="11" t="s">
        <v>3702</v>
      </c>
      <c r="D196" s="3">
        <v>3292.17</v>
      </c>
      <c r="E196" s="3">
        <v>8271.8799999999992</v>
      </c>
      <c r="F196" s="3">
        <v>6439.53</v>
      </c>
      <c r="G196" s="3">
        <v>11042.73</v>
      </c>
      <c r="H196" s="3">
        <v>5864.7</v>
      </c>
      <c r="I196" s="3">
        <v>9939.34</v>
      </c>
      <c r="J196" s="3">
        <v>9639.5</v>
      </c>
      <c r="K196" s="3">
        <v>10962.46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x14ac:dyDescent="0.25">
      <c r="A197" s="8" t="s">
        <v>588</v>
      </c>
      <c r="B197" s="8">
        <v>674033</v>
      </c>
      <c r="C197" s="11" t="s">
        <v>3703</v>
      </c>
      <c r="D197" s="3">
        <v>11183.72</v>
      </c>
      <c r="E197" s="3">
        <v>22640.93</v>
      </c>
      <c r="F197" s="3">
        <v>25251.88</v>
      </c>
      <c r="G197" s="3">
        <v>26043.11</v>
      </c>
      <c r="H197" s="3">
        <v>24424.84</v>
      </c>
      <c r="I197" s="3">
        <v>23561.8</v>
      </c>
      <c r="J197" s="3">
        <v>21705.06</v>
      </c>
      <c r="K197" s="3">
        <v>19546.169999999998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x14ac:dyDescent="0.25">
      <c r="A198" s="8" t="s">
        <v>13</v>
      </c>
      <c r="B198" s="8">
        <v>494041</v>
      </c>
      <c r="C198" s="11" t="s">
        <v>1401</v>
      </c>
      <c r="D198" s="3">
        <v>87416.42</v>
      </c>
      <c r="E198" s="3">
        <v>164294.88</v>
      </c>
      <c r="F198" s="3">
        <v>129903.66</v>
      </c>
      <c r="G198" s="3">
        <v>129600.95</v>
      </c>
      <c r="H198" s="3">
        <v>133099.99</v>
      </c>
      <c r="I198" s="3">
        <v>119653.75</v>
      </c>
      <c r="J198" s="3">
        <v>114123.73</v>
      </c>
      <c r="K198" s="3">
        <v>112694.7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x14ac:dyDescent="0.25">
      <c r="A199" s="8" t="s">
        <v>765</v>
      </c>
      <c r="B199" s="8">
        <v>284043</v>
      </c>
      <c r="C199" s="11" t="s">
        <v>759</v>
      </c>
      <c r="D199" s="3">
        <v>16642.830000000002</v>
      </c>
      <c r="E199" s="3">
        <v>33816.800000000003</v>
      </c>
      <c r="F199" s="3">
        <v>33824.71</v>
      </c>
      <c r="G199" s="3">
        <v>24633.83</v>
      </c>
      <c r="H199" s="3">
        <v>24765.88</v>
      </c>
      <c r="I199" s="3">
        <v>24313.09</v>
      </c>
      <c r="J199" s="3">
        <v>25249.65</v>
      </c>
      <c r="K199" s="3">
        <v>25489.85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 x14ac:dyDescent="0.25">
      <c r="A200" s="8" t="s">
        <v>475</v>
      </c>
      <c r="B200" s="8">
        <v>184068</v>
      </c>
      <c r="C200" s="11" t="s">
        <v>476</v>
      </c>
      <c r="D200" s="3">
        <v>18323.93</v>
      </c>
      <c r="E200" s="3">
        <v>39389.75</v>
      </c>
      <c r="F200" s="3">
        <v>36421.51</v>
      </c>
      <c r="G200" s="3">
        <v>34177.47</v>
      </c>
      <c r="H200" s="3">
        <v>31531.95</v>
      </c>
      <c r="I200" s="3">
        <v>34762.92</v>
      </c>
      <c r="J200" s="3">
        <v>33541.9</v>
      </c>
      <c r="K200" s="3">
        <v>46597.88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 x14ac:dyDescent="0.25">
      <c r="A201" s="8" t="s">
        <v>437</v>
      </c>
      <c r="B201" s="8">
        <v>574086</v>
      </c>
      <c r="C201" s="11" t="s">
        <v>602</v>
      </c>
      <c r="D201" s="3">
        <v>122409.27</v>
      </c>
      <c r="E201" s="3">
        <v>249190.12</v>
      </c>
      <c r="F201" s="3">
        <v>223513</v>
      </c>
      <c r="G201" s="3">
        <v>203192.82</v>
      </c>
      <c r="H201" s="3">
        <v>208975.45</v>
      </c>
      <c r="I201" s="3">
        <v>206887.26</v>
      </c>
      <c r="J201" s="3">
        <v>224426.92</v>
      </c>
      <c r="K201" s="3">
        <v>229970.31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 x14ac:dyDescent="0.25">
      <c r="A202" s="8" t="s">
        <v>1708</v>
      </c>
      <c r="B202" s="8">
        <v>644104</v>
      </c>
      <c r="C202" s="11" t="s">
        <v>1845</v>
      </c>
      <c r="D202" s="3">
        <v>289147.12</v>
      </c>
      <c r="E202" s="3">
        <v>539327.43000000005</v>
      </c>
      <c r="F202" s="3">
        <v>542377.04</v>
      </c>
      <c r="G202" s="3">
        <v>537702.12</v>
      </c>
      <c r="H202" s="3">
        <v>522093.78</v>
      </c>
      <c r="I202" s="3">
        <v>526496.06999999995</v>
      </c>
      <c r="J202" s="3">
        <v>510309.96</v>
      </c>
      <c r="K202" s="3">
        <v>500574.81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x14ac:dyDescent="0.25">
      <c r="A203" s="8" t="s">
        <v>1586</v>
      </c>
      <c r="B203" s="8">
        <v>914122</v>
      </c>
      <c r="C203" s="11" t="s">
        <v>2466</v>
      </c>
      <c r="D203" s="3">
        <v>6363.61</v>
      </c>
      <c r="E203" s="3">
        <v>11860.33</v>
      </c>
      <c r="F203" s="3">
        <v>11342.37</v>
      </c>
      <c r="G203" s="3">
        <v>11135.2</v>
      </c>
      <c r="H203" s="3">
        <v>13164.77</v>
      </c>
      <c r="I203" s="3">
        <v>13478.94</v>
      </c>
      <c r="J203" s="3">
        <v>12775.96</v>
      </c>
      <c r="K203" s="3">
        <v>13145.99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 x14ac:dyDescent="0.25">
      <c r="A204" s="8" t="s">
        <v>2673</v>
      </c>
      <c r="B204" s="8">
        <v>174131</v>
      </c>
      <c r="C204" s="11" t="s">
        <v>448</v>
      </c>
      <c r="D204" s="3">
        <v>329064.71000000002</v>
      </c>
      <c r="E204" s="3">
        <v>702235.99</v>
      </c>
      <c r="F204" s="3">
        <v>648499.63</v>
      </c>
      <c r="G204" s="3">
        <v>695541.8</v>
      </c>
      <c r="H204" s="3">
        <v>662846.37</v>
      </c>
      <c r="I204" s="3">
        <v>722293.51</v>
      </c>
      <c r="J204" s="3">
        <v>670596.28</v>
      </c>
      <c r="K204" s="3">
        <v>799236.33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 x14ac:dyDescent="0.25">
      <c r="A205" s="8" t="s">
        <v>218</v>
      </c>
      <c r="B205" s="8">
        <v>294203</v>
      </c>
      <c r="C205" s="11" t="s">
        <v>824</v>
      </c>
      <c r="D205" s="3">
        <v>14782.09</v>
      </c>
      <c r="E205" s="3">
        <v>31010.07</v>
      </c>
      <c r="F205" s="3">
        <v>32036.33</v>
      </c>
      <c r="G205" s="3">
        <v>32928.85</v>
      </c>
      <c r="H205" s="3">
        <v>32677.439999999999</v>
      </c>
      <c r="I205" s="3">
        <v>34817.699999999997</v>
      </c>
      <c r="J205" s="3">
        <v>32743.85</v>
      </c>
      <c r="K205" s="3">
        <v>31871.119999999999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 x14ac:dyDescent="0.25">
      <c r="A206" s="8" t="s">
        <v>602</v>
      </c>
      <c r="B206" s="8">
        <v>634212</v>
      </c>
      <c r="C206" s="11" t="s">
        <v>1824</v>
      </c>
      <c r="D206" s="3">
        <v>2660.6</v>
      </c>
      <c r="E206" s="3">
        <v>5267.31</v>
      </c>
      <c r="F206" s="3">
        <v>3974.42</v>
      </c>
      <c r="G206" s="3">
        <v>3734.97</v>
      </c>
      <c r="H206" s="3">
        <v>3549.52</v>
      </c>
      <c r="I206" s="3">
        <v>2973.84</v>
      </c>
      <c r="J206" s="3">
        <v>3236.09</v>
      </c>
      <c r="K206" s="3">
        <v>2597.17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 x14ac:dyDescent="0.25">
      <c r="A207" s="8" t="s">
        <v>577</v>
      </c>
      <c r="B207" s="8">
        <v>224419</v>
      </c>
      <c r="C207" s="11" t="s">
        <v>573</v>
      </c>
      <c r="D207" s="3">
        <v>34161.53</v>
      </c>
      <c r="E207" s="3">
        <v>66841.649999999994</v>
      </c>
      <c r="F207" s="3">
        <v>56347</v>
      </c>
      <c r="G207" s="3">
        <v>54960.15</v>
      </c>
      <c r="H207" s="3">
        <v>57133</v>
      </c>
      <c r="I207" s="3">
        <v>53841.56</v>
      </c>
      <c r="J207" s="3">
        <v>53554.91</v>
      </c>
      <c r="K207" s="3">
        <v>52649.42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 x14ac:dyDescent="0.25">
      <c r="A208" s="8" t="s">
        <v>2680</v>
      </c>
      <c r="B208" s="8">
        <v>534269</v>
      </c>
      <c r="C208" s="11" t="s">
        <v>1533</v>
      </c>
      <c r="D208" s="3">
        <v>4860.21</v>
      </c>
      <c r="E208" s="3">
        <v>16781.75</v>
      </c>
      <c r="F208" s="3">
        <v>15164.38</v>
      </c>
      <c r="G208" s="3">
        <v>14779.93</v>
      </c>
      <c r="H208" s="3">
        <v>14888.34</v>
      </c>
      <c r="I208" s="3">
        <v>15035.1</v>
      </c>
      <c r="J208" s="3">
        <v>15887.51</v>
      </c>
      <c r="K208" s="3">
        <v>15331.32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 x14ac:dyDescent="0.25">
      <c r="A209" s="8" t="s">
        <v>26</v>
      </c>
      <c r="B209" s="8">
        <v>924271</v>
      </c>
      <c r="C209" s="11" t="s">
        <v>2504</v>
      </c>
      <c r="D209" s="3">
        <v>32385.45</v>
      </c>
      <c r="E209" s="3">
        <v>71168.539999999994</v>
      </c>
      <c r="F209" s="3">
        <v>78443.990000000005</v>
      </c>
      <c r="G209" s="3">
        <v>77608.91</v>
      </c>
      <c r="H209" s="3">
        <v>71390.86</v>
      </c>
      <c r="I209" s="3">
        <v>69118.289999999994</v>
      </c>
      <c r="J209" s="3">
        <v>69521.09</v>
      </c>
      <c r="K209" s="3">
        <v>70291.89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 x14ac:dyDescent="0.25">
      <c r="A210" s="8" t="s">
        <v>222</v>
      </c>
      <c r="B210" s="8">
        <v>434356</v>
      </c>
      <c r="C210" s="11" t="s">
        <v>1247</v>
      </c>
      <c r="D210" s="3">
        <v>25404.34</v>
      </c>
      <c r="E210" s="3">
        <v>42468.39</v>
      </c>
      <c r="F210" s="3">
        <v>44689.5</v>
      </c>
      <c r="G210" s="3">
        <v>48312.11</v>
      </c>
      <c r="H210" s="3">
        <v>45546.61</v>
      </c>
      <c r="I210" s="3">
        <v>47017.01</v>
      </c>
      <c r="J210" s="3">
        <v>42752.26</v>
      </c>
      <c r="K210" s="3">
        <v>41800.050000000003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x14ac:dyDescent="0.25">
      <c r="A211" s="8" t="s">
        <v>565</v>
      </c>
      <c r="B211" s="8">
        <v>844149</v>
      </c>
      <c r="C211" s="11" t="s">
        <v>2332</v>
      </c>
      <c r="D211" s="3">
        <v>46875.71</v>
      </c>
      <c r="E211" s="3">
        <v>89892.01</v>
      </c>
      <c r="F211" s="3">
        <v>89056.73</v>
      </c>
      <c r="G211" s="3">
        <v>85961.63</v>
      </c>
      <c r="H211" s="3">
        <v>81904.66</v>
      </c>
      <c r="I211" s="3">
        <v>97480.3</v>
      </c>
      <c r="J211" s="3">
        <v>126248.42</v>
      </c>
      <c r="K211" s="3">
        <v>128107.02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x14ac:dyDescent="0.25">
      <c r="A212" s="8" t="s">
        <v>2689</v>
      </c>
      <c r="B212" s="8">
        <v>794437</v>
      </c>
      <c r="C212" s="11" t="s">
        <v>2218</v>
      </c>
      <c r="D212" s="3">
        <v>10148.48</v>
      </c>
      <c r="E212" s="3">
        <v>25379.03</v>
      </c>
      <c r="F212" s="3">
        <v>23824.46</v>
      </c>
      <c r="G212" s="3">
        <v>24656.98</v>
      </c>
      <c r="H212" s="3">
        <v>25022.42</v>
      </c>
      <c r="I212" s="3">
        <v>24255.29</v>
      </c>
      <c r="J212" s="3">
        <v>26092.29</v>
      </c>
      <c r="K212" s="3">
        <v>40123.230000000003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 x14ac:dyDescent="0.25">
      <c r="A213" s="8" t="s">
        <v>2680</v>
      </c>
      <c r="B213" s="8">
        <v>534446</v>
      </c>
      <c r="C213" s="11" t="s">
        <v>1534</v>
      </c>
      <c r="D213" s="3">
        <v>40238.74</v>
      </c>
      <c r="E213" s="3">
        <v>95750.26</v>
      </c>
      <c r="F213" s="3">
        <v>85022.28</v>
      </c>
      <c r="G213" s="3">
        <v>80100.66</v>
      </c>
      <c r="H213" s="3">
        <v>70876.820000000007</v>
      </c>
      <c r="I213" s="3">
        <v>79861.61</v>
      </c>
      <c r="J213" s="3">
        <v>78680.929999999993</v>
      </c>
      <c r="K213" s="3">
        <v>77206.45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 x14ac:dyDescent="0.25">
      <c r="A214" s="8" t="s">
        <v>2671</v>
      </c>
      <c r="B214" s="8">
        <v>44491</v>
      </c>
      <c r="C214" s="11" t="s">
        <v>78</v>
      </c>
      <c r="D214" s="3">
        <v>7557.96</v>
      </c>
      <c r="E214" s="3">
        <v>15131.29</v>
      </c>
      <c r="F214" s="3">
        <v>14324.6</v>
      </c>
      <c r="G214" s="3">
        <v>14330.05</v>
      </c>
      <c r="H214" s="3">
        <v>13419.85</v>
      </c>
      <c r="I214" s="3">
        <v>12337.07</v>
      </c>
      <c r="J214" s="3">
        <v>13169.97</v>
      </c>
      <c r="K214" s="3">
        <v>13562.48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 x14ac:dyDescent="0.25">
      <c r="A215" s="8" t="s">
        <v>1287</v>
      </c>
      <c r="B215" s="8">
        <v>934505</v>
      </c>
      <c r="C215" s="11" t="s">
        <v>2521</v>
      </c>
      <c r="D215" s="3">
        <v>2703.21</v>
      </c>
      <c r="E215" s="3">
        <v>6227.12</v>
      </c>
      <c r="F215" s="3">
        <v>6351.56</v>
      </c>
      <c r="G215" s="3">
        <v>7628.06</v>
      </c>
      <c r="H215" s="3">
        <v>7291.52</v>
      </c>
      <c r="I215" s="3">
        <v>7298.01</v>
      </c>
      <c r="J215" s="3">
        <v>7314.88</v>
      </c>
      <c r="K215" s="3">
        <v>7205.04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x14ac:dyDescent="0.25">
      <c r="A216" s="8" t="s">
        <v>2682</v>
      </c>
      <c r="B216" s="8">
        <v>584509</v>
      </c>
      <c r="C216" s="11" t="s">
        <v>1692</v>
      </c>
      <c r="D216" s="3">
        <v>4656</v>
      </c>
      <c r="E216" s="3">
        <v>9931.9500000000007</v>
      </c>
      <c r="F216" s="3">
        <v>8430.32</v>
      </c>
      <c r="G216" s="3">
        <v>8487.08</v>
      </c>
      <c r="H216" s="3">
        <v>8604.36</v>
      </c>
      <c r="I216" s="3">
        <v>7954.17</v>
      </c>
      <c r="J216" s="3">
        <v>7679.71</v>
      </c>
      <c r="K216" s="3">
        <v>7289.68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x14ac:dyDescent="0.25">
      <c r="A217" s="8" t="s">
        <v>2671</v>
      </c>
      <c r="B217" s="8">
        <v>44518</v>
      </c>
      <c r="C217" s="11" t="s">
        <v>79</v>
      </c>
      <c r="D217" s="3">
        <v>1397.92</v>
      </c>
      <c r="E217" s="3">
        <v>2982.21</v>
      </c>
      <c r="F217" s="3">
        <v>1814.54</v>
      </c>
      <c r="G217" s="3">
        <v>1784.21</v>
      </c>
      <c r="H217" s="3">
        <v>1803.84</v>
      </c>
      <c r="I217" s="3">
        <v>1671.33</v>
      </c>
      <c r="J217" s="3">
        <v>1694.16</v>
      </c>
      <c r="K217" s="3">
        <v>1437.02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 x14ac:dyDescent="0.25">
      <c r="A218" s="8" t="s">
        <v>2690</v>
      </c>
      <c r="B218" s="8">
        <v>804527</v>
      </c>
      <c r="C218" s="11" t="s">
        <v>2230</v>
      </c>
      <c r="D218" s="3">
        <v>13305.09</v>
      </c>
      <c r="E218" s="3">
        <v>27614.84</v>
      </c>
      <c r="F218" s="3">
        <v>23658.91</v>
      </c>
      <c r="G218" s="3">
        <v>25666.48</v>
      </c>
      <c r="H218" s="3">
        <v>24031.11</v>
      </c>
      <c r="I218" s="3">
        <v>25251.4</v>
      </c>
      <c r="J218" s="3">
        <v>28873.53</v>
      </c>
      <c r="K218" s="3">
        <v>29706.5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x14ac:dyDescent="0.25">
      <c r="A219" s="8" t="s">
        <v>72</v>
      </c>
      <c r="B219" s="8">
        <v>877929</v>
      </c>
      <c r="C219" s="11" t="s">
        <v>3704</v>
      </c>
      <c r="D219" s="3">
        <v>657.53</v>
      </c>
      <c r="E219" s="3">
        <v>1373.44</v>
      </c>
      <c r="F219" s="3">
        <v>1443.26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 x14ac:dyDescent="0.25">
      <c r="A220" s="8" t="s">
        <v>2446</v>
      </c>
      <c r="B220" s="8">
        <v>444536</v>
      </c>
      <c r="C220" s="11" t="s">
        <v>1265</v>
      </c>
      <c r="D220" s="3">
        <v>117884.7</v>
      </c>
      <c r="E220" s="3">
        <v>242228.52</v>
      </c>
      <c r="F220" s="3">
        <v>220987.65</v>
      </c>
      <c r="G220" s="3">
        <v>210277.19</v>
      </c>
      <c r="H220" s="3">
        <v>199429</v>
      </c>
      <c r="I220" s="3">
        <v>200876.71</v>
      </c>
      <c r="J220" s="3">
        <v>197475.59</v>
      </c>
      <c r="K220" s="3">
        <v>196733.28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 x14ac:dyDescent="0.25">
      <c r="A221" s="8" t="s">
        <v>437</v>
      </c>
      <c r="B221" s="8">
        <v>574554</v>
      </c>
      <c r="C221" s="11" t="s">
        <v>198</v>
      </c>
      <c r="D221" s="3">
        <v>37714.519999999997</v>
      </c>
      <c r="E221" s="3">
        <v>77274.429999999993</v>
      </c>
      <c r="F221" s="3">
        <v>65516.89</v>
      </c>
      <c r="G221" s="3">
        <v>60253.760000000002</v>
      </c>
      <c r="H221" s="3">
        <v>62791.05</v>
      </c>
      <c r="I221" s="3">
        <v>60909.75</v>
      </c>
      <c r="J221" s="3">
        <v>57133.35</v>
      </c>
      <c r="K221" s="3">
        <v>56155.56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 x14ac:dyDescent="0.25">
      <c r="A222" s="8" t="s">
        <v>528</v>
      </c>
      <c r="B222" s="8">
        <v>204572</v>
      </c>
      <c r="C222" s="11" t="s">
        <v>529</v>
      </c>
      <c r="D222" s="3">
        <v>1078.25</v>
      </c>
      <c r="E222" s="3">
        <v>2594.5700000000002</v>
      </c>
      <c r="F222" s="3">
        <v>3448.29</v>
      </c>
      <c r="G222" s="3">
        <v>3144.85</v>
      </c>
      <c r="H222" s="3">
        <v>3043.35</v>
      </c>
      <c r="I222" s="3">
        <v>2680.27</v>
      </c>
      <c r="J222" s="3">
        <v>2495.66</v>
      </c>
      <c r="K222" s="3">
        <v>2387.15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x14ac:dyDescent="0.25">
      <c r="A223" s="8" t="s">
        <v>1968</v>
      </c>
      <c r="B223" s="8">
        <v>704581</v>
      </c>
      <c r="C223" s="11" t="s">
        <v>1968</v>
      </c>
      <c r="D223" s="3">
        <v>357591.91</v>
      </c>
      <c r="E223" s="3">
        <v>743191.93</v>
      </c>
      <c r="F223" s="3">
        <v>743957.74</v>
      </c>
      <c r="G223" s="3">
        <v>717500.46</v>
      </c>
      <c r="H223" s="3">
        <v>681402.32</v>
      </c>
      <c r="I223" s="3">
        <v>637212.71</v>
      </c>
      <c r="J223" s="3">
        <v>606270.37</v>
      </c>
      <c r="K223" s="3">
        <v>607223.92000000004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x14ac:dyDescent="0.25">
      <c r="A224" s="8" t="s">
        <v>518</v>
      </c>
      <c r="B224" s="8">
        <v>194599</v>
      </c>
      <c r="C224" s="11" t="s">
        <v>506</v>
      </c>
      <c r="D224" s="3">
        <v>8692.7099999999991</v>
      </c>
      <c r="E224" s="3">
        <v>17954.04</v>
      </c>
      <c r="F224" s="3">
        <v>15724.1</v>
      </c>
      <c r="G224" s="3">
        <v>15821.53</v>
      </c>
      <c r="H224" s="3">
        <v>15538.9</v>
      </c>
      <c r="I224" s="3">
        <v>14736.45</v>
      </c>
      <c r="J224" s="3">
        <v>14043.44</v>
      </c>
      <c r="K224" s="3">
        <v>14067.03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x14ac:dyDescent="0.25">
      <c r="A225" s="8" t="s">
        <v>2691</v>
      </c>
      <c r="B225" s="8">
        <v>854617</v>
      </c>
      <c r="C225" s="11" t="s">
        <v>2066</v>
      </c>
      <c r="D225" s="3">
        <v>87179.83</v>
      </c>
      <c r="E225" s="3">
        <v>184679</v>
      </c>
      <c r="F225" s="3">
        <v>228093.14</v>
      </c>
      <c r="G225" s="3">
        <v>166421.42000000001</v>
      </c>
      <c r="H225" s="3">
        <v>164374.60999999999</v>
      </c>
      <c r="I225" s="3">
        <v>212573.31</v>
      </c>
      <c r="J225" s="3">
        <v>142508.31</v>
      </c>
      <c r="K225" s="3">
        <v>158782.48000000001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x14ac:dyDescent="0.25">
      <c r="A226" s="8" t="s">
        <v>518</v>
      </c>
      <c r="B226" s="8">
        <v>194662</v>
      </c>
      <c r="C226" s="11" t="s">
        <v>507</v>
      </c>
      <c r="D226" s="3">
        <v>42901.24</v>
      </c>
      <c r="E226" s="3">
        <v>86221.83</v>
      </c>
      <c r="F226" s="3">
        <v>78593.929999999993</v>
      </c>
      <c r="G226" s="3">
        <v>88986.38</v>
      </c>
      <c r="H226" s="3">
        <v>83759.16</v>
      </c>
      <c r="I226" s="3">
        <v>83837.070000000007</v>
      </c>
      <c r="J226" s="3">
        <v>79955.22</v>
      </c>
      <c r="K226" s="3">
        <v>81725.070000000007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x14ac:dyDescent="0.25">
      <c r="A227" s="8" t="s">
        <v>2446</v>
      </c>
      <c r="B227" s="8">
        <v>444689</v>
      </c>
      <c r="C227" s="11" t="s">
        <v>1266</v>
      </c>
      <c r="D227" s="3">
        <v>8182.21</v>
      </c>
      <c r="E227" s="3">
        <v>16145.69</v>
      </c>
      <c r="F227" s="3">
        <v>15035.81</v>
      </c>
      <c r="G227" s="3">
        <v>15041.33</v>
      </c>
      <c r="H227" s="3">
        <v>13664.4</v>
      </c>
      <c r="I227" s="3">
        <v>13701.49</v>
      </c>
      <c r="J227" s="3">
        <v>13269.35</v>
      </c>
      <c r="K227" s="3">
        <v>12796.13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x14ac:dyDescent="0.25">
      <c r="A228" s="8" t="s">
        <v>595</v>
      </c>
      <c r="B228" s="8">
        <v>114644</v>
      </c>
      <c r="C228" s="11" t="s">
        <v>294</v>
      </c>
      <c r="D228" s="3">
        <v>35130.339999999997</v>
      </c>
      <c r="E228" s="3">
        <v>83379.73</v>
      </c>
      <c r="F228" s="3">
        <v>87794.63</v>
      </c>
      <c r="G228" s="3">
        <v>86776.51</v>
      </c>
      <c r="H228" s="3">
        <v>83524.45</v>
      </c>
      <c r="I228" s="3">
        <v>81119.31</v>
      </c>
      <c r="J228" s="3">
        <v>75909.73</v>
      </c>
      <c r="K228" s="3">
        <v>74597.67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x14ac:dyDescent="0.25">
      <c r="A229" s="8" t="s">
        <v>40</v>
      </c>
      <c r="B229" s="8">
        <v>504725</v>
      </c>
      <c r="C229" s="11" t="s">
        <v>289</v>
      </c>
      <c r="D229" s="3">
        <v>145782.13</v>
      </c>
      <c r="E229" s="3">
        <v>305466.39</v>
      </c>
      <c r="F229" s="3">
        <v>277450.5</v>
      </c>
      <c r="G229" s="3">
        <v>269410.17</v>
      </c>
      <c r="H229" s="3">
        <v>250457.16</v>
      </c>
      <c r="I229" s="3">
        <v>241228.53</v>
      </c>
      <c r="J229" s="3">
        <v>228974.12</v>
      </c>
      <c r="K229" s="3">
        <v>229077.78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x14ac:dyDescent="0.25">
      <c r="A230" s="8" t="s">
        <v>3</v>
      </c>
      <c r="B230" s="8">
        <v>10792</v>
      </c>
      <c r="C230" s="11" t="s">
        <v>3705</v>
      </c>
      <c r="D230" s="3">
        <v>5643.8</v>
      </c>
      <c r="E230" s="3">
        <v>18472.3</v>
      </c>
      <c r="F230" s="3">
        <v>24884.3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x14ac:dyDescent="0.25">
      <c r="A231" s="8" t="s">
        <v>3</v>
      </c>
      <c r="B231" s="8">
        <v>12673</v>
      </c>
      <c r="C231" s="11" t="s">
        <v>3706</v>
      </c>
      <c r="D231" s="3">
        <v>18769.12</v>
      </c>
      <c r="E231" s="3">
        <v>36118.400000000001</v>
      </c>
      <c r="F231" s="3">
        <v>37869.53</v>
      </c>
      <c r="G231" s="3">
        <v>68403.34</v>
      </c>
      <c r="H231" s="3">
        <v>72276.31</v>
      </c>
      <c r="I231" s="3">
        <v>76344.88</v>
      </c>
      <c r="J231" s="3">
        <v>74490.44</v>
      </c>
      <c r="K231" s="3">
        <v>72538.98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x14ac:dyDescent="0.25">
      <c r="A232" s="8" t="s">
        <v>344</v>
      </c>
      <c r="B232" s="8">
        <v>120153</v>
      </c>
      <c r="C232" s="11" t="s">
        <v>3707</v>
      </c>
      <c r="D232" s="3">
        <v>8799.3799999999992</v>
      </c>
      <c r="E232" s="3">
        <v>16481.919999999998</v>
      </c>
      <c r="F232" s="3">
        <v>13181.67</v>
      </c>
      <c r="G232" s="3">
        <v>11776.36</v>
      </c>
      <c r="H232" s="3">
        <v>11171.52</v>
      </c>
      <c r="I232" s="3">
        <v>10912.45</v>
      </c>
      <c r="J232" s="3">
        <v>10883.49</v>
      </c>
      <c r="K232" s="3">
        <v>23367.85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x14ac:dyDescent="0.25">
      <c r="A233" s="8" t="s">
        <v>344</v>
      </c>
      <c r="B233" s="8">
        <v>122664</v>
      </c>
      <c r="C233" s="11" t="s">
        <v>3708</v>
      </c>
      <c r="D233" s="3">
        <v>7549.76</v>
      </c>
      <c r="E233" s="3">
        <v>15270.32</v>
      </c>
      <c r="F233" s="3">
        <v>14050.19</v>
      </c>
      <c r="G233" s="3">
        <v>15032</v>
      </c>
      <c r="H233" s="3">
        <v>14252.65</v>
      </c>
      <c r="I233" s="3">
        <v>15818.16</v>
      </c>
      <c r="J233" s="3">
        <v>16603.330000000002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x14ac:dyDescent="0.25">
      <c r="A234" s="8" t="s">
        <v>147</v>
      </c>
      <c r="B234" s="8">
        <v>163691</v>
      </c>
      <c r="C234" s="11" t="s">
        <v>422</v>
      </c>
      <c r="D234" s="3">
        <v>17453.78</v>
      </c>
      <c r="E234" s="3">
        <v>37280.54</v>
      </c>
      <c r="F234" s="3">
        <v>38440.160000000003</v>
      </c>
      <c r="G234" s="3">
        <v>38388.910000000003</v>
      </c>
      <c r="H234" s="3">
        <v>36934.879999999997</v>
      </c>
      <c r="I234" s="3">
        <v>37341.269999999997</v>
      </c>
      <c r="J234" s="3">
        <v>35158.43</v>
      </c>
      <c r="K234" s="3">
        <v>34927.82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x14ac:dyDescent="0.25">
      <c r="A235" s="8" t="s">
        <v>751</v>
      </c>
      <c r="B235" s="8">
        <v>334774</v>
      </c>
      <c r="C235" s="11" t="s">
        <v>3709</v>
      </c>
      <c r="D235" s="3">
        <v>31900.38</v>
      </c>
      <c r="E235" s="3">
        <v>65644.070000000007</v>
      </c>
      <c r="F235" s="3">
        <v>58004.75</v>
      </c>
      <c r="G235" s="3">
        <v>58861.4</v>
      </c>
      <c r="H235" s="3">
        <v>53847.06</v>
      </c>
      <c r="I235" s="3">
        <v>51340.86</v>
      </c>
      <c r="J235" s="3">
        <v>54524.95</v>
      </c>
      <c r="K235" s="3">
        <v>67943.27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x14ac:dyDescent="0.25">
      <c r="A236" s="8" t="s">
        <v>2692</v>
      </c>
      <c r="B236" s="8">
        <v>950873</v>
      </c>
      <c r="C236" s="11" t="s">
        <v>2573</v>
      </c>
      <c r="D236" s="3">
        <v>15871.89</v>
      </c>
      <c r="E236" s="3">
        <v>36545.1</v>
      </c>
      <c r="F236" s="3">
        <v>51867.3</v>
      </c>
      <c r="G236" s="3">
        <v>30734.7</v>
      </c>
      <c r="H236" s="3">
        <v>39226.43</v>
      </c>
      <c r="I236" s="3">
        <v>37220.14</v>
      </c>
      <c r="J236" s="3">
        <v>39373.24</v>
      </c>
      <c r="K236" s="3">
        <v>38832.6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x14ac:dyDescent="0.25">
      <c r="A237" s="8" t="s">
        <v>2681</v>
      </c>
      <c r="B237" s="8">
        <v>554778</v>
      </c>
      <c r="C237" s="11" t="s">
        <v>1601</v>
      </c>
      <c r="D237" s="3">
        <v>12539.2</v>
      </c>
      <c r="E237" s="3">
        <v>26709.32</v>
      </c>
      <c r="F237" s="3">
        <v>26917.87</v>
      </c>
      <c r="G237" s="3">
        <v>26451.27</v>
      </c>
      <c r="H237" s="3">
        <v>25568.32</v>
      </c>
      <c r="I237" s="3">
        <v>26200.11</v>
      </c>
      <c r="J237" s="3">
        <v>24253.25</v>
      </c>
      <c r="K237" s="3">
        <v>24350.880000000001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x14ac:dyDescent="0.25">
      <c r="A238" s="8" t="s">
        <v>437</v>
      </c>
      <c r="B238" s="8">
        <v>574777</v>
      </c>
      <c r="C238" s="11" t="s">
        <v>1655</v>
      </c>
      <c r="D238" s="3">
        <v>6492.3</v>
      </c>
      <c r="E238" s="3">
        <v>12516.5</v>
      </c>
      <c r="F238" s="3">
        <v>11923.12</v>
      </c>
      <c r="G238" s="3">
        <v>11007.91</v>
      </c>
      <c r="H238" s="3">
        <v>11568.46</v>
      </c>
      <c r="I238" s="3">
        <v>10871.06</v>
      </c>
      <c r="J238" s="3">
        <v>10734.91</v>
      </c>
      <c r="K238" s="3">
        <v>10308.41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x14ac:dyDescent="0.25">
      <c r="A239" s="8" t="s">
        <v>2683</v>
      </c>
      <c r="B239" s="8">
        <v>624776</v>
      </c>
      <c r="C239" s="11" t="s">
        <v>1783</v>
      </c>
      <c r="D239" s="3">
        <v>9129.41</v>
      </c>
      <c r="E239" s="3">
        <v>16897.38</v>
      </c>
      <c r="F239" s="3">
        <v>15662.76</v>
      </c>
      <c r="G239" s="3">
        <v>15308.21</v>
      </c>
      <c r="H239" s="3">
        <v>15983.58</v>
      </c>
      <c r="I239" s="3">
        <v>15609.6</v>
      </c>
      <c r="J239" s="3">
        <v>19148.38</v>
      </c>
      <c r="K239" s="3">
        <v>22131.29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x14ac:dyDescent="0.25">
      <c r="A240" s="8" t="s">
        <v>170</v>
      </c>
      <c r="B240" s="8">
        <v>774779</v>
      </c>
      <c r="C240" s="11" t="s">
        <v>2122</v>
      </c>
      <c r="D240" s="3">
        <v>30841.55</v>
      </c>
      <c r="E240" s="3">
        <v>67009.59</v>
      </c>
      <c r="F240" s="3">
        <v>58153.05</v>
      </c>
      <c r="G240" s="3">
        <v>60338.11</v>
      </c>
      <c r="H240" s="3">
        <v>68524.41</v>
      </c>
      <c r="I240" s="3">
        <v>67633.42</v>
      </c>
      <c r="J240" s="3">
        <v>68481.37</v>
      </c>
      <c r="K240" s="3">
        <v>69513.649999999994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 x14ac:dyDescent="0.25">
      <c r="A241" s="8" t="s">
        <v>322</v>
      </c>
      <c r="B241" s="8">
        <v>824784</v>
      </c>
      <c r="C241" s="11" t="s">
        <v>2271</v>
      </c>
      <c r="D241" s="3">
        <v>212867.23</v>
      </c>
      <c r="E241" s="3">
        <v>429214.11</v>
      </c>
      <c r="F241" s="3">
        <v>411584.67</v>
      </c>
      <c r="G241" s="3">
        <v>405821.08</v>
      </c>
      <c r="H241" s="3">
        <v>404421.01</v>
      </c>
      <c r="I241" s="3">
        <v>460787.29</v>
      </c>
      <c r="J241" s="3">
        <v>458851.54</v>
      </c>
      <c r="K241" s="3">
        <v>435155.95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 x14ac:dyDescent="0.25">
      <c r="A242" s="8" t="s">
        <v>834</v>
      </c>
      <c r="B242" s="8">
        <v>864785</v>
      </c>
      <c r="C242" s="11" t="s">
        <v>2383</v>
      </c>
      <c r="D242" s="3">
        <v>10018.43</v>
      </c>
      <c r="E242" s="3">
        <v>18260.43</v>
      </c>
      <c r="F242" s="3">
        <v>14694.97</v>
      </c>
      <c r="G242" s="3">
        <v>16168.41</v>
      </c>
      <c r="H242" s="3">
        <v>15420.99</v>
      </c>
      <c r="I242" s="3">
        <v>14647.2</v>
      </c>
      <c r="J242" s="3">
        <v>14537.58</v>
      </c>
      <c r="K242" s="3">
        <v>14589.89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 x14ac:dyDescent="0.25">
      <c r="A243" s="8" t="s">
        <v>950</v>
      </c>
      <c r="B243" s="8">
        <v>320333</v>
      </c>
      <c r="C243" s="11" t="s">
        <v>3710</v>
      </c>
      <c r="D243" s="3">
        <v>9223.82</v>
      </c>
      <c r="E243" s="3">
        <v>18192.22</v>
      </c>
      <c r="F243" s="3">
        <v>22153.3</v>
      </c>
      <c r="G243" s="3">
        <v>20080.580000000002</v>
      </c>
      <c r="H243" s="3">
        <v>18769.78</v>
      </c>
      <c r="I243" s="3">
        <v>19917.45</v>
      </c>
      <c r="J243" s="3">
        <v>19405.939999999999</v>
      </c>
      <c r="K243" s="3">
        <v>19328.82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x14ac:dyDescent="0.25">
      <c r="A244" s="8" t="s">
        <v>2681</v>
      </c>
      <c r="B244" s="8">
        <v>555868</v>
      </c>
      <c r="C244" s="11" t="s">
        <v>3711</v>
      </c>
      <c r="D244" s="3">
        <v>1717.93</v>
      </c>
      <c r="E244" s="3">
        <v>3835.82</v>
      </c>
      <c r="F244" s="3">
        <v>3808.54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 x14ac:dyDescent="0.25">
      <c r="A245" s="8" t="s">
        <v>2693</v>
      </c>
      <c r="B245" s="8">
        <v>964787</v>
      </c>
      <c r="C245" s="11" t="s">
        <v>3712</v>
      </c>
      <c r="D245" s="3">
        <v>2380.67</v>
      </c>
      <c r="E245" s="3">
        <v>5663.72</v>
      </c>
      <c r="F245" s="3">
        <v>4867</v>
      </c>
      <c r="G245" s="3">
        <v>3828.88</v>
      </c>
      <c r="H245" s="3">
        <v>3602.54</v>
      </c>
      <c r="I245" s="3">
        <v>4440.41</v>
      </c>
      <c r="J245" s="3">
        <v>4396.45</v>
      </c>
      <c r="K245" s="3">
        <v>4731.32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 x14ac:dyDescent="0.25">
      <c r="A246" s="8" t="s">
        <v>617</v>
      </c>
      <c r="B246" s="8">
        <v>234773</v>
      </c>
      <c r="C246" s="11" t="s">
        <v>619</v>
      </c>
      <c r="D246" s="3">
        <v>4463.24</v>
      </c>
      <c r="E246" s="3">
        <v>8980.09</v>
      </c>
      <c r="F246" s="3">
        <v>8240.18</v>
      </c>
      <c r="G246" s="3">
        <v>8011.9</v>
      </c>
      <c r="H246" s="3">
        <v>7480.38</v>
      </c>
      <c r="I246" s="3">
        <v>6877.07</v>
      </c>
      <c r="J246" s="3">
        <v>6542.02</v>
      </c>
      <c r="K246" s="3">
        <v>7070.78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1:35" x14ac:dyDescent="0.25">
      <c r="A247" s="8" t="s">
        <v>752</v>
      </c>
      <c r="B247" s="8">
        <v>404775</v>
      </c>
      <c r="C247" s="11" t="s">
        <v>3713</v>
      </c>
      <c r="D247" s="3">
        <v>41784.47</v>
      </c>
      <c r="E247" s="3">
        <v>70353.09</v>
      </c>
      <c r="F247" s="3">
        <v>84065.73</v>
      </c>
      <c r="G247" s="3">
        <v>86461.22</v>
      </c>
      <c r="H247" s="3">
        <v>82156.850000000006</v>
      </c>
      <c r="I247" s="3">
        <v>72377.84</v>
      </c>
      <c r="J247" s="3">
        <v>85309.69</v>
      </c>
      <c r="K247" s="3">
        <v>84459.06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 x14ac:dyDescent="0.25">
      <c r="A248" s="8" t="s">
        <v>226</v>
      </c>
      <c r="B248" s="8">
        <v>984788</v>
      </c>
      <c r="C248" s="11" t="s">
        <v>2642</v>
      </c>
      <c r="D248" s="3">
        <v>43203.5</v>
      </c>
      <c r="E248" s="3">
        <v>92813.92</v>
      </c>
      <c r="F248" s="3">
        <v>95943.58</v>
      </c>
      <c r="G248" s="3">
        <v>90282.69</v>
      </c>
      <c r="H248" s="3">
        <v>97246.04</v>
      </c>
      <c r="I248" s="3">
        <v>94135.46</v>
      </c>
      <c r="J248" s="3">
        <v>91573.04</v>
      </c>
      <c r="K248" s="3">
        <v>88887.81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 x14ac:dyDescent="0.25">
      <c r="A249" s="8" t="s">
        <v>1586</v>
      </c>
      <c r="B249" s="8">
        <v>914797</v>
      </c>
      <c r="C249" s="11" t="s">
        <v>2211</v>
      </c>
      <c r="D249" s="3">
        <v>50296.39</v>
      </c>
      <c r="E249" s="3">
        <v>122504.43</v>
      </c>
      <c r="F249" s="3">
        <v>85425.73</v>
      </c>
      <c r="G249" s="3">
        <v>76582.759999999995</v>
      </c>
      <c r="H249" s="3">
        <v>75983.34</v>
      </c>
      <c r="I249" s="3">
        <v>132859.98000000001</v>
      </c>
      <c r="J249" s="3">
        <v>256031.54</v>
      </c>
      <c r="K249" s="3">
        <v>260471.22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 x14ac:dyDescent="0.25">
      <c r="A250" s="8" t="s">
        <v>2266</v>
      </c>
      <c r="B250" s="8">
        <v>814860</v>
      </c>
      <c r="C250" s="11" t="s">
        <v>3714</v>
      </c>
      <c r="D250" s="3">
        <v>9473.85</v>
      </c>
      <c r="E250" s="3">
        <v>17348.07</v>
      </c>
      <c r="F250" s="3">
        <v>16617.48</v>
      </c>
      <c r="G250" s="3">
        <v>16528.82</v>
      </c>
      <c r="H250" s="3">
        <v>15663.73</v>
      </c>
      <c r="I250" s="3">
        <v>24732.45</v>
      </c>
      <c r="J250" s="3">
        <v>37398.76</v>
      </c>
      <c r="K250" s="3">
        <v>119440.14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 x14ac:dyDescent="0.25">
      <c r="A251" s="8" t="s">
        <v>751</v>
      </c>
      <c r="B251" s="8">
        <v>334869</v>
      </c>
      <c r="C251" s="11" t="s">
        <v>962</v>
      </c>
      <c r="D251" s="3">
        <v>37811.019999999997</v>
      </c>
      <c r="E251" s="3">
        <v>76514.83</v>
      </c>
      <c r="F251" s="3">
        <v>74920.69</v>
      </c>
      <c r="G251" s="3">
        <v>68476.960000000006</v>
      </c>
      <c r="H251" s="3">
        <v>88350.3</v>
      </c>
      <c r="I251" s="3">
        <v>105591.56</v>
      </c>
      <c r="J251" s="3">
        <v>110822.28</v>
      </c>
      <c r="K251" s="3">
        <v>107742.12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 x14ac:dyDescent="0.25">
      <c r="A252" s="8" t="s">
        <v>202</v>
      </c>
      <c r="B252" s="8">
        <v>84878</v>
      </c>
      <c r="C252" s="11" t="s">
        <v>204</v>
      </c>
      <c r="D252" s="3">
        <v>11725.07</v>
      </c>
      <c r="E252" s="3">
        <v>23392.83</v>
      </c>
      <c r="F252" s="3">
        <v>20782.02</v>
      </c>
      <c r="G252" s="3">
        <v>20019.02</v>
      </c>
      <c r="H252" s="3">
        <v>18415.98</v>
      </c>
      <c r="I252" s="3">
        <v>21281.919999999998</v>
      </c>
      <c r="J252" s="3">
        <v>32069.85</v>
      </c>
      <c r="K252" s="3">
        <v>39764.28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 x14ac:dyDescent="0.25">
      <c r="A253" s="8" t="s">
        <v>2676</v>
      </c>
      <c r="B253" s="8">
        <v>304890</v>
      </c>
      <c r="C253" s="11" t="s">
        <v>839</v>
      </c>
      <c r="D253" s="3">
        <v>95792.52</v>
      </c>
      <c r="E253" s="3">
        <v>197835.94</v>
      </c>
      <c r="F253" s="3">
        <v>187093.92</v>
      </c>
      <c r="G253" s="3">
        <v>198889.8</v>
      </c>
      <c r="H253" s="3">
        <v>221707.69</v>
      </c>
      <c r="I253" s="3">
        <v>224327.38</v>
      </c>
      <c r="J253" s="3">
        <v>220390.72</v>
      </c>
      <c r="K253" s="3">
        <v>218315.97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 x14ac:dyDescent="0.25">
      <c r="A254" s="8" t="s">
        <v>2680</v>
      </c>
      <c r="B254" s="8">
        <v>534905</v>
      </c>
      <c r="C254" s="11" t="s">
        <v>1535</v>
      </c>
      <c r="D254" s="3">
        <v>4152.3</v>
      </c>
      <c r="E254" s="3">
        <v>9781.7900000000009</v>
      </c>
      <c r="F254" s="3">
        <v>9040</v>
      </c>
      <c r="G254" s="3">
        <v>8344.1200000000008</v>
      </c>
      <c r="H254" s="3">
        <v>6869.91</v>
      </c>
      <c r="I254" s="3">
        <v>5981.72</v>
      </c>
      <c r="J254" s="3">
        <v>5592.89</v>
      </c>
      <c r="K254" s="3">
        <v>4841.2700000000004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 x14ac:dyDescent="0.25">
      <c r="A255" s="8" t="s">
        <v>3</v>
      </c>
      <c r="B255" s="8">
        <v>14978</v>
      </c>
      <c r="C255" s="11" t="s">
        <v>0</v>
      </c>
      <c r="D255" s="3">
        <v>1417.29</v>
      </c>
      <c r="E255" s="3">
        <v>3858.55</v>
      </c>
      <c r="F255" s="3">
        <v>4555.96</v>
      </c>
      <c r="G255" s="3">
        <v>11666.68</v>
      </c>
      <c r="H255" s="3">
        <v>14443.88</v>
      </c>
      <c r="I255" s="3">
        <v>20163.12</v>
      </c>
      <c r="J255" s="3">
        <v>24706.29</v>
      </c>
      <c r="K255" s="3">
        <v>29365.24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 x14ac:dyDescent="0.25">
      <c r="A256" s="8" t="s">
        <v>1918</v>
      </c>
      <c r="B256" s="8">
        <v>664995</v>
      </c>
      <c r="C256" s="11" t="s">
        <v>1912</v>
      </c>
      <c r="D256" s="3">
        <v>32976.400000000001</v>
      </c>
      <c r="E256" s="3">
        <v>73788.53</v>
      </c>
      <c r="F256" s="3">
        <v>76854.850000000006</v>
      </c>
      <c r="G256" s="3">
        <v>77430.92</v>
      </c>
      <c r="H256" s="3">
        <v>75759.73</v>
      </c>
      <c r="I256" s="3">
        <v>74689.91</v>
      </c>
      <c r="J256" s="3">
        <v>74081.7</v>
      </c>
      <c r="K256" s="3">
        <v>61701.3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 x14ac:dyDescent="0.25">
      <c r="A257" s="8" t="s">
        <v>2683</v>
      </c>
      <c r="B257" s="8">
        <v>625013</v>
      </c>
      <c r="C257" s="11" t="s">
        <v>1784</v>
      </c>
      <c r="D257" s="3">
        <v>118194.92</v>
      </c>
      <c r="E257" s="3">
        <v>243269.87</v>
      </c>
      <c r="F257" s="3">
        <v>177710.78</v>
      </c>
      <c r="G257" s="3">
        <v>168170.94</v>
      </c>
      <c r="H257" s="3">
        <v>164672.87</v>
      </c>
      <c r="I257" s="3">
        <v>160478.54</v>
      </c>
      <c r="J257" s="3">
        <v>152888.01999999999</v>
      </c>
      <c r="K257" s="3">
        <v>156942.09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 x14ac:dyDescent="0.25">
      <c r="A258" s="8" t="s">
        <v>1693</v>
      </c>
      <c r="B258" s="8">
        <v>905049</v>
      </c>
      <c r="C258" s="11" t="s">
        <v>2450</v>
      </c>
      <c r="D258" s="3">
        <v>206299.2</v>
      </c>
      <c r="E258" s="3">
        <v>417036.93</v>
      </c>
      <c r="F258" s="3">
        <v>423823</v>
      </c>
      <c r="G258" s="3">
        <v>408561.77</v>
      </c>
      <c r="H258" s="3">
        <v>329193.43</v>
      </c>
      <c r="I258" s="3">
        <v>329777.02</v>
      </c>
      <c r="J258" s="3">
        <v>314330.26</v>
      </c>
      <c r="K258" s="3">
        <v>300982.46999999997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 x14ac:dyDescent="0.25">
      <c r="A259" s="8" t="s">
        <v>2678</v>
      </c>
      <c r="B259" s="8">
        <v>395121</v>
      </c>
      <c r="C259" s="11" t="s">
        <v>1132</v>
      </c>
      <c r="D259" s="3">
        <v>23420.73</v>
      </c>
      <c r="E259" s="3">
        <v>45640.68</v>
      </c>
      <c r="F259" s="3">
        <v>42378.05</v>
      </c>
      <c r="G259" s="3">
        <v>44492.17</v>
      </c>
      <c r="H259" s="3">
        <v>41103.21</v>
      </c>
      <c r="I259" s="3">
        <v>37431.120000000003</v>
      </c>
      <c r="J259" s="3">
        <v>34811.129999999997</v>
      </c>
      <c r="K259" s="3">
        <v>36046.97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 x14ac:dyDescent="0.25">
      <c r="A260" s="8" t="s">
        <v>338</v>
      </c>
      <c r="B260" s="8">
        <v>375139</v>
      </c>
      <c r="C260" s="11" t="s">
        <v>1062</v>
      </c>
      <c r="D260" s="3">
        <v>5872.52</v>
      </c>
      <c r="E260" s="3">
        <v>12820.36</v>
      </c>
      <c r="F260" s="3">
        <v>18284.080000000002</v>
      </c>
      <c r="G260" s="3">
        <v>14875.18</v>
      </c>
      <c r="H260" s="3">
        <v>14989.34</v>
      </c>
      <c r="I260" s="3">
        <v>17408.22</v>
      </c>
      <c r="J260" s="3">
        <v>15670.12</v>
      </c>
      <c r="K260" s="3">
        <v>16035.08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 x14ac:dyDescent="0.25">
      <c r="A261" s="8" t="s">
        <v>40</v>
      </c>
      <c r="B261" s="8">
        <v>505319</v>
      </c>
      <c r="C261" s="11" t="s">
        <v>1430</v>
      </c>
      <c r="D261" s="3">
        <v>19578.939999999999</v>
      </c>
      <c r="E261" s="3">
        <v>40179.99</v>
      </c>
      <c r="F261" s="3">
        <v>34878.269999999997</v>
      </c>
      <c r="G261" s="3">
        <v>36584.57</v>
      </c>
      <c r="H261" s="3">
        <v>37014.559999999998</v>
      </c>
      <c r="I261" s="3">
        <v>35800.25</v>
      </c>
      <c r="J261" s="3">
        <v>34855.050000000003</v>
      </c>
      <c r="K261" s="3">
        <v>33410.21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 x14ac:dyDescent="0.25">
      <c r="A262" s="8" t="s">
        <v>1636</v>
      </c>
      <c r="B262" s="8">
        <v>545163</v>
      </c>
      <c r="C262" s="11" t="s">
        <v>1556</v>
      </c>
      <c r="D262" s="3">
        <v>10204.34</v>
      </c>
      <c r="E262" s="3">
        <v>20797.509999999998</v>
      </c>
      <c r="F262" s="3">
        <v>26267.42</v>
      </c>
      <c r="G262" s="3">
        <v>32448.86</v>
      </c>
      <c r="H262" s="3">
        <v>30519.78</v>
      </c>
      <c r="I262" s="3">
        <v>29177.72</v>
      </c>
      <c r="J262" s="3">
        <v>28260.41</v>
      </c>
      <c r="K262" s="3">
        <v>28336.720000000001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 x14ac:dyDescent="0.25">
      <c r="A263" s="8" t="s">
        <v>602</v>
      </c>
      <c r="B263" s="8">
        <v>635166</v>
      </c>
      <c r="C263" s="11" t="s">
        <v>1825</v>
      </c>
      <c r="D263" s="3">
        <v>163388.75</v>
      </c>
      <c r="E263" s="3">
        <v>322212.56</v>
      </c>
      <c r="F263" s="3">
        <v>304933.76000000001</v>
      </c>
      <c r="G263" s="3">
        <v>287574.99</v>
      </c>
      <c r="H263" s="3">
        <v>282755.27</v>
      </c>
      <c r="I263" s="3">
        <v>268446.69</v>
      </c>
      <c r="J263" s="3">
        <v>304206.86</v>
      </c>
      <c r="K263" s="3">
        <v>306945.88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 x14ac:dyDescent="0.25">
      <c r="A264" s="8" t="s">
        <v>701</v>
      </c>
      <c r="B264" s="8">
        <v>255184</v>
      </c>
      <c r="C264" s="11" t="s">
        <v>290</v>
      </c>
      <c r="D264" s="3">
        <v>62230.89</v>
      </c>
      <c r="E264" s="3">
        <v>123601.45</v>
      </c>
      <c r="F264" s="3">
        <v>125282.73</v>
      </c>
      <c r="G264" s="3">
        <v>137382.12</v>
      </c>
      <c r="H264" s="3">
        <v>126273.57</v>
      </c>
      <c r="I264" s="3">
        <v>126596.23</v>
      </c>
      <c r="J264" s="3">
        <v>120148.45</v>
      </c>
      <c r="K264" s="3">
        <v>117516.24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 x14ac:dyDescent="0.25">
      <c r="A265" s="8" t="s">
        <v>322</v>
      </c>
      <c r="B265" s="8">
        <v>825250</v>
      </c>
      <c r="C265" s="11" t="s">
        <v>395</v>
      </c>
      <c r="D265" s="3">
        <v>189489.91</v>
      </c>
      <c r="E265" s="3">
        <v>379649.83</v>
      </c>
      <c r="F265" s="3">
        <v>318247.78000000003</v>
      </c>
      <c r="G265" s="3">
        <v>306341.18</v>
      </c>
      <c r="H265" s="3">
        <v>301530.06</v>
      </c>
      <c r="I265" s="3">
        <v>292342.21999999997</v>
      </c>
      <c r="J265" s="3">
        <v>271453.15999999997</v>
      </c>
      <c r="K265" s="3">
        <v>297176.28999999998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 x14ac:dyDescent="0.25">
      <c r="A266" s="8" t="s">
        <v>602</v>
      </c>
      <c r="B266" s="8">
        <v>635256</v>
      </c>
      <c r="C266" s="11" t="s">
        <v>1826</v>
      </c>
      <c r="D266" s="3">
        <v>9132.0300000000007</v>
      </c>
      <c r="E266" s="3">
        <v>21287.17</v>
      </c>
      <c r="F266" s="3">
        <v>13702.23</v>
      </c>
      <c r="G266" s="3">
        <v>14743.07</v>
      </c>
      <c r="H266" s="3">
        <v>13846.9</v>
      </c>
      <c r="I266" s="3">
        <v>14758.37</v>
      </c>
      <c r="J266" s="3">
        <v>13387.63</v>
      </c>
      <c r="K266" s="3">
        <v>12351.39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 x14ac:dyDescent="0.25">
      <c r="A267" s="8" t="s">
        <v>2111</v>
      </c>
      <c r="B267" s="8">
        <v>765283</v>
      </c>
      <c r="C267" s="11" t="s">
        <v>3715</v>
      </c>
      <c r="D267" s="3">
        <v>17821.02</v>
      </c>
      <c r="E267" s="3">
        <v>36630.639999999999</v>
      </c>
      <c r="F267" s="3">
        <v>164601.01</v>
      </c>
      <c r="G267" s="3">
        <v>171254.75</v>
      </c>
      <c r="H267" s="3">
        <v>178372.01</v>
      </c>
      <c r="I267" s="3">
        <v>180773.95</v>
      </c>
      <c r="J267" s="3">
        <v>182876.28</v>
      </c>
      <c r="K267" s="3">
        <v>191937.08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 x14ac:dyDescent="0.25">
      <c r="A268" s="8" t="s">
        <v>366</v>
      </c>
      <c r="B268" s="8">
        <v>135301</v>
      </c>
      <c r="C268" s="11" t="s">
        <v>3716</v>
      </c>
      <c r="D268" s="3">
        <v>38272.92</v>
      </c>
      <c r="E268" s="3">
        <v>99443.65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 x14ac:dyDescent="0.25">
      <c r="A269" s="8" t="s">
        <v>44</v>
      </c>
      <c r="B269" s="8">
        <v>35310</v>
      </c>
      <c r="C269" s="11" t="s">
        <v>46</v>
      </c>
      <c r="D269" s="3">
        <v>20193.7</v>
      </c>
      <c r="E269" s="3">
        <v>37130.42</v>
      </c>
      <c r="F269" s="3">
        <v>34083.61</v>
      </c>
      <c r="G269" s="3">
        <v>32624.62</v>
      </c>
      <c r="H269" s="3">
        <v>31214.95</v>
      </c>
      <c r="I269" s="3">
        <v>32248.91</v>
      </c>
      <c r="J269" s="3">
        <v>31487.15</v>
      </c>
      <c r="K269" s="3">
        <v>35245.370000000003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 x14ac:dyDescent="0.25">
      <c r="A270" s="8" t="s">
        <v>1572</v>
      </c>
      <c r="B270" s="8">
        <v>945323</v>
      </c>
      <c r="C270" s="11" t="s">
        <v>2536</v>
      </c>
      <c r="D270" s="3">
        <v>19125.97</v>
      </c>
      <c r="E270" s="3">
        <v>38169.199999999997</v>
      </c>
      <c r="F270" s="3">
        <v>41530.339999999997</v>
      </c>
      <c r="G270" s="3">
        <v>60491.839999999997</v>
      </c>
      <c r="H270" s="3">
        <v>66520.56</v>
      </c>
      <c r="I270" s="3">
        <v>70268.69</v>
      </c>
      <c r="J270" s="3">
        <v>75297.25</v>
      </c>
      <c r="K270" s="3">
        <v>76726.16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 x14ac:dyDescent="0.25">
      <c r="A271" s="8" t="s">
        <v>1574</v>
      </c>
      <c r="B271" s="8">
        <v>25328</v>
      </c>
      <c r="C271" s="11" t="s">
        <v>35</v>
      </c>
      <c r="D271" s="3">
        <v>153.46</v>
      </c>
      <c r="E271" s="3">
        <v>320.63</v>
      </c>
      <c r="F271" s="3">
        <v>206.8</v>
      </c>
      <c r="G271" s="3">
        <v>207.92</v>
      </c>
      <c r="H271" s="3">
        <v>310.43</v>
      </c>
      <c r="I271" s="3">
        <v>305.48</v>
      </c>
      <c r="J271" s="3">
        <v>285.48</v>
      </c>
      <c r="K271" s="3">
        <v>282.39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 x14ac:dyDescent="0.25">
      <c r="A272" s="8" t="s">
        <v>2685</v>
      </c>
      <c r="B272" s="8">
        <v>695463</v>
      </c>
      <c r="C272" s="11" t="s">
        <v>1955</v>
      </c>
      <c r="D272" s="3">
        <v>64470.1</v>
      </c>
      <c r="E272" s="3">
        <v>128055.83</v>
      </c>
      <c r="F272" s="3">
        <v>108434.93</v>
      </c>
      <c r="G272" s="3">
        <v>111968.47</v>
      </c>
      <c r="H272" s="3">
        <v>113051.34</v>
      </c>
      <c r="I272" s="3">
        <v>109500.22</v>
      </c>
      <c r="J272" s="3">
        <v>101108.62</v>
      </c>
      <c r="K272" s="3">
        <v>98404.19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 x14ac:dyDescent="0.25">
      <c r="A273" s="8" t="s">
        <v>454</v>
      </c>
      <c r="B273" s="8">
        <v>755486</v>
      </c>
      <c r="C273" s="11" t="s">
        <v>2083</v>
      </c>
      <c r="D273" s="3">
        <v>14046.23</v>
      </c>
      <c r="E273" s="3">
        <v>29073.91</v>
      </c>
      <c r="F273" s="3">
        <v>17029.849999999999</v>
      </c>
      <c r="G273" s="3">
        <v>17976.37</v>
      </c>
      <c r="H273" s="3">
        <v>18655.57</v>
      </c>
      <c r="I273" s="3">
        <v>19006.53</v>
      </c>
      <c r="J273" s="3">
        <v>17035.759999999998</v>
      </c>
      <c r="K273" s="3">
        <v>16853.59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 x14ac:dyDescent="0.25">
      <c r="A274" s="8" t="s">
        <v>1301</v>
      </c>
      <c r="B274" s="8">
        <v>455508</v>
      </c>
      <c r="C274" s="11" t="s">
        <v>1292</v>
      </c>
      <c r="D274" s="3">
        <v>11960.59</v>
      </c>
      <c r="E274" s="3">
        <v>73090.490000000005</v>
      </c>
      <c r="F274" s="3">
        <v>152504.75</v>
      </c>
      <c r="G274" s="3">
        <v>160461.54999999999</v>
      </c>
      <c r="H274" s="3">
        <v>130954.79</v>
      </c>
      <c r="I274" s="3">
        <v>132386.75</v>
      </c>
      <c r="J274" s="3">
        <v>152300.17000000001</v>
      </c>
      <c r="K274" s="3">
        <v>103345.47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 x14ac:dyDescent="0.25">
      <c r="A275" s="8" t="s">
        <v>2641</v>
      </c>
      <c r="B275" s="8">
        <v>971975</v>
      </c>
      <c r="C275" s="11" t="s">
        <v>2609</v>
      </c>
      <c r="D275" s="3">
        <v>7224.73</v>
      </c>
      <c r="E275" s="3">
        <v>13958.88</v>
      </c>
      <c r="F275" s="3">
        <v>15034.73</v>
      </c>
      <c r="G275" s="3">
        <v>14580.46</v>
      </c>
      <c r="H275" s="3">
        <v>14009.28</v>
      </c>
      <c r="I275" s="3">
        <v>14028.76</v>
      </c>
      <c r="J275" s="3">
        <v>13964.22</v>
      </c>
      <c r="K275" s="3">
        <v>13712.98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 x14ac:dyDescent="0.25">
      <c r="A276" s="8" t="s">
        <v>2688</v>
      </c>
      <c r="B276" s="8">
        <v>784824</v>
      </c>
      <c r="C276" s="11" t="s">
        <v>1061</v>
      </c>
      <c r="D276" s="3">
        <v>17082.759999999998</v>
      </c>
      <c r="E276" s="3">
        <v>40993.43</v>
      </c>
      <c r="F276" s="3">
        <v>33718.379999999997</v>
      </c>
      <c r="G276" s="3">
        <v>34266.29</v>
      </c>
      <c r="H276" s="3">
        <v>31834.22</v>
      </c>
      <c r="I276" s="3">
        <v>32179.52</v>
      </c>
      <c r="J276" s="3">
        <v>33625.72</v>
      </c>
      <c r="K276" s="3">
        <v>33070.17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 x14ac:dyDescent="0.25">
      <c r="A277" s="8" t="s">
        <v>565</v>
      </c>
      <c r="B277" s="8">
        <v>845607</v>
      </c>
      <c r="C277" s="11" t="s">
        <v>2333</v>
      </c>
      <c r="D277" s="3">
        <v>40813.300000000003</v>
      </c>
      <c r="E277" s="3">
        <v>81224.81</v>
      </c>
      <c r="F277" s="3">
        <v>76341.86</v>
      </c>
      <c r="G277" s="3">
        <v>77200.27</v>
      </c>
      <c r="H277" s="3">
        <v>56859.05</v>
      </c>
      <c r="I277" s="3">
        <v>60535.9</v>
      </c>
      <c r="J277" s="3">
        <v>56839.68</v>
      </c>
      <c r="K277" s="3">
        <v>63444.68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 x14ac:dyDescent="0.25">
      <c r="A278" s="8" t="s">
        <v>2691</v>
      </c>
      <c r="B278" s="8">
        <v>855643</v>
      </c>
      <c r="C278" s="11" t="s">
        <v>2364</v>
      </c>
      <c r="D278" s="3">
        <v>50671.13</v>
      </c>
      <c r="E278" s="3">
        <v>102133.13</v>
      </c>
      <c r="F278" s="3">
        <v>99701.18</v>
      </c>
      <c r="G278" s="3">
        <v>119520.04</v>
      </c>
      <c r="H278" s="3">
        <v>111056.42</v>
      </c>
      <c r="I278" s="3">
        <v>108807.83</v>
      </c>
      <c r="J278" s="3">
        <v>109001.44</v>
      </c>
      <c r="K278" s="3">
        <v>107486.01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 x14ac:dyDescent="0.25">
      <c r="A279" s="8" t="s">
        <v>995</v>
      </c>
      <c r="B279" s="8">
        <v>345697</v>
      </c>
      <c r="C279" s="11" t="s">
        <v>991</v>
      </c>
      <c r="D279" s="3">
        <v>10369.200000000001</v>
      </c>
      <c r="E279" s="3">
        <v>21098.6</v>
      </c>
      <c r="F279" s="3">
        <v>19925.77</v>
      </c>
      <c r="G279" s="3">
        <v>19407.439999999999</v>
      </c>
      <c r="H279" s="3">
        <v>18034.07</v>
      </c>
      <c r="I279" s="3">
        <v>17646.310000000001</v>
      </c>
      <c r="J279" s="3">
        <v>17989.11</v>
      </c>
      <c r="K279" s="3">
        <v>16936.650000000001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 x14ac:dyDescent="0.25">
      <c r="A280" s="8" t="s">
        <v>1473</v>
      </c>
      <c r="B280" s="8">
        <v>745724</v>
      </c>
      <c r="C280" s="11" t="s">
        <v>2047</v>
      </c>
      <c r="D280" s="3">
        <v>10483.32</v>
      </c>
      <c r="E280" s="3">
        <v>22460.91</v>
      </c>
      <c r="F280" s="3">
        <v>20679.419999999998</v>
      </c>
      <c r="G280" s="3">
        <v>20071.82</v>
      </c>
      <c r="H280" s="3">
        <v>19126.3</v>
      </c>
      <c r="I280" s="3">
        <v>23600.78</v>
      </c>
      <c r="J280" s="3">
        <v>19149.13</v>
      </c>
      <c r="K280" s="3">
        <v>14953.71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 x14ac:dyDescent="0.25">
      <c r="A281" s="8" t="s">
        <v>170</v>
      </c>
      <c r="B281" s="8">
        <v>775805</v>
      </c>
      <c r="C281" s="11" t="s">
        <v>2123</v>
      </c>
      <c r="D281" s="3">
        <v>274864.12</v>
      </c>
      <c r="E281" s="3">
        <v>580148.68000000005</v>
      </c>
      <c r="F281" s="3">
        <v>648693.93000000005</v>
      </c>
      <c r="G281" s="3">
        <v>695097.84</v>
      </c>
      <c r="H281" s="3">
        <v>746182.05</v>
      </c>
      <c r="I281" s="3">
        <v>773289.7</v>
      </c>
      <c r="J281" s="3">
        <v>819059.87</v>
      </c>
      <c r="K281" s="3">
        <v>849661.61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 x14ac:dyDescent="0.25">
      <c r="A282" s="8" t="s">
        <v>2266</v>
      </c>
      <c r="B282" s="8">
        <v>815823</v>
      </c>
      <c r="C282" s="11" t="s">
        <v>2252</v>
      </c>
      <c r="D282" s="3">
        <v>33506.01</v>
      </c>
      <c r="E282" s="3">
        <v>63555.19</v>
      </c>
      <c r="F282" s="3">
        <v>63488.800000000003</v>
      </c>
      <c r="G282" s="3">
        <v>59328.12</v>
      </c>
      <c r="H282" s="3">
        <v>62195.79</v>
      </c>
      <c r="I282" s="3">
        <v>60834.87</v>
      </c>
      <c r="J282" s="3">
        <v>57908.89</v>
      </c>
      <c r="K282" s="3">
        <v>56040.08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 x14ac:dyDescent="0.25">
      <c r="A283" s="8" t="s">
        <v>2674</v>
      </c>
      <c r="B283" s="8">
        <v>245832</v>
      </c>
      <c r="C283" s="11" t="s">
        <v>648</v>
      </c>
      <c r="D283" s="3">
        <v>4882.8999999999996</v>
      </c>
      <c r="E283" s="3">
        <v>25296.78</v>
      </c>
      <c r="F283" s="3">
        <v>36143.56</v>
      </c>
      <c r="G283" s="3">
        <v>45626.78</v>
      </c>
      <c r="H283" s="3">
        <v>45396.79</v>
      </c>
      <c r="I283" s="3">
        <v>51898.57</v>
      </c>
      <c r="J283" s="3">
        <v>56111.64</v>
      </c>
      <c r="K283" s="3">
        <v>54336.5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 x14ac:dyDescent="0.25">
      <c r="A284" s="8" t="s">
        <v>2641</v>
      </c>
      <c r="B284" s="8">
        <v>975877</v>
      </c>
      <c r="C284" s="11" t="s">
        <v>2611</v>
      </c>
      <c r="D284" s="3">
        <v>174169.69</v>
      </c>
      <c r="E284" s="3">
        <v>348790.23</v>
      </c>
      <c r="F284" s="3">
        <v>348277.32</v>
      </c>
      <c r="G284" s="3">
        <v>411702.68</v>
      </c>
      <c r="H284" s="3">
        <v>291498.77</v>
      </c>
      <c r="I284" s="3">
        <v>362671.76</v>
      </c>
      <c r="J284" s="3">
        <v>448797.13</v>
      </c>
      <c r="K284" s="3">
        <v>479282.22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 x14ac:dyDescent="0.25">
      <c r="A285" s="8" t="s">
        <v>1287</v>
      </c>
      <c r="B285" s="8">
        <v>935895</v>
      </c>
      <c r="C285" s="11" t="s">
        <v>2522</v>
      </c>
      <c r="D285" s="3">
        <v>1526.67</v>
      </c>
      <c r="E285" s="3">
        <v>3101.86</v>
      </c>
      <c r="F285" s="3">
        <v>2929.89</v>
      </c>
      <c r="G285" s="3">
        <v>2931.11</v>
      </c>
      <c r="H285" s="3">
        <v>3396.82</v>
      </c>
      <c r="I285" s="3">
        <v>3062.01</v>
      </c>
      <c r="J285" s="3">
        <v>3342.47</v>
      </c>
      <c r="K285" s="3">
        <v>3302.87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 x14ac:dyDescent="0.25">
      <c r="A286" s="8" t="s">
        <v>2686</v>
      </c>
      <c r="B286" s="8">
        <v>715949</v>
      </c>
      <c r="C286" s="11" t="s">
        <v>2000</v>
      </c>
      <c r="D286" s="3">
        <v>58580.63</v>
      </c>
      <c r="E286" s="3">
        <v>121910.33</v>
      </c>
      <c r="F286" s="3">
        <v>121109.23</v>
      </c>
      <c r="G286" s="3">
        <v>122364.39</v>
      </c>
      <c r="H286" s="3">
        <v>107978.11</v>
      </c>
      <c r="I286" s="3">
        <v>122733.51</v>
      </c>
      <c r="J286" s="3">
        <v>117138.82</v>
      </c>
      <c r="K286" s="3">
        <v>120172.67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 x14ac:dyDescent="0.25">
      <c r="A287" s="8" t="s">
        <v>2687</v>
      </c>
      <c r="B287" s="8">
        <v>735976</v>
      </c>
      <c r="C287" s="11" t="s">
        <v>2026</v>
      </c>
      <c r="D287" s="3">
        <v>56652.53</v>
      </c>
      <c r="E287" s="3">
        <v>108488.42</v>
      </c>
      <c r="F287" s="3">
        <v>88614.28</v>
      </c>
      <c r="G287" s="3">
        <v>88692.14</v>
      </c>
      <c r="H287" s="3">
        <v>89492.79</v>
      </c>
      <c r="I287" s="3">
        <v>79321.23</v>
      </c>
      <c r="J287" s="3">
        <v>70551.89</v>
      </c>
      <c r="K287" s="3">
        <v>67762.710000000006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 x14ac:dyDescent="0.25">
      <c r="A288" s="8" t="s">
        <v>155</v>
      </c>
      <c r="B288" s="8">
        <v>367936</v>
      </c>
      <c r="C288" s="11" t="s">
        <v>3717</v>
      </c>
      <c r="D288" s="3">
        <v>0</v>
      </c>
      <c r="E288" s="3">
        <v>0</v>
      </c>
      <c r="F288" s="3">
        <v>1801.3</v>
      </c>
      <c r="G288" s="3">
        <v>1777.36</v>
      </c>
      <c r="H288" s="3">
        <v>1739.51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 x14ac:dyDescent="0.25">
      <c r="A289" s="8" t="s">
        <v>532</v>
      </c>
      <c r="B289" s="8">
        <v>725994</v>
      </c>
      <c r="C289" s="11" t="s">
        <v>2013</v>
      </c>
      <c r="D289" s="3">
        <v>23433.200000000001</v>
      </c>
      <c r="E289" s="3">
        <v>51185.27</v>
      </c>
      <c r="F289" s="3">
        <v>52299.29</v>
      </c>
      <c r="G289" s="3">
        <v>49186.44</v>
      </c>
      <c r="H289" s="3">
        <v>46543.71</v>
      </c>
      <c r="I289" s="3">
        <v>46095.6</v>
      </c>
      <c r="J289" s="3">
        <v>41473.31</v>
      </c>
      <c r="K289" s="3">
        <v>56265.06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 x14ac:dyDescent="0.25">
      <c r="A290" s="8" t="s">
        <v>155</v>
      </c>
      <c r="B290" s="8">
        <v>366003</v>
      </c>
      <c r="C290" s="11" t="s">
        <v>1050</v>
      </c>
      <c r="D290" s="3">
        <v>6142.76</v>
      </c>
      <c r="E290" s="3">
        <v>11813.35</v>
      </c>
      <c r="F290" s="3">
        <v>7920.31</v>
      </c>
      <c r="G290" s="3">
        <v>7213.48</v>
      </c>
      <c r="H290" s="3">
        <v>7421.92</v>
      </c>
      <c r="I290" s="3">
        <v>7837.44</v>
      </c>
      <c r="J290" s="3">
        <v>7917.5</v>
      </c>
      <c r="K290" s="3">
        <v>7915.85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 x14ac:dyDescent="0.25">
      <c r="A291" s="8" t="s">
        <v>155</v>
      </c>
      <c r="B291" s="8">
        <v>367937</v>
      </c>
      <c r="C291" s="11" t="s">
        <v>3718</v>
      </c>
      <c r="D291" s="3">
        <v>0</v>
      </c>
      <c r="E291" s="3">
        <v>0</v>
      </c>
      <c r="F291" s="3">
        <v>871.89</v>
      </c>
      <c r="G291" s="3">
        <v>677.54</v>
      </c>
      <c r="H291" s="3">
        <v>696.71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 x14ac:dyDescent="0.25">
      <c r="A292" s="8" t="s">
        <v>1636</v>
      </c>
      <c r="B292" s="8">
        <v>546012</v>
      </c>
      <c r="C292" s="11" t="s">
        <v>1557</v>
      </c>
      <c r="D292" s="3">
        <v>16224.4</v>
      </c>
      <c r="E292" s="3">
        <v>33126.86</v>
      </c>
      <c r="F292" s="3">
        <v>26669.5</v>
      </c>
      <c r="G292" s="3">
        <v>25415.82</v>
      </c>
      <c r="H292" s="3">
        <v>22698</v>
      </c>
      <c r="I292" s="3">
        <v>21256.17</v>
      </c>
      <c r="J292" s="3">
        <v>20536.990000000002</v>
      </c>
      <c r="K292" s="3">
        <v>21364.02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 x14ac:dyDescent="0.25">
      <c r="A293" s="8" t="s">
        <v>565</v>
      </c>
      <c r="B293" s="8">
        <v>846030</v>
      </c>
      <c r="C293" s="11" t="s">
        <v>2334</v>
      </c>
      <c r="D293" s="3">
        <v>99028.47</v>
      </c>
      <c r="E293" s="3">
        <v>214247.4</v>
      </c>
      <c r="F293" s="3">
        <v>234069.95</v>
      </c>
      <c r="G293" s="3">
        <v>239530.94</v>
      </c>
      <c r="H293" s="3">
        <v>230372.9</v>
      </c>
      <c r="I293" s="3">
        <v>255567.23</v>
      </c>
      <c r="J293" s="3">
        <v>258123</v>
      </c>
      <c r="K293" s="3">
        <v>262734.02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 x14ac:dyDescent="0.25">
      <c r="A294" s="8" t="s">
        <v>595</v>
      </c>
      <c r="B294" s="8">
        <v>116048</v>
      </c>
      <c r="C294" s="11" t="s">
        <v>295</v>
      </c>
      <c r="D294" s="3">
        <v>17031.54</v>
      </c>
      <c r="E294" s="3">
        <v>37112.32</v>
      </c>
      <c r="F294" s="3">
        <v>38529.11</v>
      </c>
      <c r="G294" s="3">
        <v>40235.480000000003</v>
      </c>
      <c r="H294" s="3">
        <v>38154.01</v>
      </c>
      <c r="I294" s="3">
        <v>36001.410000000003</v>
      </c>
      <c r="J294" s="3">
        <v>34188.39</v>
      </c>
      <c r="K294" s="3">
        <v>34333.589999999997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 x14ac:dyDescent="0.25">
      <c r="A295" s="8" t="s">
        <v>2641</v>
      </c>
      <c r="B295" s="8">
        <v>976039</v>
      </c>
      <c r="C295" s="11" t="s">
        <v>2612</v>
      </c>
      <c r="D295" s="3">
        <v>789290.58</v>
      </c>
      <c r="E295" s="3">
        <v>1500427.64</v>
      </c>
      <c r="F295" s="3">
        <v>1159982.43</v>
      </c>
      <c r="G295" s="3">
        <v>1481874.01</v>
      </c>
      <c r="H295" s="3">
        <v>1053954.72</v>
      </c>
      <c r="I295" s="3">
        <v>1273154.8799999999</v>
      </c>
      <c r="J295" s="3">
        <v>1250794.94</v>
      </c>
      <c r="K295" s="3">
        <v>1207419.06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 x14ac:dyDescent="0.25">
      <c r="A296" s="8" t="s">
        <v>2101</v>
      </c>
      <c r="B296" s="8">
        <v>526093</v>
      </c>
      <c r="C296" s="11" t="s">
        <v>1505</v>
      </c>
      <c r="D296" s="3">
        <v>28461.119999999999</v>
      </c>
      <c r="E296" s="3">
        <v>57344.17</v>
      </c>
      <c r="F296" s="3">
        <v>50982.11</v>
      </c>
      <c r="G296" s="3">
        <v>50918.74</v>
      </c>
      <c r="H296" s="3">
        <v>51120.62</v>
      </c>
      <c r="I296" s="3">
        <v>52804.639999999999</v>
      </c>
      <c r="J296" s="3">
        <v>50818.53</v>
      </c>
      <c r="K296" s="3">
        <v>50781.71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 x14ac:dyDescent="0.25">
      <c r="A297" s="8" t="s">
        <v>366</v>
      </c>
      <c r="B297" s="8">
        <v>136091</v>
      </c>
      <c r="C297" s="11" t="s">
        <v>352</v>
      </c>
      <c r="D297" s="3">
        <v>17553.71</v>
      </c>
      <c r="E297" s="3">
        <v>35499.25</v>
      </c>
      <c r="F297" s="3">
        <v>35324.42</v>
      </c>
      <c r="G297" s="3">
        <v>34561.32</v>
      </c>
      <c r="H297" s="3">
        <v>40369.33</v>
      </c>
      <c r="I297" s="3">
        <v>39190.910000000003</v>
      </c>
      <c r="J297" s="3">
        <v>31608.49</v>
      </c>
      <c r="K297" s="3">
        <v>37359.58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 x14ac:dyDescent="0.25">
      <c r="A298" s="8" t="s">
        <v>752</v>
      </c>
      <c r="B298" s="8">
        <v>406095</v>
      </c>
      <c r="C298" s="11" t="s">
        <v>1160</v>
      </c>
      <c r="D298" s="3">
        <v>15486.69</v>
      </c>
      <c r="E298" s="3">
        <v>32537.61</v>
      </c>
      <c r="F298" s="3">
        <v>42906.25</v>
      </c>
      <c r="G298" s="3">
        <v>50192.67</v>
      </c>
      <c r="H298" s="3">
        <v>57748.04</v>
      </c>
      <c r="I298" s="3">
        <v>50639.43</v>
      </c>
      <c r="J298" s="3">
        <v>55920.23</v>
      </c>
      <c r="K298" s="3">
        <v>68074.27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 x14ac:dyDescent="0.25">
      <c r="A299" s="8" t="s">
        <v>2686</v>
      </c>
      <c r="B299" s="8">
        <v>715157</v>
      </c>
      <c r="C299" s="11" t="s">
        <v>1999</v>
      </c>
      <c r="D299" s="3">
        <v>14301.71</v>
      </c>
      <c r="E299" s="3">
        <v>31300.22</v>
      </c>
      <c r="F299" s="3">
        <v>27980.38</v>
      </c>
      <c r="G299" s="3">
        <v>24772.67</v>
      </c>
      <c r="H299" s="3">
        <v>57620.25</v>
      </c>
      <c r="I299" s="3">
        <v>85162.97</v>
      </c>
      <c r="J299" s="3">
        <v>115382.08</v>
      </c>
      <c r="K299" s="3">
        <v>145958.99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x14ac:dyDescent="0.25">
      <c r="A300" s="8" t="s">
        <v>2687</v>
      </c>
      <c r="B300" s="8">
        <v>736097</v>
      </c>
      <c r="C300" s="11" t="s">
        <v>2027</v>
      </c>
      <c r="D300" s="3">
        <v>1589.67</v>
      </c>
      <c r="E300" s="3">
        <v>3192.67</v>
      </c>
      <c r="F300" s="3">
        <v>3170.21</v>
      </c>
      <c r="G300" s="3">
        <v>3289.55</v>
      </c>
      <c r="H300" s="3">
        <v>4260.62</v>
      </c>
      <c r="I300" s="3">
        <v>4376.47</v>
      </c>
      <c r="J300" s="3">
        <v>4039.17</v>
      </c>
      <c r="K300" s="3">
        <v>4031.6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x14ac:dyDescent="0.25">
      <c r="A301" s="8" t="s">
        <v>834</v>
      </c>
      <c r="B301" s="8">
        <v>866098</v>
      </c>
      <c r="C301" s="11" t="s">
        <v>2384</v>
      </c>
      <c r="D301" s="3">
        <v>50013.03</v>
      </c>
      <c r="E301" s="3">
        <v>93454.69</v>
      </c>
      <c r="F301" s="3">
        <v>99474.57</v>
      </c>
      <c r="G301" s="3">
        <v>90398.12</v>
      </c>
      <c r="H301" s="3">
        <v>94027.68</v>
      </c>
      <c r="I301" s="3">
        <v>85584.74</v>
      </c>
      <c r="J301" s="3">
        <v>82716.87</v>
      </c>
      <c r="K301" s="3">
        <v>80414.7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x14ac:dyDescent="0.25">
      <c r="A302" s="8" t="s">
        <v>2693</v>
      </c>
      <c r="B302" s="8">
        <v>966100</v>
      </c>
      <c r="C302" s="11" t="s">
        <v>2593</v>
      </c>
      <c r="D302" s="3">
        <v>11955.99</v>
      </c>
      <c r="E302" s="3">
        <v>23872.03</v>
      </c>
      <c r="F302" s="3">
        <v>22306.25</v>
      </c>
      <c r="G302" s="3">
        <v>22604.06</v>
      </c>
      <c r="H302" s="3">
        <v>23160.39</v>
      </c>
      <c r="I302" s="3">
        <v>25567.41</v>
      </c>
      <c r="J302" s="3">
        <v>25693.15</v>
      </c>
      <c r="K302" s="3">
        <v>26708.22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x14ac:dyDescent="0.25">
      <c r="A303" s="8" t="s">
        <v>170</v>
      </c>
      <c r="B303" s="8">
        <v>776101</v>
      </c>
      <c r="C303" s="11" t="s">
        <v>2124</v>
      </c>
      <c r="D303" s="3">
        <v>529345.31000000006</v>
      </c>
      <c r="E303" s="3">
        <v>1010196.41</v>
      </c>
      <c r="F303" s="3">
        <v>975094.01</v>
      </c>
      <c r="G303" s="3">
        <v>883579.65</v>
      </c>
      <c r="H303" s="3">
        <v>787078.63</v>
      </c>
      <c r="I303" s="3">
        <v>743780.37</v>
      </c>
      <c r="J303" s="3">
        <v>748404.71</v>
      </c>
      <c r="K303" s="3">
        <v>756334.99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x14ac:dyDescent="0.25">
      <c r="A304" s="8" t="s">
        <v>1586</v>
      </c>
      <c r="B304" s="8">
        <v>916094</v>
      </c>
      <c r="C304" s="11" t="s">
        <v>2467</v>
      </c>
      <c r="D304" s="3">
        <v>3608.91</v>
      </c>
      <c r="E304" s="3">
        <v>7585.73</v>
      </c>
      <c r="F304" s="3">
        <v>7025.7</v>
      </c>
      <c r="G304" s="3">
        <v>6961.51</v>
      </c>
      <c r="H304" s="3">
        <v>6314.87</v>
      </c>
      <c r="I304" s="3">
        <v>5519.14</v>
      </c>
      <c r="J304" s="3">
        <v>4530.76</v>
      </c>
      <c r="K304" s="3">
        <v>4886.21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 x14ac:dyDescent="0.25">
      <c r="A305" s="8" t="s">
        <v>1572</v>
      </c>
      <c r="B305" s="8">
        <v>946096</v>
      </c>
      <c r="C305" s="11" t="s">
        <v>2537</v>
      </c>
      <c r="D305" s="3">
        <v>7212.21</v>
      </c>
      <c r="E305" s="3">
        <v>13642.43</v>
      </c>
      <c r="F305" s="3">
        <v>13399.98</v>
      </c>
      <c r="G305" s="3">
        <v>23569.43</v>
      </c>
      <c r="H305" s="3">
        <v>34093.94</v>
      </c>
      <c r="I305" s="3">
        <v>41918.51</v>
      </c>
      <c r="J305" s="3">
        <v>50538.57</v>
      </c>
      <c r="K305" s="3">
        <v>55520.43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 x14ac:dyDescent="0.25">
      <c r="A306" s="8" t="s">
        <v>555</v>
      </c>
      <c r="B306" s="8">
        <v>216102</v>
      </c>
      <c r="C306" s="11" t="s">
        <v>541</v>
      </c>
      <c r="D306" s="3">
        <v>149050.25</v>
      </c>
      <c r="E306" s="3">
        <v>303997.59999999998</v>
      </c>
      <c r="F306" s="3">
        <v>323242.59000000003</v>
      </c>
      <c r="G306" s="3">
        <v>311824.09999999998</v>
      </c>
      <c r="H306" s="3">
        <v>291744.28000000003</v>
      </c>
      <c r="I306" s="3">
        <v>276565.42</v>
      </c>
      <c r="J306" s="3">
        <v>259724.45</v>
      </c>
      <c r="K306" s="3">
        <v>287869.01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 x14ac:dyDescent="0.25">
      <c r="A307" s="8" t="s">
        <v>2676</v>
      </c>
      <c r="B307" s="8">
        <v>306120</v>
      </c>
      <c r="C307" s="11" t="s">
        <v>840</v>
      </c>
      <c r="D307" s="3">
        <v>82246.570000000007</v>
      </c>
      <c r="E307" s="3">
        <v>161181.93</v>
      </c>
      <c r="F307" s="3">
        <v>148282.17000000001</v>
      </c>
      <c r="G307" s="3">
        <v>160639.45000000001</v>
      </c>
      <c r="H307" s="3">
        <v>155872.89000000001</v>
      </c>
      <c r="I307" s="3">
        <v>157475.46</v>
      </c>
      <c r="J307" s="3">
        <v>152976.14000000001</v>
      </c>
      <c r="K307" s="3">
        <v>157342.21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 x14ac:dyDescent="0.25">
      <c r="A308" s="8" t="s">
        <v>437</v>
      </c>
      <c r="B308" s="8">
        <v>576138</v>
      </c>
      <c r="C308" s="11" t="s">
        <v>1656</v>
      </c>
      <c r="D308" s="3">
        <v>4914.7700000000004</v>
      </c>
      <c r="E308" s="3">
        <v>10130.84</v>
      </c>
      <c r="F308" s="3">
        <v>12792.45</v>
      </c>
      <c r="G308" s="3">
        <v>11923.18</v>
      </c>
      <c r="H308" s="3">
        <v>12320.04</v>
      </c>
      <c r="I308" s="3">
        <v>11798.54</v>
      </c>
      <c r="J308" s="3">
        <v>11342.32</v>
      </c>
      <c r="K308" s="3">
        <v>10824.35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 x14ac:dyDescent="0.25">
      <c r="A309" s="8" t="s">
        <v>1918</v>
      </c>
      <c r="B309" s="8">
        <v>665751</v>
      </c>
      <c r="C309" s="11" t="s">
        <v>1913</v>
      </c>
      <c r="D309" s="3">
        <v>28874.76</v>
      </c>
      <c r="E309" s="3">
        <v>129910.75</v>
      </c>
      <c r="F309" s="3">
        <v>146588.03</v>
      </c>
      <c r="G309" s="3">
        <v>154856.01999999999</v>
      </c>
      <c r="H309" s="3">
        <v>168588.37</v>
      </c>
      <c r="I309" s="3">
        <v>166848.97</v>
      </c>
      <c r="J309" s="3">
        <v>162565.73000000001</v>
      </c>
      <c r="K309" s="3">
        <v>114198.83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 x14ac:dyDescent="0.25">
      <c r="A310" s="8" t="s">
        <v>2685</v>
      </c>
      <c r="B310" s="8">
        <v>696165</v>
      </c>
      <c r="C310" s="11" t="s">
        <v>1956</v>
      </c>
      <c r="D310" s="3">
        <v>2503.11</v>
      </c>
      <c r="E310" s="3">
        <v>5179.42</v>
      </c>
      <c r="F310" s="3">
        <v>2943.33</v>
      </c>
      <c r="G310" s="3">
        <v>2828.03</v>
      </c>
      <c r="H310" s="3">
        <v>3145.46</v>
      </c>
      <c r="I310" s="3">
        <v>3062.39</v>
      </c>
      <c r="J310" s="3">
        <v>2826.69</v>
      </c>
      <c r="K310" s="3">
        <v>2756.39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 x14ac:dyDescent="0.25">
      <c r="A311" s="8" t="s">
        <v>577</v>
      </c>
      <c r="B311" s="8">
        <v>226175</v>
      </c>
      <c r="C311" s="11" t="s">
        <v>574</v>
      </c>
      <c r="D311" s="3">
        <v>12405.92</v>
      </c>
      <c r="E311" s="3">
        <v>22606.05</v>
      </c>
      <c r="F311" s="3">
        <v>20549.2</v>
      </c>
      <c r="G311" s="3">
        <v>18539.169999999998</v>
      </c>
      <c r="H311" s="3">
        <v>19552.810000000001</v>
      </c>
      <c r="I311" s="3">
        <v>18698.36</v>
      </c>
      <c r="J311" s="3">
        <v>16989.53</v>
      </c>
      <c r="K311" s="3">
        <v>17219.46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 x14ac:dyDescent="0.25">
      <c r="A312" s="8" t="s">
        <v>595</v>
      </c>
      <c r="B312" s="8">
        <v>116219</v>
      </c>
      <c r="C312" s="11" t="s">
        <v>296</v>
      </c>
      <c r="D312" s="3">
        <v>127352.46</v>
      </c>
      <c r="E312" s="3">
        <v>256773.64</v>
      </c>
      <c r="F312" s="3">
        <v>224641.14</v>
      </c>
      <c r="G312" s="3">
        <v>227090.5</v>
      </c>
      <c r="H312" s="3">
        <v>214272.19</v>
      </c>
      <c r="I312" s="3">
        <v>208646.31</v>
      </c>
      <c r="J312" s="3">
        <v>223042.4</v>
      </c>
      <c r="K312" s="3">
        <v>223935.93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 x14ac:dyDescent="0.25">
      <c r="A313" s="8" t="s">
        <v>752</v>
      </c>
      <c r="B313" s="8">
        <v>406246</v>
      </c>
      <c r="C313" s="11" t="s">
        <v>1161</v>
      </c>
      <c r="D313" s="3">
        <v>2661.11</v>
      </c>
      <c r="E313" s="3">
        <v>5245.5</v>
      </c>
      <c r="F313" s="3">
        <v>4982.72</v>
      </c>
      <c r="G313" s="3">
        <v>6241.55</v>
      </c>
      <c r="H313" s="3">
        <v>5428.12</v>
      </c>
      <c r="I313" s="3">
        <v>5255.56</v>
      </c>
      <c r="J313" s="3">
        <v>4839.66</v>
      </c>
      <c r="K313" s="3">
        <v>5199.97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 x14ac:dyDescent="0.25">
      <c r="A314" s="8" t="s">
        <v>2672</v>
      </c>
      <c r="B314" s="8">
        <v>96273</v>
      </c>
      <c r="C314" s="11" t="s">
        <v>231</v>
      </c>
      <c r="D314" s="3">
        <v>18165.61</v>
      </c>
      <c r="E314" s="3">
        <v>41389.33</v>
      </c>
      <c r="F314" s="3">
        <v>36787.42</v>
      </c>
      <c r="G314" s="3">
        <v>40724.94</v>
      </c>
      <c r="H314" s="3">
        <v>37484.21</v>
      </c>
      <c r="I314" s="3">
        <v>40390.699999999997</v>
      </c>
      <c r="J314" s="3">
        <v>43417.73</v>
      </c>
      <c r="K314" s="3">
        <v>44074.47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 x14ac:dyDescent="0.25">
      <c r="A315" s="8" t="s">
        <v>147</v>
      </c>
      <c r="B315" s="8">
        <v>166408</v>
      </c>
      <c r="C315" s="11" t="s">
        <v>423</v>
      </c>
      <c r="D315" s="3">
        <v>27574.47</v>
      </c>
      <c r="E315" s="3">
        <v>53056.21</v>
      </c>
      <c r="F315" s="3">
        <v>48017.03</v>
      </c>
      <c r="G315" s="3">
        <v>46394.17</v>
      </c>
      <c r="H315" s="3">
        <v>42405.47</v>
      </c>
      <c r="I315" s="3">
        <v>41033.629999999997</v>
      </c>
      <c r="J315" s="3">
        <v>42519.13</v>
      </c>
      <c r="K315" s="3">
        <v>42316.86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 x14ac:dyDescent="0.25">
      <c r="A316" s="8" t="s">
        <v>2688</v>
      </c>
      <c r="B316" s="8">
        <v>786453</v>
      </c>
      <c r="C316" s="11" t="s">
        <v>2190</v>
      </c>
      <c r="D316" s="3">
        <v>5045.7700000000004</v>
      </c>
      <c r="E316" s="3">
        <v>11002.49</v>
      </c>
      <c r="F316" s="3">
        <v>10335.91</v>
      </c>
      <c r="G316" s="3">
        <v>11016.88</v>
      </c>
      <c r="H316" s="3">
        <v>10967.19</v>
      </c>
      <c r="I316" s="3">
        <v>10700.65</v>
      </c>
      <c r="J316" s="3">
        <v>10191.469999999999</v>
      </c>
      <c r="K316" s="3">
        <v>10209.459999999999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 x14ac:dyDescent="0.25">
      <c r="A317" s="8" t="s">
        <v>2688</v>
      </c>
      <c r="B317" s="8">
        <v>786460</v>
      </c>
      <c r="C317" s="11" t="s">
        <v>2191</v>
      </c>
      <c r="D317" s="3">
        <v>7125.99</v>
      </c>
      <c r="E317" s="3">
        <v>18215.95</v>
      </c>
      <c r="F317" s="3">
        <v>16577.36</v>
      </c>
      <c r="G317" s="3">
        <v>17501.38</v>
      </c>
      <c r="H317" s="3">
        <v>15528.3</v>
      </c>
      <c r="I317" s="3">
        <v>15202.54</v>
      </c>
      <c r="J317" s="3">
        <v>13960.75</v>
      </c>
      <c r="K317" s="3">
        <v>14124.37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 x14ac:dyDescent="0.25">
      <c r="A318" s="8" t="s">
        <v>1636</v>
      </c>
      <c r="B318" s="8">
        <v>546462</v>
      </c>
      <c r="C318" s="11" t="s">
        <v>1558</v>
      </c>
      <c r="D318" s="3">
        <v>3419.47</v>
      </c>
      <c r="E318" s="3">
        <v>6863.2</v>
      </c>
      <c r="F318" s="3">
        <v>6872.05</v>
      </c>
      <c r="G318" s="3">
        <v>7030.71</v>
      </c>
      <c r="H318" s="3">
        <v>6407.08</v>
      </c>
      <c r="I318" s="3">
        <v>5862.78</v>
      </c>
      <c r="J318" s="3">
        <v>5062.58</v>
      </c>
      <c r="K318" s="3">
        <v>4726.6899999999996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 x14ac:dyDescent="0.25">
      <c r="A319" s="8" t="s">
        <v>2672</v>
      </c>
      <c r="B319" s="8">
        <v>96471</v>
      </c>
      <c r="C319" s="11" t="s">
        <v>232</v>
      </c>
      <c r="D319" s="3">
        <v>5574.66</v>
      </c>
      <c r="E319" s="3">
        <v>12290.86</v>
      </c>
      <c r="F319" s="3">
        <v>11306.59</v>
      </c>
      <c r="G319" s="3">
        <v>11497.43</v>
      </c>
      <c r="H319" s="3">
        <v>11847.12</v>
      </c>
      <c r="I319" s="3">
        <v>11290.92</v>
      </c>
      <c r="J319" s="3">
        <v>10933.45</v>
      </c>
      <c r="K319" s="3">
        <v>11260.73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 x14ac:dyDescent="0.25">
      <c r="A320" s="8" t="s">
        <v>751</v>
      </c>
      <c r="B320" s="8">
        <v>336509</v>
      </c>
      <c r="C320" s="11" t="s">
        <v>963</v>
      </c>
      <c r="D320" s="3">
        <v>11395.39</v>
      </c>
      <c r="E320" s="3">
        <v>23370.7</v>
      </c>
      <c r="F320" s="3">
        <v>23541.24</v>
      </c>
      <c r="G320" s="3">
        <v>23614.45</v>
      </c>
      <c r="H320" s="3">
        <v>21982.07</v>
      </c>
      <c r="I320" s="3">
        <v>21346.92</v>
      </c>
      <c r="J320" s="3">
        <v>20200.400000000001</v>
      </c>
      <c r="K320" s="3">
        <v>19898.990000000002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 x14ac:dyDescent="0.25">
      <c r="A321" s="8" t="s">
        <v>602</v>
      </c>
      <c r="B321" s="8">
        <v>636512</v>
      </c>
      <c r="C321" s="11" t="s">
        <v>1827</v>
      </c>
      <c r="D321" s="3">
        <v>4470.49</v>
      </c>
      <c r="E321" s="3">
        <v>10594.51</v>
      </c>
      <c r="F321" s="3">
        <v>9973.4</v>
      </c>
      <c r="G321" s="3">
        <v>7517.21</v>
      </c>
      <c r="H321" s="3">
        <v>7326.53</v>
      </c>
      <c r="I321" s="3">
        <v>7897.42</v>
      </c>
      <c r="J321" s="3">
        <v>7947.97</v>
      </c>
      <c r="K321" s="3">
        <v>8408.64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 x14ac:dyDescent="0.25">
      <c r="A322" s="8" t="s">
        <v>1311</v>
      </c>
      <c r="B322" s="8">
        <v>466516</v>
      </c>
      <c r="C322" s="11" t="s">
        <v>1312</v>
      </c>
      <c r="D322" s="3">
        <v>6568.96</v>
      </c>
      <c r="E322" s="3">
        <v>12910.06</v>
      </c>
      <c r="F322" s="3">
        <v>14638.17</v>
      </c>
      <c r="G322" s="3">
        <v>14173.51</v>
      </c>
      <c r="H322" s="3">
        <v>13452.92</v>
      </c>
      <c r="I322" s="3">
        <v>13149.74</v>
      </c>
      <c r="J322" s="3">
        <v>14768.91</v>
      </c>
      <c r="K322" s="3">
        <v>14656.63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 x14ac:dyDescent="0.25">
      <c r="A323" s="8" t="s">
        <v>2688</v>
      </c>
      <c r="B323" s="8">
        <v>786534</v>
      </c>
      <c r="C323" s="11" t="s">
        <v>2192</v>
      </c>
      <c r="D323" s="3">
        <v>10117.34</v>
      </c>
      <c r="E323" s="3">
        <v>20451.29</v>
      </c>
      <c r="F323" s="3">
        <v>18831.849999999999</v>
      </c>
      <c r="G323" s="3">
        <v>20606.7</v>
      </c>
      <c r="H323" s="3">
        <v>18717.169999999998</v>
      </c>
      <c r="I323" s="3">
        <v>18098.29</v>
      </c>
      <c r="J323" s="3">
        <v>18360.150000000001</v>
      </c>
      <c r="K323" s="3">
        <v>18657.55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 x14ac:dyDescent="0.25">
      <c r="A324" s="8" t="s">
        <v>834</v>
      </c>
      <c r="B324" s="8">
        <v>861935</v>
      </c>
      <c r="C324" s="11" t="s">
        <v>24</v>
      </c>
      <c r="D324" s="3">
        <v>17284.98</v>
      </c>
      <c r="E324" s="3">
        <v>36083.5</v>
      </c>
      <c r="F324" s="3">
        <v>33961.839999999997</v>
      </c>
      <c r="G324" s="3">
        <v>20857.349999999999</v>
      </c>
      <c r="H324" s="3">
        <v>33037.79</v>
      </c>
      <c r="I324" s="3">
        <v>31911.47</v>
      </c>
      <c r="J324" s="3">
        <v>30094.06</v>
      </c>
      <c r="K324" s="3">
        <v>30191.31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 x14ac:dyDescent="0.25">
      <c r="A325" s="8" t="s">
        <v>202</v>
      </c>
      <c r="B325" s="8">
        <v>86561</v>
      </c>
      <c r="C325" s="11" t="s">
        <v>205</v>
      </c>
      <c r="D325" s="3">
        <v>39125.31</v>
      </c>
      <c r="E325" s="3">
        <v>64608.67</v>
      </c>
      <c r="F325" s="3">
        <v>70008.67</v>
      </c>
      <c r="G325" s="3">
        <v>78199.31</v>
      </c>
      <c r="H325" s="3">
        <v>80737.179999999993</v>
      </c>
      <c r="I325" s="3">
        <v>98297.33</v>
      </c>
      <c r="J325" s="3">
        <v>99091.91</v>
      </c>
      <c r="K325" s="3">
        <v>87584.28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 x14ac:dyDescent="0.25">
      <c r="A326" s="8" t="s">
        <v>170</v>
      </c>
      <c r="B326" s="8">
        <v>776579</v>
      </c>
      <c r="C326" s="11" t="s">
        <v>2125</v>
      </c>
      <c r="D326" s="3">
        <v>345039.12</v>
      </c>
      <c r="E326" s="3">
        <v>709745.1</v>
      </c>
      <c r="F326" s="3">
        <v>695000.57</v>
      </c>
      <c r="G326" s="3">
        <v>680012.01</v>
      </c>
      <c r="H326" s="3">
        <v>700242.53</v>
      </c>
      <c r="I326" s="3">
        <v>693498.77</v>
      </c>
      <c r="J326" s="3">
        <v>683281.06</v>
      </c>
      <c r="K326" s="3">
        <v>669722.71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 x14ac:dyDescent="0.25">
      <c r="A327" s="8" t="s">
        <v>751</v>
      </c>
      <c r="B327" s="8">
        <v>336591</v>
      </c>
      <c r="C327" s="11" t="s">
        <v>2044</v>
      </c>
      <c r="D327" s="3">
        <v>6373.7</v>
      </c>
      <c r="E327" s="3">
        <v>13635.81</v>
      </c>
      <c r="F327" s="3">
        <v>11528.15</v>
      </c>
      <c r="G327" s="3">
        <v>12639.05</v>
      </c>
      <c r="H327" s="3">
        <v>10817.48</v>
      </c>
      <c r="I327" s="3">
        <v>10431.200000000001</v>
      </c>
      <c r="J327" s="3">
        <v>11255.63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 x14ac:dyDescent="0.25">
      <c r="A328" s="8" t="s">
        <v>1419</v>
      </c>
      <c r="B328" s="8">
        <v>896592</v>
      </c>
      <c r="C328" s="11" t="s">
        <v>1419</v>
      </c>
      <c r="D328" s="3">
        <v>9782.02</v>
      </c>
      <c r="E328" s="3">
        <v>25124.639999999999</v>
      </c>
      <c r="F328" s="3">
        <v>26964.52</v>
      </c>
      <c r="G328" s="3">
        <v>26160.959999999999</v>
      </c>
      <c r="H328" s="3">
        <v>26159.83</v>
      </c>
      <c r="I328" s="3">
        <v>21432.46</v>
      </c>
      <c r="J328" s="3">
        <v>25026.03</v>
      </c>
      <c r="K328" s="3">
        <v>24487.96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 x14ac:dyDescent="0.25">
      <c r="A329" s="8" t="s">
        <v>1419</v>
      </c>
      <c r="B329" s="8">
        <v>892327</v>
      </c>
      <c r="C329" s="11" t="s">
        <v>3719</v>
      </c>
      <c r="D329" s="3">
        <v>2179.0300000000002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 x14ac:dyDescent="0.25">
      <c r="A330" s="8" t="s">
        <v>701</v>
      </c>
      <c r="B330" s="8">
        <v>256615</v>
      </c>
      <c r="C330" s="11" t="s">
        <v>676</v>
      </c>
      <c r="D330" s="3">
        <v>9230.7999999999993</v>
      </c>
      <c r="E330" s="3">
        <v>18280.560000000001</v>
      </c>
      <c r="F330" s="3">
        <v>15632.25</v>
      </c>
      <c r="G330" s="3">
        <v>16525</v>
      </c>
      <c r="H330" s="3">
        <v>16667.080000000002</v>
      </c>
      <c r="I330" s="3">
        <v>19512.98</v>
      </c>
      <c r="J330" s="3">
        <v>20474.57</v>
      </c>
      <c r="K330" s="3">
        <v>23610.799999999999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 x14ac:dyDescent="0.25">
      <c r="A331" s="8" t="s">
        <v>2685</v>
      </c>
      <c r="B331" s="8">
        <v>696651</v>
      </c>
      <c r="C331" s="11" t="s">
        <v>1957</v>
      </c>
      <c r="D331" s="3">
        <v>5513.48</v>
      </c>
      <c r="E331" s="3">
        <v>10745.91</v>
      </c>
      <c r="F331" s="3">
        <v>12753.53</v>
      </c>
      <c r="G331" s="3">
        <v>12095.04</v>
      </c>
      <c r="H331" s="3">
        <v>10542.81</v>
      </c>
      <c r="I331" s="3">
        <v>12437.07</v>
      </c>
      <c r="J331" s="3">
        <v>11393.74</v>
      </c>
      <c r="K331" s="3">
        <v>11586.61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 x14ac:dyDescent="0.25">
      <c r="A332" s="8" t="s">
        <v>125</v>
      </c>
      <c r="B332" s="8">
        <v>66660</v>
      </c>
      <c r="C332" s="11" t="s">
        <v>126</v>
      </c>
      <c r="D332" s="3">
        <v>46416.03</v>
      </c>
      <c r="E332" s="3">
        <v>96985.19</v>
      </c>
      <c r="F332" s="3">
        <v>78026.61</v>
      </c>
      <c r="G332" s="3">
        <v>76662.64</v>
      </c>
      <c r="H332" s="3">
        <v>79986.05</v>
      </c>
      <c r="I332" s="3">
        <v>78480.53</v>
      </c>
      <c r="J332" s="3">
        <v>85603.56</v>
      </c>
      <c r="K332" s="3">
        <v>84203.32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 x14ac:dyDescent="0.25">
      <c r="A333" s="8" t="s">
        <v>2446</v>
      </c>
      <c r="B333" s="8">
        <v>446700</v>
      </c>
      <c r="C333" s="11" t="s">
        <v>1267</v>
      </c>
      <c r="D333" s="3">
        <v>13304.29</v>
      </c>
      <c r="E333" s="3">
        <v>27257.21</v>
      </c>
      <c r="F333" s="3">
        <v>27245.98</v>
      </c>
      <c r="G333" s="3">
        <v>24738.45</v>
      </c>
      <c r="H333" s="3">
        <v>23667.91</v>
      </c>
      <c r="I333" s="3">
        <v>24839.48</v>
      </c>
      <c r="J333" s="3">
        <v>28827.200000000001</v>
      </c>
      <c r="K333" s="3">
        <v>30356.1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 x14ac:dyDescent="0.25">
      <c r="A334" s="8" t="s">
        <v>2688</v>
      </c>
      <c r="B334" s="8">
        <v>786750</v>
      </c>
      <c r="C334" s="11" t="s">
        <v>25</v>
      </c>
      <c r="D334" s="3">
        <v>38906.559999999998</v>
      </c>
      <c r="E334" s="3">
        <v>95646.25</v>
      </c>
      <c r="F334" s="3">
        <v>101703.12</v>
      </c>
      <c r="G334" s="3">
        <v>100109.38</v>
      </c>
      <c r="H334" s="3">
        <v>85662.720000000001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 x14ac:dyDescent="0.25">
      <c r="A335" s="8" t="s">
        <v>2682</v>
      </c>
      <c r="B335" s="8">
        <v>586759</v>
      </c>
      <c r="C335" s="11" t="s">
        <v>1693</v>
      </c>
      <c r="D335" s="3">
        <v>15414.08</v>
      </c>
      <c r="E335" s="3">
        <v>31007.73</v>
      </c>
      <c r="F335" s="3">
        <v>27702.29</v>
      </c>
      <c r="G335" s="3">
        <v>29828.77</v>
      </c>
      <c r="H335" s="3">
        <v>28015.29</v>
      </c>
      <c r="I335" s="3">
        <v>25300.75</v>
      </c>
      <c r="J335" s="3">
        <v>25071.86</v>
      </c>
      <c r="K335" s="3">
        <v>23402.03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 x14ac:dyDescent="0.25">
      <c r="A336" s="8" t="s">
        <v>2672</v>
      </c>
      <c r="B336" s="8">
        <v>96762</v>
      </c>
      <c r="C336" s="11" t="s">
        <v>233</v>
      </c>
      <c r="D336" s="3">
        <v>11337.61</v>
      </c>
      <c r="E336" s="3">
        <v>36139.39</v>
      </c>
      <c r="F336" s="3">
        <v>21520.1</v>
      </c>
      <c r="G336" s="3">
        <v>23015.119999999999</v>
      </c>
      <c r="H336" s="3">
        <v>23692.06</v>
      </c>
      <c r="I336" s="3">
        <v>23758.93</v>
      </c>
      <c r="J336" s="3">
        <v>21632.39</v>
      </c>
      <c r="K336" s="3">
        <v>21161.83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1:35" x14ac:dyDescent="0.25">
      <c r="A337" s="8" t="s">
        <v>26</v>
      </c>
      <c r="B337" s="8">
        <v>926768</v>
      </c>
      <c r="C337" s="11" t="s">
        <v>26</v>
      </c>
      <c r="D337" s="3">
        <v>59782</v>
      </c>
      <c r="E337" s="3">
        <v>113162.49</v>
      </c>
      <c r="F337" s="3">
        <v>127002.97</v>
      </c>
      <c r="G337" s="3">
        <v>125287.51</v>
      </c>
      <c r="H337" s="3">
        <v>117252.97</v>
      </c>
      <c r="I337" s="3">
        <v>115484.25</v>
      </c>
      <c r="J337" s="3">
        <v>117378.82</v>
      </c>
      <c r="K337" s="3">
        <v>116577.38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1:35" x14ac:dyDescent="0.25">
      <c r="A338" s="8" t="s">
        <v>193</v>
      </c>
      <c r="B338" s="8">
        <v>76795</v>
      </c>
      <c r="C338" s="11" t="s">
        <v>76</v>
      </c>
      <c r="D338" s="3">
        <v>861303.12</v>
      </c>
      <c r="E338" s="3">
        <v>1607588.93</v>
      </c>
      <c r="F338" s="3">
        <v>1472518.65</v>
      </c>
      <c r="G338" s="3">
        <v>1411506.06</v>
      </c>
      <c r="H338" s="3">
        <v>1316035.6499999999</v>
      </c>
      <c r="I338" s="3">
        <v>1347921.19</v>
      </c>
      <c r="J338" s="3">
        <v>1328086.3</v>
      </c>
      <c r="K338" s="3">
        <v>1290483.8799999999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x14ac:dyDescent="0.25">
      <c r="A339" s="8" t="s">
        <v>701</v>
      </c>
      <c r="B339" s="8">
        <v>256822</v>
      </c>
      <c r="C339" s="11" t="s">
        <v>677</v>
      </c>
      <c r="D339" s="3">
        <v>1049372.49</v>
      </c>
      <c r="E339" s="3">
        <v>2316035.7599999998</v>
      </c>
      <c r="F339" s="3">
        <v>2451697.06</v>
      </c>
      <c r="G339" s="3">
        <v>2340422.85</v>
      </c>
      <c r="H339" s="3">
        <v>2452842.61</v>
      </c>
      <c r="I339" s="3">
        <v>2496478.58</v>
      </c>
      <c r="J339" s="3">
        <v>2392617.14</v>
      </c>
      <c r="K339" s="3">
        <v>2470051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x14ac:dyDescent="0.25">
      <c r="A340" s="8" t="s">
        <v>2672</v>
      </c>
      <c r="B340" s="8">
        <v>96840</v>
      </c>
      <c r="C340" s="11" t="s">
        <v>234</v>
      </c>
      <c r="D340" s="3">
        <v>143895.57999999999</v>
      </c>
      <c r="E340" s="3">
        <v>292945.44</v>
      </c>
      <c r="F340" s="3">
        <v>248779.87</v>
      </c>
      <c r="G340" s="3">
        <v>211429.55</v>
      </c>
      <c r="H340" s="3">
        <v>204619.21</v>
      </c>
      <c r="I340" s="3">
        <v>199175.65</v>
      </c>
      <c r="J340" s="3">
        <v>193474.83</v>
      </c>
      <c r="K340" s="3">
        <v>200085.98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x14ac:dyDescent="0.25">
      <c r="A341" s="8" t="s">
        <v>1287</v>
      </c>
      <c r="B341" s="8">
        <v>936854</v>
      </c>
      <c r="C341" s="11" t="s">
        <v>1287</v>
      </c>
      <c r="D341" s="3">
        <v>10022.27</v>
      </c>
      <c r="E341" s="3">
        <v>21116.1</v>
      </c>
      <c r="F341" s="3">
        <v>20940.5</v>
      </c>
      <c r="G341" s="3">
        <v>20784</v>
      </c>
      <c r="H341" s="3">
        <v>19751.939999999999</v>
      </c>
      <c r="I341" s="3">
        <v>19473.060000000001</v>
      </c>
      <c r="J341" s="3">
        <v>20062.61</v>
      </c>
      <c r="K341" s="3">
        <v>19299.7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1:35" x14ac:dyDescent="0.25">
      <c r="A342" s="8" t="s">
        <v>752</v>
      </c>
      <c r="B342" s="8">
        <v>406867</v>
      </c>
      <c r="C342" s="11" t="s">
        <v>1170</v>
      </c>
      <c r="D342" s="3">
        <v>81577.539999999994</v>
      </c>
      <c r="E342" s="3">
        <v>156147.5</v>
      </c>
      <c r="F342" s="3">
        <v>126692.98</v>
      </c>
      <c r="G342" s="3">
        <v>147006.82</v>
      </c>
      <c r="H342" s="3">
        <v>139492.34</v>
      </c>
      <c r="I342" s="3">
        <v>117540.62</v>
      </c>
      <c r="J342" s="3">
        <v>116153.93</v>
      </c>
      <c r="K342" s="3">
        <v>118783.81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1:35" x14ac:dyDescent="0.25">
      <c r="A343" s="8" t="s">
        <v>1473</v>
      </c>
      <c r="B343" s="8">
        <v>746921</v>
      </c>
      <c r="C343" s="11" t="s">
        <v>2048</v>
      </c>
      <c r="D343" s="3">
        <v>13583.78</v>
      </c>
      <c r="E343" s="3">
        <v>27379.58</v>
      </c>
      <c r="F343" s="3">
        <v>26229.22</v>
      </c>
      <c r="G343" s="3">
        <v>24771</v>
      </c>
      <c r="H343" s="3">
        <v>25326.97</v>
      </c>
      <c r="I343" s="3">
        <v>25759.75</v>
      </c>
      <c r="J343" s="3">
        <v>25134.400000000001</v>
      </c>
      <c r="K343" s="3">
        <v>24337.3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1:35" x14ac:dyDescent="0.25">
      <c r="A344" s="8" t="s">
        <v>147</v>
      </c>
      <c r="B344" s="8">
        <v>166930</v>
      </c>
      <c r="C344" s="11" t="s">
        <v>424</v>
      </c>
      <c r="D344" s="3">
        <v>76047.460000000006</v>
      </c>
      <c r="E344" s="3">
        <v>151321.04</v>
      </c>
      <c r="F344" s="3">
        <v>155037.68</v>
      </c>
      <c r="G344" s="3">
        <v>150963.24</v>
      </c>
      <c r="H344" s="3">
        <v>132612.63</v>
      </c>
      <c r="I344" s="3">
        <v>129290.56</v>
      </c>
      <c r="J344" s="3">
        <v>162545.75</v>
      </c>
      <c r="K344" s="3">
        <v>159737.60999999999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1:35" x14ac:dyDescent="0.25">
      <c r="A345" s="8" t="s">
        <v>218</v>
      </c>
      <c r="B345" s="8">
        <v>296937</v>
      </c>
      <c r="C345" s="11" t="s">
        <v>825</v>
      </c>
      <c r="D345" s="3">
        <v>94678.36</v>
      </c>
      <c r="E345" s="3">
        <v>165973.45000000001</v>
      </c>
      <c r="F345" s="3">
        <v>139934.37</v>
      </c>
      <c r="G345" s="3">
        <v>151464.82</v>
      </c>
      <c r="H345" s="3">
        <v>147321.01999999999</v>
      </c>
      <c r="I345" s="3">
        <v>155847.76</v>
      </c>
      <c r="J345" s="3">
        <v>170599.56</v>
      </c>
      <c r="K345" s="3">
        <v>159257.26999999999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1:35" x14ac:dyDescent="0.25">
      <c r="A346" s="8" t="s">
        <v>751</v>
      </c>
      <c r="B346" s="8">
        <v>336943</v>
      </c>
      <c r="C346" s="11" t="s">
        <v>964</v>
      </c>
      <c r="D346" s="3">
        <v>3772.06</v>
      </c>
      <c r="E346" s="3">
        <v>8259.19</v>
      </c>
      <c r="F346" s="3">
        <v>6854.6</v>
      </c>
      <c r="G346" s="3">
        <v>15660.1</v>
      </c>
      <c r="H346" s="3">
        <v>7564.89</v>
      </c>
      <c r="I346" s="3">
        <v>7956.71</v>
      </c>
      <c r="J346" s="3">
        <v>8009.67</v>
      </c>
      <c r="K346" s="3">
        <v>7857.8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1:35" x14ac:dyDescent="0.25">
      <c r="A347" s="8" t="s">
        <v>701</v>
      </c>
      <c r="B347" s="8">
        <v>256264</v>
      </c>
      <c r="C347" s="11" t="s">
        <v>675</v>
      </c>
      <c r="D347" s="3">
        <v>35215.81</v>
      </c>
      <c r="E347" s="3">
        <v>72483.75</v>
      </c>
      <c r="F347" s="3">
        <v>66788.929999999993</v>
      </c>
      <c r="G347" s="3">
        <v>63394.36</v>
      </c>
      <c r="H347" s="3">
        <v>60351.5</v>
      </c>
      <c r="I347" s="3">
        <v>46750.82</v>
      </c>
      <c r="J347" s="3">
        <v>76687.360000000001</v>
      </c>
      <c r="K347" s="3">
        <v>74826.64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1:35" x14ac:dyDescent="0.25">
      <c r="A348" s="8" t="s">
        <v>765</v>
      </c>
      <c r="B348" s="8">
        <v>286950</v>
      </c>
      <c r="C348" s="11" t="s">
        <v>760</v>
      </c>
      <c r="D348" s="3">
        <v>51907.93</v>
      </c>
      <c r="E348" s="3">
        <v>107517.91</v>
      </c>
      <c r="F348" s="3">
        <v>106751.39</v>
      </c>
      <c r="G348" s="3">
        <v>107675.99</v>
      </c>
      <c r="H348" s="3">
        <v>119346.97</v>
      </c>
      <c r="I348" s="3">
        <v>120119.44</v>
      </c>
      <c r="J348" s="3">
        <v>127404.55</v>
      </c>
      <c r="K348" s="3">
        <v>135581.99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1:35" x14ac:dyDescent="0.25">
      <c r="A349" s="8" t="s">
        <v>170</v>
      </c>
      <c r="B349" s="8">
        <v>776957</v>
      </c>
      <c r="C349" s="11" t="s">
        <v>2126</v>
      </c>
      <c r="D349" s="3">
        <v>1337239.1200000001</v>
      </c>
      <c r="E349" s="3">
        <v>2683669.59</v>
      </c>
      <c r="F349" s="3">
        <v>2465702.04</v>
      </c>
      <c r="G349" s="3">
        <v>2435043.12</v>
      </c>
      <c r="H349" s="3">
        <v>2492905.59</v>
      </c>
      <c r="I349" s="3">
        <v>2411521.0699999998</v>
      </c>
      <c r="J349" s="3">
        <v>2396777.16</v>
      </c>
      <c r="K349" s="3">
        <v>2342399.16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1:35" x14ac:dyDescent="0.25">
      <c r="A350" s="8" t="s">
        <v>414</v>
      </c>
      <c r="B350" s="8">
        <v>355922</v>
      </c>
      <c r="C350" s="11" t="s">
        <v>1011</v>
      </c>
      <c r="D350" s="3">
        <v>17151.84</v>
      </c>
      <c r="E350" s="3">
        <v>34130.519999999997</v>
      </c>
      <c r="F350" s="3">
        <v>33180.660000000003</v>
      </c>
      <c r="G350" s="3">
        <v>33250.980000000003</v>
      </c>
      <c r="H350" s="3">
        <v>33916.699999999997</v>
      </c>
      <c r="I350" s="3">
        <v>39940.94</v>
      </c>
      <c r="J350" s="3">
        <v>43962.55</v>
      </c>
      <c r="K350" s="3">
        <v>44457.91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1:35" x14ac:dyDescent="0.25">
      <c r="A351" s="8" t="s">
        <v>2096</v>
      </c>
      <c r="B351" s="8">
        <v>410819</v>
      </c>
      <c r="C351" s="11" t="s">
        <v>1193</v>
      </c>
      <c r="D351" s="3">
        <v>29111.35</v>
      </c>
      <c r="E351" s="3">
        <v>59674.18</v>
      </c>
      <c r="F351" s="3">
        <v>57594.69</v>
      </c>
      <c r="G351" s="3">
        <v>61518.14</v>
      </c>
      <c r="H351" s="3">
        <v>61410.93</v>
      </c>
      <c r="I351" s="3">
        <v>54021.98</v>
      </c>
      <c r="J351" s="3">
        <v>53241</v>
      </c>
      <c r="K351" s="3">
        <v>52728.71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1:35" x14ac:dyDescent="0.25">
      <c r="A352" s="8" t="s">
        <v>2096</v>
      </c>
      <c r="B352" s="8">
        <v>417933</v>
      </c>
      <c r="C352" s="11" t="s">
        <v>3720</v>
      </c>
      <c r="D352" s="3">
        <v>0</v>
      </c>
      <c r="E352" s="3">
        <v>0</v>
      </c>
      <c r="F352" s="3">
        <v>0</v>
      </c>
      <c r="G352" s="3">
        <v>207.76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1:35" x14ac:dyDescent="0.25">
      <c r="A353" s="8" t="s">
        <v>222</v>
      </c>
      <c r="B353" s="8">
        <v>436969</v>
      </c>
      <c r="C353" s="11" t="s">
        <v>1248</v>
      </c>
      <c r="D353" s="3">
        <v>3439.85</v>
      </c>
      <c r="E353" s="3">
        <v>6997.49</v>
      </c>
      <c r="F353" s="3">
        <v>9542.75</v>
      </c>
      <c r="G353" s="3">
        <v>9046.81</v>
      </c>
      <c r="H353" s="3">
        <v>8482</v>
      </c>
      <c r="I353" s="3">
        <v>8166.75</v>
      </c>
      <c r="J353" s="3">
        <v>9189.11</v>
      </c>
      <c r="K353" s="3">
        <v>8453.51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1:35" x14ac:dyDescent="0.25">
      <c r="A354" s="8" t="s">
        <v>1968</v>
      </c>
      <c r="B354" s="8">
        <v>706975</v>
      </c>
      <c r="C354" s="11" t="s">
        <v>1969</v>
      </c>
      <c r="D354" s="3">
        <v>26510.53</v>
      </c>
      <c r="E354" s="3">
        <v>52878.27</v>
      </c>
      <c r="F354" s="3">
        <v>43740.89</v>
      </c>
      <c r="G354" s="3">
        <v>43805.69</v>
      </c>
      <c r="H354" s="3">
        <v>41253.58</v>
      </c>
      <c r="I354" s="3">
        <v>39923.08</v>
      </c>
      <c r="J354" s="3">
        <v>34369.449999999997</v>
      </c>
      <c r="K354" s="3">
        <v>33802.14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1:35" x14ac:dyDescent="0.25">
      <c r="A355" s="8" t="s">
        <v>1180</v>
      </c>
      <c r="B355" s="8">
        <v>606983</v>
      </c>
      <c r="C355" s="11" t="s">
        <v>1732</v>
      </c>
      <c r="D355" s="3">
        <v>44710.35</v>
      </c>
      <c r="E355" s="3">
        <v>96306.26</v>
      </c>
      <c r="F355" s="3">
        <v>106610.3</v>
      </c>
      <c r="G355" s="3">
        <v>43133.13</v>
      </c>
      <c r="H355" s="3">
        <v>104123.37</v>
      </c>
      <c r="I355" s="3">
        <v>98349.37</v>
      </c>
      <c r="J355" s="3">
        <v>102803.05</v>
      </c>
      <c r="K355" s="3">
        <v>104939.89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1:35" x14ac:dyDescent="0.25">
      <c r="A356" s="8" t="s">
        <v>1708</v>
      </c>
      <c r="B356" s="8">
        <v>646985</v>
      </c>
      <c r="C356" s="11" t="s">
        <v>1846</v>
      </c>
      <c r="D356" s="3">
        <v>8338.59</v>
      </c>
      <c r="E356" s="3">
        <v>15569.48</v>
      </c>
      <c r="F356" s="3">
        <v>13628.9</v>
      </c>
      <c r="G356" s="3">
        <v>14633.05</v>
      </c>
      <c r="H356" s="3">
        <v>14657.86</v>
      </c>
      <c r="I356" s="3">
        <v>14550.06</v>
      </c>
      <c r="J356" s="3">
        <v>16262.81</v>
      </c>
      <c r="K356" s="3">
        <v>16340.79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1:35" x14ac:dyDescent="0.25">
      <c r="A357" s="8" t="s">
        <v>588</v>
      </c>
      <c r="B357" s="8">
        <v>676987</v>
      </c>
      <c r="C357" s="11" t="s">
        <v>1928</v>
      </c>
      <c r="D357" s="3">
        <v>24287.11</v>
      </c>
      <c r="E357" s="3">
        <v>48834.95</v>
      </c>
      <c r="F357" s="3">
        <v>53939.41</v>
      </c>
      <c r="G357" s="3">
        <v>54178.14</v>
      </c>
      <c r="H357" s="3">
        <v>51407.24</v>
      </c>
      <c r="I357" s="3">
        <v>50826.720000000001</v>
      </c>
      <c r="J357" s="3">
        <v>37028.25</v>
      </c>
      <c r="K357" s="3">
        <v>45268.75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1:35" x14ac:dyDescent="0.25">
      <c r="A358" s="8" t="s">
        <v>565</v>
      </c>
      <c r="B358" s="8">
        <v>846990</v>
      </c>
      <c r="C358" s="11" t="s">
        <v>2335</v>
      </c>
      <c r="D358" s="3">
        <v>25810.34</v>
      </c>
      <c r="E358" s="3">
        <v>52469.93</v>
      </c>
      <c r="F358" s="3">
        <v>49631.28</v>
      </c>
      <c r="G358" s="3">
        <v>51871.59</v>
      </c>
      <c r="H358" s="3">
        <v>48251.3</v>
      </c>
      <c r="I358" s="3">
        <v>49562.79</v>
      </c>
      <c r="J358" s="3">
        <v>46501.8</v>
      </c>
      <c r="K358" s="3">
        <v>46724.3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1:35" x14ac:dyDescent="0.25">
      <c r="A359" s="8" t="s">
        <v>869</v>
      </c>
      <c r="B359" s="8">
        <v>316961</v>
      </c>
      <c r="C359" s="11" t="s">
        <v>870</v>
      </c>
      <c r="D359" s="3">
        <v>199351.27</v>
      </c>
      <c r="E359" s="3">
        <v>422479.01</v>
      </c>
      <c r="F359" s="3">
        <v>372262.7</v>
      </c>
      <c r="G359" s="3">
        <v>354076.01</v>
      </c>
      <c r="H359" s="3">
        <v>355332.07</v>
      </c>
      <c r="I359" s="3">
        <v>351427.88</v>
      </c>
      <c r="J359" s="3">
        <v>342889.72</v>
      </c>
      <c r="K359" s="3">
        <v>345550.25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1:35" x14ac:dyDescent="0.25">
      <c r="A360" s="8" t="s">
        <v>2641</v>
      </c>
      <c r="B360" s="8">
        <v>976992</v>
      </c>
      <c r="C360" s="11" t="s">
        <v>1278</v>
      </c>
      <c r="D360" s="3">
        <v>22398.6</v>
      </c>
      <c r="E360" s="3">
        <v>43719.53</v>
      </c>
      <c r="F360" s="3">
        <v>43404.57</v>
      </c>
      <c r="G360" s="3">
        <v>43377.09</v>
      </c>
      <c r="H360" s="3">
        <v>38306.230000000003</v>
      </c>
      <c r="I360" s="3">
        <v>39554.39</v>
      </c>
      <c r="J360" s="3">
        <v>38921.1</v>
      </c>
      <c r="K360" s="3">
        <v>39360.94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1:35" x14ac:dyDescent="0.25">
      <c r="A361" s="8" t="s">
        <v>588</v>
      </c>
      <c r="B361" s="8">
        <v>677002</v>
      </c>
      <c r="C361" s="11" t="s">
        <v>1929</v>
      </c>
      <c r="D361" s="3">
        <v>5980.4</v>
      </c>
      <c r="E361" s="3">
        <v>11189.86</v>
      </c>
      <c r="F361" s="3">
        <v>8665.16</v>
      </c>
      <c r="G361" s="3">
        <v>8285.39</v>
      </c>
      <c r="H361" s="3">
        <v>7506.63</v>
      </c>
      <c r="I361" s="3">
        <v>7856.71</v>
      </c>
      <c r="J361" s="3">
        <v>7357.84</v>
      </c>
      <c r="K361" s="3">
        <v>7178.2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1:35" x14ac:dyDescent="0.25">
      <c r="A362" s="8" t="s">
        <v>63</v>
      </c>
      <c r="B362" s="8">
        <v>487029</v>
      </c>
      <c r="C362" s="11" t="s">
        <v>1348</v>
      </c>
      <c r="D362" s="3">
        <v>60846.95</v>
      </c>
      <c r="E362" s="3">
        <v>133395.10999999999</v>
      </c>
      <c r="F362" s="3">
        <v>129882.97</v>
      </c>
      <c r="G362" s="3">
        <v>124590.82</v>
      </c>
      <c r="H362" s="3">
        <v>120391.69</v>
      </c>
      <c r="I362" s="3">
        <v>120734.57</v>
      </c>
      <c r="J362" s="3">
        <v>113426.04</v>
      </c>
      <c r="K362" s="3">
        <v>108461.9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 x14ac:dyDescent="0.25">
      <c r="A363" s="8" t="s">
        <v>1968</v>
      </c>
      <c r="B363" s="8">
        <v>707038</v>
      </c>
      <c r="C363" s="11" t="s">
        <v>1970</v>
      </c>
      <c r="D363" s="3">
        <v>35228.550000000003</v>
      </c>
      <c r="E363" s="3">
        <v>70676.19</v>
      </c>
      <c r="F363" s="3">
        <v>65516.42</v>
      </c>
      <c r="G363" s="3">
        <v>70162.09</v>
      </c>
      <c r="H363" s="3">
        <v>66500.66</v>
      </c>
      <c r="I363" s="3">
        <v>66597.25</v>
      </c>
      <c r="J363" s="3">
        <v>75208.05</v>
      </c>
      <c r="K363" s="3">
        <v>74744.960000000006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1:35" x14ac:dyDescent="0.25">
      <c r="A364" s="8" t="s">
        <v>2446</v>
      </c>
      <c r="B364" s="8">
        <v>447047</v>
      </c>
      <c r="C364" s="11" t="s">
        <v>1268</v>
      </c>
      <c r="D364" s="3">
        <v>7184.2</v>
      </c>
      <c r="E364" s="3">
        <v>14916.86</v>
      </c>
      <c r="F364" s="3">
        <v>11922.42</v>
      </c>
      <c r="G364" s="3">
        <v>12025.09</v>
      </c>
      <c r="H364" s="3">
        <v>11055.53</v>
      </c>
      <c r="I364" s="3">
        <v>10644.17</v>
      </c>
      <c r="J364" s="3">
        <v>10166.540000000001</v>
      </c>
      <c r="K364" s="3">
        <v>9364.19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1:35" x14ac:dyDescent="0.25">
      <c r="A365" s="8" t="s">
        <v>287</v>
      </c>
      <c r="B365" s="8">
        <v>617056</v>
      </c>
      <c r="C365" s="11" t="s">
        <v>1748</v>
      </c>
      <c r="D365" s="3">
        <v>65209.26</v>
      </c>
      <c r="E365" s="3">
        <v>124852.8</v>
      </c>
      <c r="F365" s="3">
        <v>107882.18</v>
      </c>
      <c r="G365" s="3">
        <v>117875.05</v>
      </c>
      <c r="H365" s="3">
        <v>117800.58</v>
      </c>
      <c r="I365" s="3">
        <v>134777.89000000001</v>
      </c>
      <c r="J365" s="3">
        <v>157831.99</v>
      </c>
      <c r="K365" s="3">
        <v>134959.94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1:35" x14ac:dyDescent="0.25">
      <c r="A366" s="8" t="s">
        <v>222</v>
      </c>
      <c r="B366" s="8">
        <v>437092</v>
      </c>
      <c r="C366" s="11" t="s">
        <v>1249</v>
      </c>
      <c r="D366" s="3">
        <v>9801.43</v>
      </c>
      <c r="E366" s="3">
        <v>18888.13</v>
      </c>
      <c r="F366" s="3">
        <v>19141.830000000002</v>
      </c>
      <c r="G366" s="3">
        <v>28624</v>
      </c>
      <c r="H366" s="3">
        <v>26493.24</v>
      </c>
      <c r="I366" s="3">
        <v>25243.9</v>
      </c>
      <c r="J366" s="3">
        <v>23875.87</v>
      </c>
      <c r="K366" s="3">
        <v>22735.4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1:35" x14ac:dyDescent="0.25">
      <c r="A367" s="8" t="s">
        <v>2641</v>
      </c>
      <c r="B367" s="8">
        <v>977098</v>
      </c>
      <c r="C367" s="11" t="s">
        <v>2613</v>
      </c>
      <c r="D367" s="3">
        <v>5180.42</v>
      </c>
      <c r="E367" s="3">
        <v>10942.79</v>
      </c>
      <c r="F367" s="3">
        <v>10789.79</v>
      </c>
      <c r="G367" s="3">
        <v>10913.04</v>
      </c>
      <c r="H367" s="3">
        <v>10450.82</v>
      </c>
      <c r="I367" s="3">
        <v>10371.780000000001</v>
      </c>
      <c r="J367" s="3">
        <v>11158.46</v>
      </c>
      <c r="K367" s="3">
        <v>12066.13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1:35" x14ac:dyDescent="0.25">
      <c r="A368" s="8" t="s">
        <v>701</v>
      </c>
      <c r="B368" s="8">
        <v>257110</v>
      </c>
      <c r="C368" s="11" t="s">
        <v>678</v>
      </c>
      <c r="D368" s="3">
        <v>22442.46</v>
      </c>
      <c r="E368" s="3">
        <v>46721.67</v>
      </c>
      <c r="F368" s="3">
        <v>41822.300000000003</v>
      </c>
      <c r="G368" s="3">
        <v>40662.730000000003</v>
      </c>
      <c r="H368" s="3">
        <v>41987.47</v>
      </c>
      <c r="I368" s="3">
        <v>42707.17</v>
      </c>
      <c r="J368" s="3">
        <v>39552.11</v>
      </c>
      <c r="K368" s="3">
        <v>40558.61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DD07-6C41-48ED-A3E1-3FB262B47FFB}">
  <dimension ref="A1:AG17"/>
  <sheetViews>
    <sheetView showGridLines="0" workbookViewId="0">
      <pane xSplit="4" ySplit="2" topLeftCell="E3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5" x14ac:dyDescent="0.25"/>
  <cols>
    <col min="1" max="1" width="2.7109375" customWidth="1"/>
    <col min="2" max="2" width="17" bestFit="1" customWidth="1"/>
    <col min="3" max="3" width="11.7109375" bestFit="1" customWidth="1"/>
    <col min="4" max="4" width="26.5703125" bestFit="1" customWidth="1"/>
    <col min="5" max="16" width="14.5703125" customWidth="1"/>
    <col min="18" max="18" width="11.85546875" bestFit="1" customWidth="1"/>
  </cols>
  <sheetData>
    <row r="1" spans="1:33" x14ac:dyDescent="0.25">
      <c r="E1" s="6"/>
      <c r="F1" s="6"/>
      <c r="G1" s="6"/>
      <c r="H1" s="6"/>
      <c r="I1" s="6">
        <f t="shared" ref="I1:P1" si="0">SUM(I3:I17)</f>
        <v>4006870.83</v>
      </c>
      <c r="J1" s="6">
        <f t="shared" si="0"/>
        <v>3506012.0100000002</v>
      </c>
      <c r="K1" s="6">
        <f t="shared" si="0"/>
        <v>3005153.14</v>
      </c>
      <c r="L1" s="6">
        <f t="shared" si="0"/>
        <v>2504294.2799999998</v>
      </c>
      <c r="M1" s="6">
        <f t="shared" si="0"/>
        <v>2003435.45</v>
      </c>
      <c r="N1" s="6">
        <f t="shared" si="0"/>
        <v>1502576.57</v>
      </c>
      <c r="O1" s="6">
        <f t="shared" si="0"/>
        <v>1001717.73</v>
      </c>
      <c r="P1" s="6">
        <f t="shared" si="0"/>
        <v>500858.84</v>
      </c>
    </row>
    <row r="2" spans="1:33" x14ac:dyDescent="0.25">
      <c r="B2" s="1" t="s">
        <v>6389</v>
      </c>
      <c r="C2" s="1" t="s">
        <v>2695</v>
      </c>
      <c r="D2" s="1" t="s">
        <v>6507</v>
      </c>
      <c r="E2" s="1"/>
      <c r="F2" s="1"/>
      <c r="G2" s="1"/>
      <c r="H2" s="1"/>
      <c r="I2" s="1" t="s">
        <v>2705</v>
      </c>
      <c r="J2" s="1" t="s">
        <v>2706</v>
      </c>
      <c r="K2" s="1" t="s">
        <v>2707</v>
      </c>
      <c r="L2" s="1" t="s">
        <v>2708</v>
      </c>
      <c r="M2" s="1" t="s">
        <v>2709</v>
      </c>
      <c r="N2" s="1" t="s">
        <v>2710</v>
      </c>
      <c r="O2" s="1" t="s">
        <v>2711</v>
      </c>
      <c r="P2" s="1" t="s">
        <v>2712</v>
      </c>
    </row>
    <row r="3" spans="1:33" x14ac:dyDescent="0.25">
      <c r="A3">
        <v>77</v>
      </c>
      <c r="B3" s="8" t="s">
        <v>170</v>
      </c>
      <c r="C3" t="s">
        <v>3721</v>
      </c>
      <c r="D3" s="5" t="s">
        <v>3722</v>
      </c>
      <c r="E3" s="3"/>
      <c r="F3" s="3"/>
      <c r="G3" s="3"/>
      <c r="H3" s="3"/>
      <c r="I3" s="3">
        <v>898285.31</v>
      </c>
      <c r="J3" s="3">
        <v>785999.65</v>
      </c>
      <c r="K3" s="3">
        <v>673713.98</v>
      </c>
      <c r="L3" s="3">
        <v>561428.31999999995</v>
      </c>
      <c r="M3" s="3">
        <v>449142.66</v>
      </c>
      <c r="N3" s="3">
        <v>336856.99</v>
      </c>
      <c r="O3" s="3">
        <v>224571.33</v>
      </c>
      <c r="P3" s="3">
        <v>112285.66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25">
      <c r="A4">
        <v>82</v>
      </c>
      <c r="B4" s="8" t="s">
        <v>322</v>
      </c>
      <c r="C4" t="s">
        <v>3723</v>
      </c>
      <c r="D4" s="5" t="s">
        <v>3724</v>
      </c>
      <c r="E4" s="3"/>
      <c r="F4" s="3"/>
      <c r="G4" s="3"/>
      <c r="H4" s="3"/>
      <c r="I4" s="3">
        <v>359952.5</v>
      </c>
      <c r="J4" s="3">
        <v>314958.44</v>
      </c>
      <c r="K4" s="3">
        <v>269964.38</v>
      </c>
      <c r="L4" s="3">
        <v>224970.31</v>
      </c>
      <c r="M4" s="3">
        <v>179976.25</v>
      </c>
      <c r="N4" s="3">
        <v>134982.19</v>
      </c>
      <c r="O4" s="3">
        <v>89988.13</v>
      </c>
      <c r="P4" s="3">
        <v>44994.06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25">
      <c r="A5">
        <v>7</v>
      </c>
      <c r="B5" s="8" t="s">
        <v>193</v>
      </c>
      <c r="C5" t="s">
        <v>3725</v>
      </c>
      <c r="D5" s="5" t="s">
        <v>3726</v>
      </c>
      <c r="E5" s="3"/>
      <c r="F5" s="3"/>
      <c r="G5" s="3"/>
      <c r="H5" s="3"/>
      <c r="I5" s="3">
        <v>239666.01</v>
      </c>
      <c r="J5" s="3">
        <v>209707.76</v>
      </c>
      <c r="K5" s="3">
        <v>179749.51</v>
      </c>
      <c r="L5" s="3">
        <v>149791.26</v>
      </c>
      <c r="M5" s="3">
        <v>119833.01</v>
      </c>
      <c r="N5" s="3">
        <v>89874.75</v>
      </c>
      <c r="O5" s="3">
        <v>59916.5</v>
      </c>
      <c r="P5" s="3">
        <v>29958.25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x14ac:dyDescent="0.25">
      <c r="A6">
        <v>90</v>
      </c>
      <c r="B6" s="8" t="s">
        <v>1693</v>
      </c>
      <c r="C6" t="s">
        <v>3727</v>
      </c>
      <c r="D6" s="5" t="s">
        <v>3728</v>
      </c>
      <c r="E6" s="3"/>
      <c r="F6" s="3"/>
      <c r="G6" s="3"/>
      <c r="H6" s="3"/>
      <c r="I6" s="3">
        <v>92356.56</v>
      </c>
      <c r="J6" s="3">
        <v>80811.990000000005</v>
      </c>
      <c r="K6" s="3">
        <v>69267.42</v>
      </c>
      <c r="L6" s="3">
        <v>57722.85</v>
      </c>
      <c r="M6" s="3">
        <v>46178.28</v>
      </c>
      <c r="N6" s="3">
        <v>34633.71</v>
      </c>
      <c r="O6" s="3">
        <v>23089.14</v>
      </c>
      <c r="P6" s="3">
        <v>11544.57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5">
      <c r="A7">
        <v>94</v>
      </c>
      <c r="B7" s="8" t="s">
        <v>1572</v>
      </c>
      <c r="C7" t="s">
        <v>3729</v>
      </c>
      <c r="D7" s="5" t="s">
        <v>3730</v>
      </c>
      <c r="E7" s="3"/>
      <c r="F7" s="3"/>
      <c r="G7" s="3"/>
      <c r="H7" s="3"/>
      <c r="I7" s="3">
        <v>187217.06</v>
      </c>
      <c r="J7" s="3">
        <v>163814.93</v>
      </c>
      <c r="K7" s="3">
        <v>140412.79999999999</v>
      </c>
      <c r="L7" s="3">
        <v>117010.66</v>
      </c>
      <c r="M7" s="3">
        <v>93608.53</v>
      </c>
      <c r="N7" s="3">
        <v>70206.399999999994</v>
      </c>
      <c r="O7" s="3">
        <v>46804.27</v>
      </c>
      <c r="P7" s="3">
        <v>23402.13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x14ac:dyDescent="0.25">
      <c r="A8">
        <v>74</v>
      </c>
      <c r="B8" s="8" t="s">
        <v>1473</v>
      </c>
      <c r="C8" t="s">
        <v>3731</v>
      </c>
      <c r="D8" s="5" t="s">
        <v>3732</v>
      </c>
      <c r="E8" s="3"/>
      <c r="F8" s="3"/>
      <c r="G8" s="3"/>
      <c r="H8" s="3"/>
      <c r="I8" s="3">
        <v>120490.27</v>
      </c>
      <c r="J8" s="3">
        <v>105428.99</v>
      </c>
      <c r="K8" s="3">
        <v>90367.7</v>
      </c>
      <c r="L8" s="3">
        <v>75306.42</v>
      </c>
      <c r="M8" s="3">
        <v>60245.14</v>
      </c>
      <c r="N8" s="3">
        <v>45183.85</v>
      </c>
      <c r="O8" s="3">
        <v>30122.57</v>
      </c>
      <c r="P8" s="3">
        <v>15061.28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x14ac:dyDescent="0.25">
      <c r="A9">
        <v>64</v>
      </c>
      <c r="B9" s="8" t="s">
        <v>1708</v>
      </c>
      <c r="C9" t="s">
        <v>3733</v>
      </c>
      <c r="D9" s="5" t="s">
        <v>3734</v>
      </c>
      <c r="E9" s="3"/>
      <c r="F9" s="3"/>
      <c r="G9" s="3"/>
      <c r="H9" s="3"/>
      <c r="I9" s="3">
        <v>163721.62</v>
      </c>
      <c r="J9" s="3">
        <v>143256.42000000001</v>
      </c>
      <c r="K9" s="3">
        <v>122791.22</v>
      </c>
      <c r="L9" s="3">
        <v>102326.01</v>
      </c>
      <c r="M9" s="3">
        <v>81860.81</v>
      </c>
      <c r="N9" s="3">
        <v>61395.61</v>
      </c>
      <c r="O9" s="3">
        <v>40930.410000000003</v>
      </c>
      <c r="P9" s="3">
        <v>20465.2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x14ac:dyDescent="0.25">
      <c r="A10">
        <v>78</v>
      </c>
      <c r="B10" s="8" t="s">
        <v>2688</v>
      </c>
      <c r="C10" t="s">
        <v>3735</v>
      </c>
      <c r="D10" s="5" t="s">
        <v>3736</v>
      </c>
      <c r="E10" s="3"/>
      <c r="F10" s="3"/>
      <c r="G10" s="3"/>
      <c r="H10" s="3"/>
      <c r="I10" s="3">
        <v>307027.15999999997</v>
      </c>
      <c r="J10" s="3">
        <v>268648.77</v>
      </c>
      <c r="K10" s="3">
        <v>230270.37</v>
      </c>
      <c r="L10" s="3">
        <v>191891.98</v>
      </c>
      <c r="M10" s="3">
        <v>153513.57999999999</v>
      </c>
      <c r="N10" s="3">
        <v>115135.19</v>
      </c>
      <c r="O10" s="3">
        <v>76756.789999999994</v>
      </c>
      <c r="P10" s="3">
        <v>38378.400000000001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x14ac:dyDescent="0.25">
      <c r="A11">
        <v>57</v>
      </c>
      <c r="B11" s="8" t="s">
        <v>437</v>
      </c>
      <c r="C11" t="s">
        <v>3737</v>
      </c>
      <c r="D11" s="5" t="s">
        <v>3738</v>
      </c>
      <c r="E11" s="3"/>
      <c r="F11" s="3"/>
      <c r="G11" s="3"/>
      <c r="H11" s="3"/>
      <c r="I11" s="3">
        <v>792830.52</v>
      </c>
      <c r="J11" s="3">
        <v>693726.71</v>
      </c>
      <c r="K11" s="3">
        <v>594622.89</v>
      </c>
      <c r="L11" s="3">
        <v>495519.08</v>
      </c>
      <c r="M11" s="3">
        <v>396415.26</v>
      </c>
      <c r="N11" s="3">
        <v>297311.45</v>
      </c>
      <c r="O11" s="3">
        <v>198207.63</v>
      </c>
      <c r="P11" s="3">
        <v>99103.82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x14ac:dyDescent="0.25">
      <c r="A12">
        <v>17</v>
      </c>
      <c r="B12" s="8" t="s">
        <v>2673</v>
      </c>
      <c r="C12" t="s">
        <v>3739</v>
      </c>
      <c r="D12" s="5" t="s">
        <v>3740</v>
      </c>
      <c r="E12" s="3"/>
      <c r="F12" s="3"/>
      <c r="G12" s="3"/>
      <c r="H12" s="3"/>
      <c r="I12" s="3">
        <v>166704.85</v>
      </c>
      <c r="J12" s="3">
        <v>145866.74</v>
      </c>
      <c r="K12" s="3">
        <v>125028.64</v>
      </c>
      <c r="L12" s="3">
        <v>104190.53</v>
      </c>
      <c r="M12" s="3">
        <v>83352.429999999993</v>
      </c>
      <c r="N12" s="3">
        <v>62514.32</v>
      </c>
      <c r="O12" s="3">
        <v>41676.21</v>
      </c>
      <c r="P12" s="3">
        <v>20838.11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x14ac:dyDescent="0.25">
      <c r="A13">
        <v>96</v>
      </c>
      <c r="B13" s="8" t="s">
        <v>2692</v>
      </c>
      <c r="C13" t="s">
        <v>3741</v>
      </c>
      <c r="D13" s="5" t="s">
        <v>3742</v>
      </c>
      <c r="E13" s="3"/>
      <c r="F13" s="3"/>
      <c r="G13" s="3"/>
      <c r="H13" s="3"/>
      <c r="I13" s="3">
        <v>211196.33</v>
      </c>
      <c r="J13" s="3">
        <v>184796.79</v>
      </c>
      <c r="K13" s="3">
        <v>158397.25</v>
      </c>
      <c r="L13" s="3">
        <v>131997.71</v>
      </c>
      <c r="M13" s="3">
        <v>105598.17</v>
      </c>
      <c r="N13" s="3">
        <v>79198.62</v>
      </c>
      <c r="O13" s="3">
        <v>52799.08</v>
      </c>
      <c r="P13" s="3">
        <v>26399.54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x14ac:dyDescent="0.25">
      <c r="A14">
        <v>71</v>
      </c>
      <c r="B14" s="8" t="s">
        <v>2686</v>
      </c>
      <c r="C14" t="s">
        <v>3743</v>
      </c>
      <c r="D14" s="5" t="s">
        <v>3744</v>
      </c>
      <c r="E14" s="3"/>
      <c r="F14" s="3"/>
      <c r="G14" s="3"/>
      <c r="H14" s="3"/>
      <c r="I14" s="3">
        <v>100854.67</v>
      </c>
      <c r="J14" s="3">
        <v>88247.84</v>
      </c>
      <c r="K14" s="3">
        <v>75641</v>
      </c>
      <c r="L14" s="3">
        <v>63034.17</v>
      </c>
      <c r="M14" s="3">
        <v>50427.34</v>
      </c>
      <c r="N14" s="3">
        <v>37820.5</v>
      </c>
      <c r="O14" s="3">
        <v>25213.67</v>
      </c>
      <c r="P14" s="3">
        <v>12606.83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x14ac:dyDescent="0.25">
      <c r="A15">
        <v>29</v>
      </c>
      <c r="B15" s="8" t="s">
        <v>218</v>
      </c>
      <c r="C15" t="s">
        <v>3745</v>
      </c>
      <c r="D15" s="5" t="s">
        <v>3746</v>
      </c>
      <c r="E15" s="3"/>
      <c r="F15" s="3"/>
      <c r="G15" s="3"/>
      <c r="H15" s="3"/>
      <c r="I15" s="3">
        <v>113327.55</v>
      </c>
      <c r="J15" s="3">
        <v>99161.61</v>
      </c>
      <c r="K15" s="3">
        <v>84995.66</v>
      </c>
      <c r="L15" s="3">
        <v>70829.72</v>
      </c>
      <c r="M15" s="3">
        <v>56663.78</v>
      </c>
      <c r="N15" s="3">
        <v>42497.83</v>
      </c>
      <c r="O15" s="3">
        <v>28331.89</v>
      </c>
      <c r="P15" s="3">
        <v>14165.94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x14ac:dyDescent="0.25">
      <c r="A16">
        <v>88</v>
      </c>
      <c r="B16" s="8" t="s">
        <v>24</v>
      </c>
      <c r="C16" t="s">
        <v>3747</v>
      </c>
      <c r="D16" s="5" t="s">
        <v>3748</v>
      </c>
      <c r="E16" s="3"/>
      <c r="F16" s="3"/>
      <c r="G16" s="3"/>
      <c r="H16" s="3"/>
      <c r="I16" s="3">
        <v>45436.42</v>
      </c>
      <c r="J16" s="3">
        <v>39756.870000000003</v>
      </c>
      <c r="K16" s="3">
        <v>34077.32</v>
      </c>
      <c r="L16" s="3">
        <v>28397.759999999998</v>
      </c>
      <c r="M16" s="3">
        <v>22718.21</v>
      </c>
      <c r="N16" s="3">
        <v>17038.66</v>
      </c>
      <c r="O16" s="3">
        <v>11359.11</v>
      </c>
      <c r="P16" s="3">
        <v>5679.55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x14ac:dyDescent="0.25">
      <c r="A17">
        <v>97</v>
      </c>
      <c r="B17" s="8" t="s">
        <v>2641</v>
      </c>
      <c r="C17" t="s">
        <v>3749</v>
      </c>
      <c r="D17" s="5" t="s">
        <v>3750</v>
      </c>
      <c r="E17" s="3"/>
      <c r="F17" s="3"/>
      <c r="G17" s="3"/>
      <c r="H17" s="3"/>
      <c r="I17" s="3">
        <v>207804</v>
      </c>
      <c r="J17" s="3">
        <v>181828.5</v>
      </c>
      <c r="K17" s="3">
        <v>155853</v>
      </c>
      <c r="L17" s="3">
        <v>129877.5</v>
      </c>
      <c r="M17" s="3">
        <v>103902</v>
      </c>
      <c r="N17" s="3">
        <v>77926.5</v>
      </c>
      <c r="O17" s="3">
        <v>51951</v>
      </c>
      <c r="P17" s="3">
        <v>25975.5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AA67-D8F4-4AB4-ADDD-FF170F1C503A}">
  <dimension ref="A1:AH2159"/>
  <sheetViews>
    <sheetView showGridLines="0" zoomScaleNormal="100" workbookViewId="0">
      <pane xSplit="4" ySplit="2" topLeftCell="E4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5" x14ac:dyDescent="0.25"/>
  <cols>
    <col min="1" max="1" width="16.7109375" bestFit="1" customWidth="1"/>
    <col min="2" max="2" width="16.7109375" customWidth="1"/>
    <col min="3" max="3" width="8.5703125" bestFit="1" customWidth="1"/>
    <col min="4" max="4" width="38.85546875" bestFit="1" customWidth="1"/>
    <col min="5" max="16" width="13.7109375" customWidth="1"/>
  </cols>
  <sheetData>
    <row r="1" spans="1:33" x14ac:dyDescent="0.25">
      <c r="E1" s="6">
        <f t="shared" ref="E1:P1" si="0">SUM(E3:E2159)</f>
        <v>338985.26000000013</v>
      </c>
      <c r="F1" s="6">
        <f t="shared" si="0"/>
        <v>341038.3400000002</v>
      </c>
      <c r="G1" s="6">
        <f t="shared" si="0"/>
        <v>347351.83000000013</v>
      </c>
      <c r="H1" s="6">
        <f t="shared" si="0"/>
        <v>362224.33000000007</v>
      </c>
      <c r="I1" s="6">
        <f t="shared" si="0"/>
        <v>372487.52999999985</v>
      </c>
      <c r="J1" s="6">
        <f t="shared" si="0"/>
        <v>325927.6899999993</v>
      </c>
      <c r="K1" s="6">
        <f t="shared" si="0"/>
        <v>279367.77000000037</v>
      </c>
      <c r="L1" s="6">
        <f t="shared" si="0"/>
        <v>232805.76999999967</v>
      </c>
      <c r="M1" s="6">
        <f t="shared" si="0"/>
        <v>186247.83000000002</v>
      </c>
      <c r="N1" s="6">
        <f t="shared" si="0"/>
        <v>139683.87000000023</v>
      </c>
      <c r="O1" s="6">
        <f t="shared" si="0"/>
        <v>93124.059999999881</v>
      </c>
      <c r="P1" s="6">
        <f t="shared" si="0"/>
        <v>46561.950000000026</v>
      </c>
    </row>
    <row r="2" spans="1:33" x14ac:dyDescent="0.25">
      <c r="A2" s="1" t="s">
        <v>6389</v>
      </c>
      <c r="B2" s="1" t="s">
        <v>6396</v>
      </c>
      <c r="C2" s="1" t="s">
        <v>2695</v>
      </c>
      <c r="D2" s="1" t="s">
        <v>6508</v>
      </c>
      <c r="E2" s="1" t="s">
        <v>2702</v>
      </c>
      <c r="F2" s="1" t="s">
        <v>2703</v>
      </c>
      <c r="G2" s="1" t="s">
        <v>2704</v>
      </c>
      <c r="H2" s="1" t="s">
        <v>2699</v>
      </c>
      <c r="I2" s="1" t="s">
        <v>2705</v>
      </c>
      <c r="J2" s="1" t="s">
        <v>2706</v>
      </c>
      <c r="K2" s="1" t="s">
        <v>2707</v>
      </c>
      <c r="L2" s="1" t="s">
        <v>2708</v>
      </c>
      <c r="M2" s="1" t="s">
        <v>2709</v>
      </c>
      <c r="N2" s="1" t="s">
        <v>2710</v>
      </c>
      <c r="O2" s="1" t="s">
        <v>2711</v>
      </c>
      <c r="P2" s="1" t="s">
        <v>2712</v>
      </c>
    </row>
    <row r="3" spans="1:33" x14ac:dyDescent="0.25">
      <c r="A3" t="s">
        <v>3</v>
      </c>
      <c r="B3" s="8" t="s">
        <v>3751</v>
      </c>
      <c r="C3" s="8" t="s">
        <v>3751</v>
      </c>
      <c r="D3" s="5" t="s">
        <v>8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25">
      <c r="A4" t="s">
        <v>3</v>
      </c>
      <c r="B4" s="8" t="s">
        <v>3752</v>
      </c>
      <c r="C4" s="8" t="s">
        <v>3752</v>
      </c>
      <c r="D4" s="5" t="s">
        <v>9</v>
      </c>
      <c r="E4" s="3">
        <v>21.39</v>
      </c>
      <c r="F4" s="3">
        <v>19.899999999999999</v>
      </c>
      <c r="G4" s="3">
        <v>17.64</v>
      </c>
      <c r="H4" s="3">
        <v>15.13</v>
      </c>
      <c r="I4" s="3">
        <v>16.05</v>
      </c>
      <c r="J4" s="3">
        <v>14.04</v>
      </c>
      <c r="K4" s="3">
        <v>12.04</v>
      </c>
      <c r="L4" s="3">
        <v>10.029999999999999</v>
      </c>
      <c r="M4" s="3">
        <v>8.0299999999999994</v>
      </c>
      <c r="N4" s="3">
        <v>6.02</v>
      </c>
      <c r="O4" s="3">
        <v>4.01</v>
      </c>
      <c r="P4" s="3">
        <v>2.0099999999999998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25">
      <c r="A5" t="s">
        <v>3</v>
      </c>
      <c r="B5" s="8" t="s">
        <v>3753</v>
      </c>
      <c r="C5" s="8" t="s">
        <v>3753</v>
      </c>
      <c r="D5" s="5" t="s">
        <v>6</v>
      </c>
      <c r="E5" s="3">
        <v>316.3</v>
      </c>
      <c r="F5" s="3">
        <v>295.18</v>
      </c>
      <c r="G5" s="3">
        <v>247.6</v>
      </c>
      <c r="H5" s="3">
        <v>224.19</v>
      </c>
      <c r="I5" s="3">
        <v>229.43</v>
      </c>
      <c r="J5" s="3">
        <v>200.75</v>
      </c>
      <c r="K5" s="3">
        <v>172.07</v>
      </c>
      <c r="L5" s="3">
        <v>143.38999999999999</v>
      </c>
      <c r="M5" s="3">
        <v>114.72</v>
      </c>
      <c r="N5" s="3">
        <v>86.04</v>
      </c>
      <c r="O5" s="3">
        <v>57.36</v>
      </c>
      <c r="P5" s="3">
        <v>28.68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x14ac:dyDescent="0.25">
      <c r="A6" t="s">
        <v>3</v>
      </c>
      <c r="B6" s="8" t="s">
        <v>3754</v>
      </c>
      <c r="C6" s="8" t="s">
        <v>3754</v>
      </c>
      <c r="D6" s="5" t="s">
        <v>10</v>
      </c>
      <c r="E6" s="3">
        <v>88.46</v>
      </c>
      <c r="F6" s="3">
        <v>101.75</v>
      </c>
      <c r="G6" s="3">
        <v>106.89</v>
      </c>
      <c r="H6" s="3">
        <v>126.42</v>
      </c>
      <c r="I6" s="3">
        <v>119.83</v>
      </c>
      <c r="J6" s="3">
        <v>104.85</v>
      </c>
      <c r="K6" s="3">
        <v>89.87</v>
      </c>
      <c r="L6" s="3">
        <v>74.89</v>
      </c>
      <c r="M6" s="3">
        <v>59.92</v>
      </c>
      <c r="N6" s="3">
        <v>44.94</v>
      </c>
      <c r="O6" s="3">
        <v>29.96</v>
      </c>
      <c r="P6" s="3">
        <v>14.98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5">
      <c r="A7" t="s">
        <v>3</v>
      </c>
      <c r="B7" s="8" t="s">
        <v>3755</v>
      </c>
      <c r="C7" s="8" t="s">
        <v>3755</v>
      </c>
      <c r="D7" s="5" t="s">
        <v>11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x14ac:dyDescent="0.25">
      <c r="A8" t="s">
        <v>3</v>
      </c>
      <c r="B8" s="8" t="s">
        <v>3755</v>
      </c>
      <c r="C8" s="8" t="s">
        <v>3756</v>
      </c>
      <c r="D8" s="5" t="s">
        <v>12</v>
      </c>
      <c r="E8" s="3">
        <v>0.2</v>
      </c>
      <c r="F8" s="3">
        <v>0.19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x14ac:dyDescent="0.25">
      <c r="A9" t="s">
        <v>3</v>
      </c>
      <c r="B9" s="8" t="s">
        <v>3757</v>
      </c>
      <c r="C9" s="8" t="s">
        <v>3757</v>
      </c>
      <c r="D9" s="5" t="s">
        <v>13</v>
      </c>
      <c r="E9" s="3">
        <v>1035.06</v>
      </c>
      <c r="F9" s="3">
        <v>1154.47</v>
      </c>
      <c r="G9" s="3">
        <v>1367.93</v>
      </c>
      <c r="H9" s="3">
        <v>1288.46</v>
      </c>
      <c r="I9" s="3">
        <v>1260.58</v>
      </c>
      <c r="J9" s="3">
        <v>1103.01</v>
      </c>
      <c r="K9" s="3">
        <v>945.44</v>
      </c>
      <c r="L9" s="3">
        <v>787.86</v>
      </c>
      <c r="M9" s="3">
        <v>630.29</v>
      </c>
      <c r="N9" s="3">
        <v>472.72</v>
      </c>
      <c r="O9" s="3">
        <v>315.14999999999998</v>
      </c>
      <c r="P9" s="3">
        <v>157.57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x14ac:dyDescent="0.25">
      <c r="A10" t="s">
        <v>3</v>
      </c>
      <c r="B10" s="8" t="s">
        <v>3758</v>
      </c>
      <c r="C10" s="8" t="s">
        <v>3758</v>
      </c>
      <c r="D10" s="5" t="s">
        <v>14</v>
      </c>
      <c r="E10" s="3">
        <v>62.83</v>
      </c>
      <c r="F10" s="3">
        <v>58.26</v>
      </c>
      <c r="G10" s="3">
        <v>54.87</v>
      </c>
      <c r="H10" s="3">
        <v>135.27000000000001</v>
      </c>
      <c r="I10" s="3">
        <v>140.84</v>
      </c>
      <c r="J10" s="3">
        <v>123.24</v>
      </c>
      <c r="K10" s="3">
        <v>105.63</v>
      </c>
      <c r="L10" s="3">
        <v>88.03</v>
      </c>
      <c r="M10" s="3">
        <v>70.42</v>
      </c>
      <c r="N10" s="3">
        <v>52.82</v>
      </c>
      <c r="O10" s="3">
        <v>35.21</v>
      </c>
      <c r="P10" s="3">
        <v>17.61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x14ac:dyDescent="0.25">
      <c r="A11" t="s">
        <v>3</v>
      </c>
      <c r="B11" s="8" t="s">
        <v>3759</v>
      </c>
      <c r="C11" s="8" t="s">
        <v>3759</v>
      </c>
      <c r="D11" s="5" t="s">
        <v>15</v>
      </c>
      <c r="E11" s="3">
        <v>5.2</v>
      </c>
      <c r="F11" s="3">
        <v>4.84</v>
      </c>
      <c r="G11" s="3">
        <v>4.3</v>
      </c>
      <c r="H11" s="3">
        <v>3.07</v>
      </c>
      <c r="I11" s="3">
        <v>3</v>
      </c>
      <c r="J11" s="3">
        <v>2.63</v>
      </c>
      <c r="K11" s="3">
        <v>2.25</v>
      </c>
      <c r="L11" s="3">
        <v>1.88</v>
      </c>
      <c r="M11" s="3">
        <v>1.5</v>
      </c>
      <c r="N11" s="3">
        <v>1.1299999999999999</v>
      </c>
      <c r="O11" s="3">
        <v>0.75</v>
      </c>
      <c r="P11" s="3">
        <v>0.38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x14ac:dyDescent="0.25">
      <c r="A12" t="s">
        <v>3</v>
      </c>
      <c r="B12" s="8" t="s">
        <v>6528</v>
      </c>
      <c r="C12" s="8" t="s">
        <v>3760</v>
      </c>
      <c r="D12" s="5" t="s">
        <v>16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x14ac:dyDescent="0.25">
      <c r="A13" t="s">
        <v>3</v>
      </c>
      <c r="B13" s="8" t="s">
        <v>6528</v>
      </c>
      <c r="C13" s="8" t="s">
        <v>3761</v>
      </c>
      <c r="D13" s="5" t="s">
        <v>17</v>
      </c>
      <c r="E13" s="3">
        <v>42.65</v>
      </c>
      <c r="F13" s="3">
        <v>44.58</v>
      </c>
      <c r="G13" s="3">
        <v>47.71</v>
      </c>
      <c r="H13" s="3">
        <v>53.09</v>
      </c>
      <c r="I13" s="3">
        <v>56.25</v>
      </c>
      <c r="J13" s="3">
        <v>49.22</v>
      </c>
      <c r="K13" s="3">
        <v>42.19</v>
      </c>
      <c r="L13" s="3">
        <v>35.159999999999997</v>
      </c>
      <c r="M13" s="3">
        <v>28.13</v>
      </c>
      <c r="N13" s="3">
        <v>21.09</v>
      </c>
      <c r="O13" s="3">
        <v>14.06</v>
      </c>
      <c r="P13" s="3">
        <v>7.03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x14ac:dyDescent="0.25">
      <c r="A14" t="s">
        <v>3</v>
      </c>
      <c r="B14" s="8" t="s">
        <v>3762</v>
      </c>
      <c r="C14" s="8" t="s">
        <v>3762</v>
      </c>
      <c r="D14" s="5" t="s">
        <v>7</v>
      </c>
      <c r="E14" s="3">
        <v>94.22</v>
      </c>
      <c r="F14" s="3">
        <v>106.74</v>
      </c>
      <c r="G14" s="3">
        <v>112.25</v>
      </c>
      <c r="H14" s="3">
        <v>120.94</v>
      </c>
      <c r="I14" s="3">
        <v>117.98</v>
      </c>
      <c r="J14" s="3">
        <v>103.23</v>
      </c>
      <c r="K14" s="3">
        <v>88.49</v>
      </c>
      <c r="L14" s="3">
        <v>73.739999999999995</v>
      </c>
      <c r="M14" s="3">
        <v>58.99</v>
      </c>
      <c r="N14" s="3">
        <v>44.24</v>
      </c>
      <c r="O14" s="3">
        <v>29.5</v>
      </c>
      <c r="P14" s="3">
        <v>14.75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x14ac:dyDescent="0.25">
      <c r="A15" t="s">
        <v>3</v>
      </c>
      <c r="B15" s="8" t="s">
        <v>3763</v>
      </c>
      <c r="C15" s="8" t="s">
        <v>3763</v>
      </c>
      <c r="D15" s="5" t="s">
        <v>18</v>
      </c>
      <c r="E15" s="3">
        <v>380.05</v>
      </c>
      <c r="F15" s="3">
        <v>466.12</v>
      </c>
      <c r="G15" s="3">
        <v>508.21</v>
      </c>
      <c r="H15" s="3">
        <v>575.35</v>
      </c>
      <c r="I15" s="3">
        <v>563.15</v>
      </c>
      <c r="J15" s="3">
        <v>492.76</v>
      </c>
      <c r="K15" s="3">
        <v>422.36</v>
      </c>
      <c r="L15" s="3">
        <v>351.97</v>
      </c>
      <c r="M15" s="3">
        <v>281.58</v>
      </c>
      <c r="N15" s="3">
        <v>211.18</v>
      </c>
      <c r="O15" s="3">
        <v>140.79</v>
      </c>
      <c r="P15" s="3">
        <v>70.39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x14ac:dyDescent="0.25">
      <c r="A16" t="s">
        <v>3</v>
      </c>
      <c r="B16" s="8" t="s">
        <v>6529</v>
      </c>
      <c r="C16" s="8" t="s">
        <v>3764</v>
      </c>
      <c r="D16" s="5" t="s">
        <v>19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x14ac:dyDescent="0.25">
      <c r="A17" t="s">
        <v>3</v>
      </c>
      <c r="B17" s="8" t="s">
        <v>6529</v>
      </c>
      <c r="C17" s="8" t="s">
        <v>3765</v>
      </c>
      <c r="D17" s="5" t="s">
        <v>20</v>
      </c>
      <c r="E17" s="3">
        <v>0</v>
      </c>
      <c r="F17" s="3">
        <v>0</v>
      </c>
      <c r="G17" s="3">
        <v>0.17</v>
      </c>
      <c r="H17" s="3">
        <v>0.12</v>
      </c>
      <c r="I17" s="3">
        <v>0.08</v>
      </c>
      <c r="J17" s="3">
        <v>7.0000000000000007E-2</v>
      </c>
      <c r="K17" s="3">
        <v>0.06</v>
      </c>
      <c r="L17" s="3">
        <v>0.05</v>
      </c>
      <c r="M17" s="3">
        <v>0.04</v>
      </c>
      <c r="N17" s="3">
        <v>0.03</v>
      </c>
      <c r="O17" s="3">
        <v>0.02</v>
      </c>
      <c r="P17" s="3">
        <v>0.01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25">
      <c r="A18" t="s">
        <v>3</v>
      </c>
      <c r="B18" s="8" t="s">
        <v>6529</v>
      </c>
      <c r="C18" s="8" t="s">
        <v>3766</v>
      </c>
      <c r="D18" s="5" t="s">
        <v>21</v>
      </c>
      <c r="E18" s="3">
        <v>0.34</v>
      </c>
      <c r="F18" s="3">
        <v>0.31</v>
      </c>
      <c r="G18" s="3">
        <v>0.3</v>
      </c>
      <c r="H18" s="3">
        <v>0.28999999999999998</v>
      </c>
      <c r="I18" s="3">
        <v>0.27</v>
      </c>
      <c r="J18" s="3">
        <v>0.24</v>
      </c>
      <c r="K18" s="3">
        <v>0.2</v>
      </c>
      <c r="L18" s="3">
        <v>0.17</v>
      </c>
      <c r="M18" s="3">
        <v>0.14000000000000001</v>
      </c>
      <c r="N18" s="3">
        <v>0.1</v>
      </c>
      <c r="O18" s="3">
        <v>7.0000000000000007E-2</v>
      </c>
      <c r="P18" s="3">
        <v>0.03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x14ac:dyDescent="0.25">
      <c r="A19" t="s">
        <v>3</v>
      </c>
      <c r="B19" s="8" t="s">
        <v>3767</v>
      </c>
      <c r="C19" s="8" t="s">
        <v>3767</v>
      </c>
      <c r="D19" s="5" t="s">
        <v>22</v>
      </c>
      <c r="E19" s="3">
        <v>331.84</v>
      </c>
      <c r="F19" s="3">
        <v>335.28</v>
      </c>
      <c r="G19" s="3">
        <v>347.47</v>
      </c>
      <c r="H19" s="3">
        <v>327.76</v>
      </c>
      <c r="I19" s="3">
        <v>321.06</v>
      </c>
      <c r="J19" s="3">
        <v>280.93</v>
      </c>
      <c r="K19" s="3">
        <v>240.8</v>
      </c>
      <c r="L19" s="3">
        <v>200.66</v>
      </c>
      <c r="M19" s="3">
        <v>160.53</v>
      </c>
      <c r="N19" s="3">
        <v>120.4</v>
      </c>
      <c r="O19" s="3">
        <v>80.27</v>
      </c>
      <c r="P19" s="3">
        <v>40.130000000000003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x14ac:dyDescent="0.25">
      <c r="A20" t="s">
        <v>3</v>
      </c>
      <c r="B20" s="8" t="s">
        <v>3768</v>
      </c>
      <c r="C20" s="8" t="s">
        <v>3768</v>
      </c>
      <c r="D20" s="5" t="s">
        <v>23</v>
      </c>
      <c r="E20" s="3">
        <v>4678.9799999999996</v>
      </c>
      <c r="F20" s="3">
        <v>4337.99</v>
      </c>
      <c r="G20" s="3">
        <v>4225.99</v>
      </c>
      <c r="H20" s="3">
        <v>4092.14</v>
      </c>
      <c r="I20" s="3">
        <v>3992.55</v>
      </c>
      <c r="J20" s="3">
        <v>3493.48</v>
      </c>
      <c r="K20" s="3">
        <v>2994.41</v>
      </c>
      <c r="L20" s="3">
        <v>2495.34</v>
      </c>
      <c r="M20" s="3">
        <v>1996.28</v>
      </c>
      <c r="N20" s="3">
        <v>1497.21</v>
      </c>
      <c r="O20" s="3">
        <v>998.14</v>
      </c>
      <c r="P20" s="3">
        <v>499.07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x14ac:dyDescent="0.25">
      <c r="A21" t="s">
        <v>3</v>
      </c>
      <c r="B21" s="8" t="s">
        <v>3769</v>
      </c>
      <c r="C21" s="8" t="s">
        <v>3769</v>
      </c>
      <c r="D21" s="5" t="s">
        <v>24</v>
      </c>
      <c r="E21" s="3">
        <v>7.69</v>
      </c>
      <c r="F21" s="3">
        <v>7.26</v>
      </c>
      <c r="G21" s="3">
        <v>7.21</v>
      </c>
      <c r="H21" s="3">
        <v>8.0399999999999991</v>
      </c>
      <c r="I21" s="3">
        <v>8.19</v>
      </c>
      <c r="J21" s="3">
        <v>7.17</v>
      </c>
      <c r="K21" s="3">
        <v>6.14</v>
      </c>
      <c r="L21" s="3">
        <v>5.12</v>
      </c>
      <c r="M21" s="3">
        <v>4.0999999999999996</v>
      </c>
      <c r="N21" s="3">
        <v>3.07</v>
      </c>
      <c r="O21" s="3">
        <v>2.0499999999999998</v>
      </c>
      <c r="P21" s="3">
        <v>1.02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25">
      <c r="A22" t="s">
        <v>3</v>
      </c>
      <c r="B22" s="8" t="s">
        <v>3770</v>
      </c>
      <c r="C22" s="8" t="s">
        <v>3770</v>
      </c>
      <c r="D22" s="5" t="s">
        <v>25</v>
      </c>
      <c r="E22" s="3">
        <v>329.68</v>
      </c>
      <c r="F22" s="3">
        <v>392.31</v>
      </c>
      <c r="G22" s="3">
        <v>448.26</v>
      </c>
      <c r="H22" s="3">
        <v>515.85</v>
      </c>
      <c r="I22" s="3">
        <v>498.37</v>
      </c>
      <c r="J22" s="3">
        <v>436.07</v>
      </c>
      <c r="K22" s="3">
        <v>373.78</v>
      </c>
      <c r="L22" s="3">
        <v>311.48</v>
      </c>
      <c r="M22" s="3">
        <v>249.19</v>
      </c>
      <c r="N22" s="3">
        <v>186.89</v>
      </c>
      <c r="O22" s="3">
        <v>124.59</v>
      </c>
      <c r="P22" s="3">
        <v>62.3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x14ac:dyDescent="0.25">
      <c r="A23" t="s">
        <v>3</v>
      </c>
      <c r="B23" s="8" t="s">
        <v>3771</v>
      </c>
      <c r="C23" s="8" t="s">
        <v>3771</v>
      </c>
      <c r="D23" s="5" t="s">
        <v>26</v>
      </c>
      <c r="E23" s="3">
        <v>275.13</v>
      </c>
      <c r="F23" s="3">
        <v>317.73</v>
      </c>
      <c r="G23" s="3">
        <v>366.75</v>
      </c>
      <c r="H23" s="3">
        <v>342.93</v>
      </c>
      <c r="I23" s="3">
        <v>339.15</v>
      </c>
      <c r="J23" s="3">
        <v>296.76</v>
      </c>
      <c r="K23" s="3">
        <v>254.36</v>
      </c>
      <c r="L23" s="3">
        <v>211.97</v>
      </c>
      <c r="M23" s="3">
        <v>169.58</v>
      </c>
      <c r="N23" s="3">
        <v>127.18</v>
      </c>
      <c r="O23" s="3">
        <v>84.79</v>
      </c>
      <c r="P23" s="3">
        <v>42.39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x14ac:dyDescent="0.25">
      <c r="A24" t="s">
        <v>3</v>
      </c>
      <c r="B24" s="8" t="s">
        <v>3753</v>
      </c>
      <c r="C24" s="8" t="s">
        <v>6079</v>
      </c>
      <c r="D24" s="5" t="s">
        <v>27</v>
      </c>
      <c r="E24" s="3"/>
      <c r="F24" s="3"/>
      <c r="G24" s="3"/>
      <c r="H24" s="3"/>
      <c r="I24" s="3">
        <v>2397.08</v>
      </c>
      <c r="J24" s="3">
        <v>2097.4499999999998</v>
      </c>
      <c r="K24" s="3">
        <v>1797.81</v>
      </c>
      <c r="L24" s="3">
        <v>1498.18</v>
      </c>
      <c r="M24" s="3">
        <v>1198.54</v>
      </c>
      <c r="N24" s="3">
        <v>898.91</v>
      </c>
      <c r="O24" s="3">
        <v>599.27</v>
      </c>
      <c r="P24" s="3">
        <v>299.64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x14ac:dyDescent="0.25">
      <c r="A25" t="s">
        <v>3</v>
      </c>
      <c r="B25" s="8" t="s">
        <v>3762</v>
      </c>
      <c r="C25" s="8" t="s">
        <v>6232</v>
      </c>
      <c r="D25" s="5" t="s">
        <v>28</v>
      </c>
      <c r="E25" s="3"/>
      <c r="F25" s="3"/>
      <c r="G25" s="3"/>
      <c r="H25" s="3"/>
      <c r="I25" s="3">
        <v>16.72</v>
      </c>
      <c r="J25" s="3">
        <v>14.63</v>
      </c>
      <c r="K25" s="3">
        <v>12.54</v>
      </c>
      <c r="L25" s="3">
        <v>10.45</v>
      </c>
      <c r="M25" s="3">
        <v>8.36</v>
      </c>
      <c r="N25" s="3">
        <v>6.27</v>
      </c>
      <c r="O25" s="3">
        <v>4.18</v>
      </c>
      <c r="P25" s="3">
        <v>2.09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x14ac:dyDescent="0.25">
      <c r="A26" t="s">
        <v>3</v>
      </c>
      <c r="B26" s="8" t="s">
        <v>3767</v>
      </c>
      <c r="C26" s="8" t="s">
        <v>6316</v>
      </c>
      <c r="D26" s="5" t="s">
        <v>29</v>
      </c>
      <c r="E26" s="3"/>
      <c r="F26" s="3"/>
      <c r="G26" s="3"/>
      <c r="H26" s="3"/>
      <c r="I26" s="3">
        <v>116.84</v>
      </c>
      <c r="J26" s="3">
        <v>102.24</v>
      </c>
      <c r="K26" s="3">
        <v>87.63</v>
      </c>
      <c r="L26" s="3">
        <v>73.03</v>
      </c>
      <c r="M26" s="3">
        <v>58.42</v>
      </c>
      <c r="N26" s="3">
        <v>43.82</v>
      </c>
      <c r="O26" s="3">
        <v>29.21</v>
      </c>
      <c r="P26" s="3">
        <v>14.61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x14ac:dyDescent="0.25">
      <c r="A27" t="s">
        <v>1574</v>
      </c>
      <c r="B27" s="8" t="s">
        <v>3772</v>
      </c>
      <c r="C27" s="8" t="s">
        <v>3772</v>
      </c>
      <c r="D27" s="5" t="s">
        <v>36</v>
      </c>
      <c r="E27" s="3">
        <v>13.49</v>
      </c>
      <c r="F27" s="3">
        <v>12.09</v>
      </c>
      <c r="G27" s="3">
        <v>11.54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x14ac:dyDescent="0.25">
      <c r="A28" t="s">
        <v>1574</v>
      </c>
      <c r="B28" s="8" t="s">
        <v>3773</v>
      </c>
      <c r="C28" s="8" t="s">
        <v>3773</v>
      </c>
      <c r="D28" s="5" t="s">
        <v>37</v>
      </c>
      <c r="E28" s="3">
        <v>3.18</v>
      </c>
      <c r="F28" s="3">
        <v>3.12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x14ac:dyDescent="0.25">
      <c r="A29" t="s">
        <v>1574</v>
      </c>
      <c r="B29" s="8" t="s">
        <v>3774</v>
      </c>
      <c r="C29" s="8" t="s">
        <v>3774</v>
      </c>
      <c r="D29" s="5" t="s">
        <v>38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x14ac:dyDescent="0.25">
      <c r="A30" t="s">
        <v>1574</v>
      </c>
      <c r="B30" s="8" t="s">
        <v>3775</v>
      </c>
      <c r="C30" s="8" t="s">
        <v>3775</v>
      </c>
      <c r="D30" s="5" t="s">
        <v>39</v>
      </c>
      <c r="E30" s="3">
        <v>12.55</v>
      </c>
      <c r="F30" s="3">
        <v>14.84</v>
      </c>
      <c r="G30" s="3">
        <v>16.88</v>
      </c>
      <c r="H30" s="3">
        <v>12.34</v>
      </c>
      <c r="I30" s="3">
        <v>10.210000000000001</v>
      </c>
      <c r="J30" s="3">
        <v>8.93</v>
      </c>
      <c r="K30" s="3">
        <v>7.66</v>
      </c>
      <c r="L30" s="3">
        <v>6.38</v>
      </c>
      <c r="M30" s="3">
        <v>5.1100000000000003</v>
      </c>
      <c r="N30" s="3">
        <v>3.83</v>
      </c>
      <c r="O30" s="3">
        <v>2.5499999999999998</v>
      </c>
      <c r="P30" s="3">
        <v>1.28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x14ac:dyDescent="0.25">
      <c r="A31" t="s">
        <v>1574</v>
      </c>
      <c r="B31" s="8" t="s">
        <v>3776</v>
      </c>
      <c r="C31" s="8" t="s">
        <v>3776</v>
      </c>
      <c r="D31" s="5" t="s">
        <v>40</v>
      </c>
      <c r="E31" s="3">
        <v>267.32</v>
      </c>
      <c r="F31" s="3">
        <v>360.02</v>
      </c>
      <c r="G31" s="3">
        <v>486.61</v>
      </c>
      <c r="H31" s="3">
        <v>665.49</v>
      </c>
      <c r="I31" s="3">
        <v>1633.9</v>
      </c>
      <c r="J31" s="3">
        <v>1429.66</v>
      </c>
      <c r="K31" s="3">
        <v>1225.43</v>
      </c>
      <c r="L31" s="3">
        <v>1021.19</v>
      </c>
      <c r="M31" s="3">
        <v>816.95</v>
      </c>
      <c r="N31" s="3">
        <v>612.71</v>
      </c>
      <c r="O31" s="3">
        <v>408.48</v>
      </c>
      <c r="P31" s="3">
        <v>204.24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x14ac:dyDescent="0.25">
      <c r="A32" t="s">
        <v>1574</v>
      </c>
      <c r="B32" s="8" t="s">
        <v>3777</v>
      </c>
      <c r="C32" s="8" t="s">
        <v>3777</v>
      </c>
      <c r="D32" s="5" t="s">
        <v>41</v>
      </c>
      <c r="E32" s="3">
        <v>1.64</v>
      </c>
      <c r="F32" s="3">
        <v>1.55</v>
      </c>
      <c r="G32" s="3">
        <v>8.93</v>
      </c>
      <c r="H32" s="3">
        <v>8.69</v>
      </c>
      <c r="I32" s="3">
        <v>5.31</v>
      </c>
      <c r="J32" s="3">
        <v>4.6500000000000004</v>
      </c>
      <c r="K32" s="3">
        <v>3.98</v>
      </c>
      <c r="L32" s="3">
        <v>3.32</v>
      </c>
      <c r="M32" s="3">
        <v>2.66</v>
      </c>
      <c r="N32" s="3">
        <v>1.99</v>
      </c>
      <c r="O32" s="3">
        <v>1.33</v>
      </c>
      <c r="P32" s="3">
        <v>0.66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x14ac:dyDescent="0.25">
      <c r="A33" t="s">
        <v>1574</v>
      </c>
      <c r="B33" s="8" t="s">
        <v>3778</v>
      </c>
      <c r="C33" s="8" t="s">
        <v>3778</v>
      </c>
      <c r="D33" s="5" t="s">
        <v>42</v>
      </c>
      <c r="E33" s="3">
        <v>5.32</v>
      </c>
      <c r="F33" s="3">
        <v>245.76</v>
      </c>
      <c r="G33" s="3">
        <v>508.94</v>
      </c>
      <c r="H33" s="3">
        <v>831.86</v>
      </c>
      <c r="I33" s="3">
        <v>965.37</v>
      </c>
      <c r="J33" s="3">
        <v>844.7</v>
      </c>
      <c r="K33" s="3">
        <v>724.03</v>
      </c>
      <c r="L33" s="3">
        <v>603.36</v>
      </c>
      <c r="M33" s="3">
        <v>482.69</v>
      </c>
      <c r="N33" s="3">
        <v>362.01</v>
      </c>
      <c r="O33" s="3">
        <v>241.34</v>
      </c>
      <c r="P33" s="3">
        <v>120.67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x14ac:dyDescent="0.25">
      <c r="A34" t="s">
        <v>1574</v>
      </c>
      <c r="B34" s="8" t="s">
        <v>3779</v>
      </c>
      <c r="C34" s="8" t="s">
        <v>3779</v>
      </c>
      <c r="D34" s="5" t="s">
        <v>34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x14ac:dyDescent="0.25">
      <c r="A35" t="s">
        <v>1574</v>
      </c>
      <c r="B35" s="8" t="s">
        <v>3780</v>
      </c>
      <c r="C35" s="8" t="s">
        <v>3780</v>
      </c>
      <c r="D35" s="5" t="s">
        <v>35</v>
      </c>
      <c r="E35" s="3">
        <v>21.6</v>
      </c>
      <c r="F35" s="3">
        <v>20.61</v>
      </c>
      <c r="G35" s="3">
        <v>16.63</v>
      </c>
      <c r="H35" s="3">
        <v>16.600000000000001</v>
      </c>
      <c r="I35" s="3">
        <v>15.73</v>
      </c>
      <c r="J35" s="3">
        <v>13.76</v>
      </c>
      <c r="K35" s="3">
        <v>11.8</v>
      </c>
      <c r="L35" s="3">
        <v>9.83</v>
      </c>
      <c r="M35" s="3">
        <v>7.87</v>
      </c>
      <c r="N35" s="3">
        <v>5.9</v>
      </c>
      <c r="O35" s="3">
        <v>3.93</v>
      </c>
      <c r="P35" s="3">
        <v>1.97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x14ac:dyDescent="0.25">
      <c r="A36" t="s">
        <v>1574</v>
      </c>
      <c r="B36" s="8" t="s">
        <v>3781</v>
      </c>
      <c r="C36" s="8" t="s">
        <v>3781</v>
      </c>
      <c r="D36" s="5" t="s">
        <v>43</v>
      </c>
      <c r="E36" s="3">
        <v>33.97</v>
      </c>
      <c r="F36" s="3">
        <v>41.46</v>
      </c>
      <c r="G36" s="3">
        <v>39.47</v>
      </c>
      <c r="H36" s="3">
        <v>41.02</v>
      </c>
      <c r="I36" s="3">
        <v>39.71</v>
      </c>
      <c r="J36" s="3">
        <v>34.75</v>
      </c>
      <c r="K36" s="3">
        <v>29.78</v>
      </c>
      <c r="L36" s="3">
        <v>24.82</v>
      </c>
      <c r="M36" s="3">
        <v>19.86</v>
      </c>
      <c r="N36" s="3">
        <v>14.89</v>
      </c>
      <c r="O36" s="3">
        <v>9.93</v>
      </c>
      <c r="P36" s="3">
        <v>4.96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x14ac:dyDescent="0.25">
      <c r="A37" t="s">
        <v>1574</v>
      </c>
      <c r="B37" s="8" t="s">
        <v>3782</v>
      </c>
      <c r="C37" s="8" t="s">
        <v>3782</v>
      </c>
      <c r="D37" s="5" t="s">
        <v>24</v>
      </c>
      <c r="E37" s="3">
        <v>4.0199999999999996</v>
      </c>
      <c r="F37" s="3">
        <v>4.29</v>
      </c>
      <c r="G37" s="3">
        <v>4.1500000000000004</v>
      </c>
      <c r="H37" s="3">
        <v>3.91</v>
      </c>
      <c r="I37" s="3">
        <v>3.81</v>
      </c>
      <c r="J37" s="3">
        <v>3.33</v>
      </c>
      <c r="K37" s="3">
        <v>2.86</v>
      </c>
      <c r="L37" s="3">
        <v>2.38</v>
      </c>
      <c r="M37" s="3">
        <v>1.91</v>
      </c>
      <c r="N37" s="3">
        <v>1.43</v>
      </c>
      <c r="O37" s="3">
        <v>0.95</v>
      </c>
      <c r="P37" s="3">
        <v>0.48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x14ac:dyDescent="0.25">
      <c r="A38" t="s">
        <v>1574</v>
      </c>
      <c r="B38" s="8" t="s">
        <v>3783</v>
      </c>
      <c r="C38" s="8" t="s">
        <v>3783</v>
      </c>
      <c r="D38" s="5" t="s">
        <v>26</v>
      </c>
      <c r="E38" s="3">
        <v>663.01</v>
      </c>
      <c r="F38" s="3">
        <v>745.21</v>
      </c>
      <c r="G38" s="3">
        <v>921.68</v>
      </c>
      <c r="H38" s="3">
        <v>820.17</v>
      </c>
      <c r="I38" s="3">
        <v>945.07</v>
      </c>
      <c r="J38" s="3">
        <v>826.94</v>
      </c>
      <c r="K38" s="3">
        <v>708.8</v>
      </c>
      <c r="L38" s="3">
        <v>590.66999999999996</v>
      </c>
      <c r="M38" s="3">
        <v>472.54</v>
      </c>
      <c r="N38" s="3">
        <v>354.4</v>
      </c>
      <c r="O38" s="3">
        <v>236.27</v>
      </c>
      <c r="P38" s="3">
        <v>118.13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x14ac:dyDescent="0.25">
      <c r="A39" t="s">
        <v>44</v>
      </c>
      <c r="B39" s="8" t="s">
        <v>3784</v>
      </c>
      <c r="C39" s="8" t="s">
        <v>3784</v>
      </c>
      <c r="D39" s="5" t="s">
        <v>54</v>
      </c>
      <c r="E39" s="3">
        <v>75.819999999999993</v>
      </c>
      <c r="F39" s="3">
        <v>72.45</v>
      </c>
      <c r="G39" s="3">
        <v>64.819999999999993</v>
      </c>
      <c r="H39" s="3">
        <v>58.65</v>
      </c>
      <c r="I39" s="3">
        <v>57.37</v>
      </c>
      <c r="J39" s="3">
        <v>50.2</v>
      </c>
      <c r="K39" s="3">
        <v>43.03</v>
      </c>
      <c r="L39" s="3">
        <v>35.86</v>
      </c>
      <c r="M39" s="3">
        <v>28.69</v>
      </c>
      <c r="N39" s="3">
        <v>21.51</v>
      </c>
      <c r="O39" s="3">
        <v>14.34</v>
      </c>
      <c r="P39" s="3">
        <v>7.17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x14ac:dyDescent="0.25">
      <c r="A40" t="s">
        <v>44</v>
      </c>
      <c r="B40" s="8" t="s">
        <v>3785</v>
      </c>
      <c r="C40" s="8" t="s">
        <v>3785</v>
      </c>
      <c r="D40" s="5" t="s">
        <v>55</v>
      </c>
      <c r="E40" s="3">
        <v>12.57</v>
      </c>
      <c r="F40" s="3">
        <v>11.19</v>
      </c>
      <c r="G40" s="3">
        <v>8.7899999999999991</v>
      </c>
      <c r="H40" s="3">
        <v>18.16</v>
      </c>
      <c r="I40" s="3">
        <v>19.29</v>
      </c>
      <c r="J40" s="3">
        <v>16.88</v>
      </c>
      <c r="K40" s="3">
        <v>14.47</v>
      </c>
      <c r="L40" s="3">
        <v>12.06</v>
      </c>
      <c r="M40" s="3">
        <v>9.65</v>
      </c>
      <c r="N40" s="3">
        <v>7.23</v>
      </c>
      <c r="O40" s="3">
        <v>4.82</v>
      </c>
      <c r="P40" s="3">
        <v>2.41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x14ac:dyDescent="0.25">
      <c r="A41" t="s">
        <v>44</v>
      </c>
      <c r="B41" s="8" t="s">
        <v>6538</v>
      </c>
      <c r="C41" s="8" t="s">
        <v>3786</v>
      </c>
      <c r="D41" s="5" t="s">
        <v>56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x14ac:dyDescent="0.25">
      <c r="A42" t="s">
        <v>44</v>
      </c>
      <c r="B42" s="8" t="s">
        <v>6538</v>
      </c>
      <c r="C42" s="8" t="s">
        <v>3787</v>
      </c>
      <c r="D42" s="5" t="s">
        <v>57</v>
      </c>
      <c r="E42" s="3">
        <v>14.22</v>
      </c>
      <c r="F42" s="3">
        <v>13.23</v>
      </c>
      <c r="G42" s="3">
        <v>5.52</v>
      </c>
      <c r="H42" s="3">
        <v>1.69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x14ac:dyDescent="0.25">
      <c r="A43" t="s">
        <v>44</v>
      </c>
      <c r="B43" s="8" t="s">
        <v>6538</v>
      </c>
      <c r="C43" s="8" t="s">
        <v>3788</v>
      </c>
      <c r="D43" s="5" t="s">
        <v>58</v>
      </c>
      <c r="E43" s="3">
        <v>4.4000000000000004</v>
      </c>
      <c r="F43" s="3">
        <v>4.0999999999999996</v>
      </c>
      <c r="G43" s="3">
        <v>2.0299999999999998</v>
      </c>
      <c r="H43" s="3">
        <v>0.63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x14ac:dyDescent="0.25">
      <c r="A44" t="s">
        <v>44</v>
      </c>
      <c r="B44" s="8" t="s">
        <v>6539</v>
      </c>
      <c r="C44" s="8" t="s">
        <v>3789</v>
      </c>
      <c r="D44" s="5" t="s">
        <v>59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x14ac:dyDescent="0.25">
      <c r="A45" t="s">
        <v>44</v>
      </c>
      <c r="B45" s="8" t="s">
        <v>6539</v>
      </c>
      <c r="C45" s="8" t="s">
        <v>3790</v>
      </c>
      <c r="D45" s="5" t="s">
        <v>60</v>
      </c>
      <c r="E45" s="3">
        <v>0.38</v>
      </c>
      <c r="F45" s="3">
        <v>0.36</v>
      </c>
      <c r="G45" s="3">
        <v>0.73</v>
      </c>
      <c r="H45" s="3">
        <v>0.54</v>
      </c>
      <c r="I45" s="3">
        <v>0.53</v>
      </c>
      <c r="J45" s="3">
        <v>0.46</v>
      </c>
      <c r="K45" s="3">
        <v>0.4</v>
      </c>
      <c r="L45" s="3">
        <v>0.33</v>
      </c>
      <c r="M45" s="3">
        <v>0.27</v>
      </c>
      <c r="N45" s="3">
        <v>0.2</v>
      </c>
      <c r="O45" s="3">
        <v>0.13</v>
      </c>
      <c r="P45" s="3">
        <v>7.0000000000000007E-2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x14ac:dyDescent="0.25">
      <c r="A46" t="s">
        <v>44</v>
      </c>
      <c r="B46" s="8" t="s">
        <v>6539</v>
      </c>
      <c r="C46" s="8" t="s">
        <v>3791</v>
      </c>
      <c r="D46" s="5" t="s">
        <v>61</v>
      </c>
      <c r="E46" s="3">
        <v>4.4000000000000004</v>
      </c>
      <c r="F46" s="3">
        <v>3.73</v>
      </c>
      <c r="G46" s="3">
        <v>5.86</v>
      </c>
      <c r="H46" s="3">
        <v>4.62</v>
      </c>
      <c r="I46" s="3">
        <v>4.5199999999999996</v>
      </c>
      <c r="J46" s="3">
        <v>3.96</v>
      </c>
      <c r="K46" s="3">
        <v>3.39</v>
      </c>
      <c r="L46" s="3">
        <v>2.83</v>
      </c>
      <c r="M46" s="3">
        <v>2.2599999999999998</v>
      </c>
      <c r="N46" s="3">
        <v>1.7</v>
      </c>
      <c r="O46" s="3">
        <v>1.1299999999999999</v>
      </c>
      <c r="P46" s="3">
        <v>0.56999999999999995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x14ac:dyDescent="0.25">
      <c r="A47" t="s">
        <v>44</v>
      </c>
      <c r="B47" s="8" t="s">
        <v>3792</v>
      </c>
      <c r="C47" s="8" t="s">
        <v>3792</v>
      </c>
      <c r="D47" s="5" t="s">
        <v>62</v>
      </c>
      <c r="E47" s="3">
        <v>60.28</v>
      </c>
      <c r="F47" s="3">
        <v>54.6</v>
      </c>
      <c r="G47" s="3">
        <v>63.36</v>
      </c>
      <c r="H47" s="3">
        <v>59.66</v>
      </c>
      <c r="I47" s="3">
        <v>58.36</v>
      </c>
      <c r="J47" s="3">
        <v>51.07</v>
      </c>
      <c r="K47" s="3">
        <v>43.77</v>
      </c>
      <c r="L47" s="3">
        <v>36.479999999999997</v>
      </c>
      <c r="M47" s="3">
        <v>29.18</v>
      </c>
      <c r="N47" s="3">
        <v>21.89</v>
      </c>
      <c r="O47" s="3">
        <v>14.59</v>
      </c>
      <c r="P47" s="3">
        <v>7.3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x14ac:dyDescent="0.25">
      <c r="A48" t="s">
        <v>44</v>
      </c>
      <c r="B48" s="8" t="s">
        <v>3793</v>
      </c>
      <c r="C48" s="8" t="s">
        <v>3793</v>
      </c>
      <c r="D48" s="5" t="s">
        <v>63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x14ac:dyDescent="0.25">
      <c r="A49" t="s">
        <v>44</v>
      </c>
      <c r="B49" s="8" t="s">
        <v>3794</v>
      </c>
      <c r="C49" s="8" t="s">
        <v>3794</v>
      </c>
      <c r="D49" s="5" t="s">
        <v>14</v>
      </c>
      <c r="E49" s="3">
        <v>327.2</v>
      </c>
      <c r="F49" s="3">
        <v>337.65</v>
      </c>
      <c r="G49" s="3">
        <v>350.78</v>
      </c>
      <c r="H49" s="3">
        <v>333.57</v>
      </c>
      <c r="I49" s="3">
        <v>295.32</v>
      </c>
      <c r="J49" s="3">
        <v>258.41000000000003</v>
      </c>
      <c r="K49" s="3">
        <v>221.49</v>
      </c>
      <c r="L49" s="3">
        <v>184.58</v>
      </c>
      <c r="M49" s="3">
        <v>147.66</v>
      </c>
      <c r="N49" s="3">
        <v>110.75</v>
      </c>
      <c r="O49" s="3">
        <v>73.83</v>
      </c>
      <c r="P49" s="3">
        <v>36.92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x14ac:dyDescent="0.25">
      <c r="A50" t="s">
        <v>44</v>
      </c>
      <c r="B50" s="8" t="s">
        <v>3795</v>
      </c>
      <c r="C50" s="8" t="s">
        <v>3795</v>
      </c>
      <c r="D50" s="5" t="s">
        <v>64</v>
      </c>
      <c r="E50" s="3">
        <v>34.39</v>
      </c>
      <c r="F50" s="3">
        <v>41.77</v>
      </c>
      <c r="G50" s="3">
        <v>36.1</v>
      </c>
      <c r="H50" s="3">
        <v>33.43</v>
      </c>
      <c r="I50" s="3">
        <v>32.24</v>
      </c>
      <c r="J50" s="3">
        <v>28.21</v>
      </c>
      <c r="K50" s="3">
        <v>24.18</v>
      </c>
      <c r="L50" s="3">
        <v>20.149999999999999</v>
      </c>
      <c r="M50" s="3">
        <v>16.12</v>
      </c>
      <c r="N50" s="3">
        <v>12.09</v>
      </c>
      <c r="O50" s="3">
        <v>8.06</v>
      </c>
      <c r="P50" s="3">
        <v>4.03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x14ac:dyDescent="0.25">
      <c r="A51" t="s">
        <v>44</v>
      </c>
      <c r="B51" s="8" t="s">
        <v>6540</v>
      </c>
      <c r="C51" s="8" t="s">
        <v>3796</v>
      </c>
      <c r="D51" s="5" t="s">
        <v>65</v>
      </c>
      <c r="E51" s="3">
        <v>230.78</v>
      </c>
      <c r="F51" s="3">
        <v>218.4</v>
      </c>
      <c r="G51" s="3">
        <v>228.58</v>
      </c>
      <c r="H51" s="3">
        <v>215.68</v>
      </c>
      <c r="I51" s="3">
        <v>219.99</v>
      </c>
      <c r="J51" s="3">
        <v>192.49</v>
      </c>
      <c r="K51" s="3">
        <v>164.99</v>
      </c>
      <c r="L51" s="3">
        <v>137.49</v>
      </c>
      <c r="M51" s="3">
        <v>110</v>
      </c>
      <c r="N51" s="3">
        <v>82.5</v>
      </c>
      <c r="O51" s="3">
        <v>55</v>
      </c>
      <c r="P51" s="3">
        <v>27.5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x14ac:dyDescent="0.25">
      <c r="A52" t="s">
        <v>44</v>
      </c>
      <c r="B52" s="8" t="s">
        <v>6540</v>
      </c>
      <c r="C52" s="8" t="s">
        <v>3797</v>
      </c>
      <c r="D52" s="5" t="s">
        <v>66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x14ac:dyDescent="0.25">
      <c r="A53" t="s">
        <v>44</v>
      </c>
      <c r="B53" s="8" t="s">
        <v>3798</v>
      </c>
      <c r="C53" s="8" t="s">
        <v>3798</v>
      </c>
      <c r="D53" s="5" t="s">
        <v>67</v>
      </c>
      <c r="E53" s="3">
        <v>30.28</v>
      </c>
      <c r="F53" s="3">
        <v>28.17</v>
      </c>
      <c r="G53" s="3">
        <v>29.36</v>
      </c>
      <c r="H53" s="3">
        <v>27.91</v>
      </c>
      <c r="I53" s="3">
        <v>26.89</v>
      </c>
      <c r="J53" s="3">
        <v>23.53</v>
      </c>
      <c r="K53" s="3">
        <v>20.170000000000002</v>
      </c>
      <c r="L53" s="3">
        <v>16.809999999999999</v>
      </c>
      <c r="M53" s="3">
        <v>13.45</v>
      </c>
      <c r="N53" s="3">
        <v>10.08</v>
      </c>
      <c r="O53" s="3">
        <v>6.72</v>
      </c>
      <c r="P53" s="3">
        <v>3.36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x14ac:dyDescent="0.25">
      <c r="A54" t="s">
        <v>44</v>
      </c>
      <c r="B54" s="8" t="s">
        <v>3799</v>
      </c>
      <c r="C54" s="8" t="s">
        <v>3799</v>
      </c>
      <c r="D54" s="5" t="s">
        <v>68</v>
      </c>
      <c r="E54" s="3">
        <v>16.78</v>
      </c>
      <c r="F54" s="3">
        <v>11.05</v>
      </c>
      <c r="G54" s="3">
        <v>6.53</v>
      </c>
      <c r="H54" s="3">
        <v>6.21</v>
      </c>
      <c r="I54" s="3">
        <v>5.87</v>
      </c>
      <c r="J54" s="3">
        <v>5.14</v>
      </c>
      <c r="K54" s="3">
        <v>4.4000000000000004</v>
      </c>
      <c r="L54" s="3">
        <v>3.67</v>
      </c>
      <c r="M54" s="3">
        <v>2.94</v>
      </c>
      <c r="N54" s="3">
        <v>2.2000000000000002</v>
      </c>
      <c r="O54" s="3">
        <v>1.47</v>
      </c>
      <c r="P54" s="3">
        <v>0.73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x14ac:dyDescent="0.25">
      <c r="A55" t="s">
        <v>44</v>
      </c>
      <c r="B55" s="8" t="s">
        <v>3800</v>
      </c>
      <c r="C55" s="8" t="s">
        <v>3800</v>
      </c>
      <c r="D55" s="5" t="s">
        <v>69</v>
      </c>
      <c r="E55" s="3">
        <v>75.349999999999994</v>
      </c>
      <c r="F55" s="3">
        <v>91.43</v>
      </c>
      <c r="G55" s="3">
        <v>68.27</v>
      </c>
      <c r="H55" s="3">
        <v>68.63</v>
      </c>
      <c r="I55" s="3">
        <v>64.069999999999993</v>
      </c>
      <c r="J55" s="3">
        <v>56.06</v>
      </c>
      <c r="K55" s="3">
        <v>48.05</v>
      </c>
      <c r="L55" s="3">
        <v>40.04</v>
      </c>
      <c r="M55" s="3">
        <v>32.04</v>
      </c>
      <c r="N55" s="3">
        <v>24.03</v>
      </c>
      <c r="O55" s="3">
        <v>16.02</v>
      </c>
      <c r="P55" s="3">
        <v>8.01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x14ac:dyDescent="0.25">
      <c r="A56" t="s">
        <v>44</v>
      </c>
      <c r="B56" s="8" t="s">
        <v>3801</v>
      </c>
      <c r="C56" s="8" t="s">
        <v>3801</v>
      </c>
      <c r="D56" s="5" t="s">
        <v>70</v>
      </c>
      <c r="E56" s="3">
        <v>0.77</v>
      </c>
      <c r="F56" s="3">
        <v>0.75</v>
      </c>
      <c r="G56" s="3">
        <v>10.41</v>
      </c>
      <c r="H56" s="3">
        <v>9.4499999999999993</v>
      </c>
      <c r="I56" s="3">
        <v>9.11</v>
      </c>
      <c r="J56" s="3">
        <v>7.97</v>
      </c>
      <c r="K56" s="3">
        <v>6.83</v>
      </c>
      <c r="L56" s="3">
        <v>5.69</v>
      </c>
      <c r="M56" s="3">
        <v>4.5599999999999996</v>
      </c>
      <c r="N56" s="3">
        <v>3.42</v>
      </c>
      <c r="O56" s="3">
        <v>2.2799999999999998</v>
      </c>
      <c r="P56" s="3">
        <v>1.1399999999999999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x14ac:dyDescent="0.25">
      <c r="A57" t="s">
        <v>44</v>
      </c>
      <c r="B57" s="8" t="s">
        <v>3802</v>
      </c>
      <c r="C57" s="8" t="s">
        <v>3802</v>
      </c>
      <c r="D57" s="5" t="s">
        <v>71</v>
      </c>
      <c r="E57" s="3">
        <v>140.83000000000001</v>
      </c>
      <c r="F57" s="3">
        <v>135.19999999999999</v>
      </c>
      <c r="G57" s="3">
        <v>116.88</v>
      </c>
      <c r="H57" s="3">
        <v>109.58</v>
      </c>
      <c r="I57" s="3">
        <v>104.06</v>
      </c>
      <c r="J57" s="3">
        <v>91.05</v>
      </c>
      <c r="K57" s="3">
        <v>78.05</v>
      </c>
      <c r="L57" s="3">
        <v>65.040000000000006</v>
      </c>
      <c r="M57" s="3">
        <v>52.03</v>
      </c>
      <c r="N57" s="3">
        <v>39.020000000000003</v>
      </c>
      <c r="O57" s="3">
        <v>26.02</v>
      </c>
      <c r="P57" s="3">
        <v>13.01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x14ac:dyDescent="0.25">
      <c r="A58" t="s">
        <v>44</v>
      </c>
      <c r="B58" s="8" t="s">
        <v>3803</v>
      </c>
      <c r="C58" s="8" t="s">
        <v>3803</v>
      </c>
      <c r="D58" s="5" t="s">
        <v>72</v>
      </c>
      <c r="E58" s="3">
        <v>52.95</v>
      </c>
      <c r="F58" s="3">
        <v>49.37</v>
      </c>
      <c r="G58" s="3">
        <v>0</v>
      </c>
      <c r="H58" s="3">
        <v>50.73</v>
      </c>
      <c r="I58" s="3">
        <v>47.09</v>
      </c>
      <c r="J58" s="3">
        <v>41.2</v>
      </c>
      <c r="K58" s="3">
        <v>35.32</v>
      </c>
      <c r="L58" s="3">
        <v>29.43</v>
      </c>
      <c r="M58" s="3">
        <v>23.55</v>
      </c>
      <c r="N58" s="3">
        <v>17.66</v>
      </c>
      <c r="O58" s="3">
        <v>11.77</v>
      </c>
      <c r="P58" s="3">
        <v>5.89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x14ac:dyDescent="0.25">
      <c r="A59" t="s">
        <v>44</v>
      </c>
      <c r="B59" s="8" t="s">
        <v>3804</v>
      </c>
      <c r="C59" s="8" t="s">
        <v>3804</v>
      </c>
      <c r="D59" s="5" t="s">
        <v>73</v>
      </c>
      <c r="E59" s="3">
        <v>11.8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x14ac:dyDescent="0.25">
      <c r="A60" t="s">
        <v>44</v>
      </c>
      <c r="B60" s="8" t="s">
        <v>3804</v>
      </c>
      <c r="C60" s="8" t="s">
        <v>3805</v>
      </c>
      <c r="D60" s="5" t="s">
        <v>74</v>
      </c>
      <c r="E60" s="3">
        <v>0.04</v>
      </c>
      <c r="F60" s="3">
        <v>0.04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x14ac:dyDescent="0.25">
      <c r="A61" t="s">
        <v>44</v>
      </c>
      <c r="B61" s="8" t="s">
        <v>3806</v>
      </c>
      <c r="C61" s="8" t="s">
        <v>3806</v>
      </c>
      <c r="D61" s="5" t="s">
        <v>75</v>
      </c>
      <c r="E61" s="3">
        <v>418.65</v>
      </c>
      <c r="F61" s="3">
        <v>266.33</v>
      </c>
      <c r="G61" s="3">
        <v>243.91</v>
      </c>
      <c r="H61" s="3">
        <v>226.39</v>
      </c>
      <c r="I61" s="3">
        <v>216.47</v>
      </c>
      <c r="J61" s="3">
        <v>189.41</v>
      </c>
      <c r="K61" s="3">
        <v>162.35</v>
      </c>
      <c r="L61" s="3">
        <v>135.29</v>
      </c>
      <c r="M61" s="3">
        <v>108.24</v>
      </c>
      <c r="N61" s="3">
        <v>81.180000000000007</v>
      </c>
      <c r="O61" s="3">
        <v>54.12</v>
      </c>
      <c r="P61" s="3">
        <v>27.06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x14ac:dyDescent="0.25">
      <c r="A62" t="s">
        <v>44</v>
      </c>
      <c r="B62" s="8" t="s">
        <v>3807</v>
      </c>
      <c r="C62" s="8" t="s">
        <v>3807</v>
      </c>
      <c r="D62" s="5" t="s">
        <v>76</v>
      </c>
      <c r="E62" s="3">
        <v>8.59</v>
      </c>
      <c r="F62" s="3">
        <v>0</v>
      </c>
      <c r="G62" s="3">
        <v>0</v>
      </c>
      <c r="H62" s="3">
        <v>5.65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x14ac:dyDescent="0.25">
      <c r="A63" t="s">
        <v>2671</v>
      </c>
      <c r="B63" s="8" t="s">
        <v>3808</v>
      </c>
      <c r="C63" s="8" t="s">
        <v>3808</v>
      </c>
      <c r="D63" s="5" t="s">
        <v>91</v>
      </c>
      <c r="E63" s="3">
        <v>22.41</v>
      </c>
      <c r="F63" s="3">
        <v>19.78</v>
      </c>
      <c r="G63" s="3">
        <v>18.95</v>
      </c>
      <c r="H63" s="3">
        <v>18.989999999999998</v>
      </c>
      <c r="I63" s="3">
        <v>17.420000000000002</v>
      </c>
      <c r="J63" s="3">
        <v>15.24</v>
      </c>
      <c r="K63" s="3">
        <v>13.07</v>
      </c>
      <c r="L63" s="3">
        <v>10.89</v>
      </c>
      <c r="M63" s="3">
        <v>8.7100000000000009</v>
      </c>
      <c r="N63" s="3">
        <v>6.53</v>
      </c>
      <c r="O63" s="3">
        <v>4.3600000000000003</v>
      </c>
      <c r="P63" s="3">
        <v>2.1800000000000002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x14ac:dyDescent="0.25">
      <c r="A64" t="s">
        <v>2671</v>
      </c>
      <c r="B64" s="8" t="s">
        <v>3809</v>
      </c>
      <c r="C64" s="8" t="s">
        <v>3809</v>
      </c>
      <c r="D64" s="5" t="s">
        <v>92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x14ac:dyDescent="0.25">
      <c r="A65" t="s">
        <v>2671</v>
      </c>
      <c r="B65" s="8" t="s">
        <v>3810</v>
      </c>
      <c r="C65" s="8" t="s">
        <v>3810</v>
      </c>
      <c r="D65" s="5" t="s">
        <v>93</v>
      </c>
      <c r="E65" s="3">
        <v>344.42</v>
      </c>
      <c r="F65" s="3">
        <v>331.29</v>
      </c>
      <c r="G65" s="3">
        <v>354.91</v>
      </c>
      <c r="H65" s="3">
        <v>374.75</v>
      </c>
      <c r="I65" s="3">
        <v>382.73</v>
      </c>
      <c r="J65" s="3">
        <v>334.89</v>
      </c>
      <c r="K65" s="3">
        <v>287.05</v>
      </c>
      <c r="L65" s="3">
        <v>239.21</v>
      </c>
      <c r="M65" s="3">
        <v>191.37</v>
      </c>
      <c r="N65" s="3">
        <v>143.52000000000001</v>
      </c>
      <c r="O65" s="3">
        <v>95.68</v>
      </c>
      <c r="P65" s="3">
        <v>47.84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x14ac:dyDescent="0.25">
      <c r="A66" t="s">
        <v>2671</v>
      </c>
      <c r="B66" s="8" t="s">
        <v>6530</v>
      </c>
      <c r="C66" s="8" t="s">
        <v>3811</v>
      </c>
      <c r="D66" s="5" t="s">
        <v>94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x14ac:dyDescent="0.25">
      <c r="A67" t="s">
        <v>2671</v>
      </c>
      <c r="B67" s="8" t="s">
        <v>6530</v>
      </c>
      <c r="C67" s="8" t="s">
        <v>3812</v>
      </c>
      <c r="D67" s="5" t="s">
        <v>95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x14ac:dyDescent="0.25">
      <c r="A68" t="s">
        <v>2671</v>
      </c>
      <c r="B68" s="8" t="s">
        <v>6531</v>
      </c>
      <c r="C68" s="8" t="s">
        <v>3813</v>
      </c>
      <c r="D68" s="5" t="s">
        <v>96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x14ac:dyDescent="0.25">
      <c r="A69" t="s">
        <v>2671</v>
      </c>
      <c r="B69" s="8" t="s">
        <v>6531</v>
      </c>
      <c r="C69" s="8" t="s">
        <v>3814</v>
      </c>
      <c r="D69" s="5" t="s">
        <v>97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x14ac:dyDescent="0.25">
      <c r="A70" t="s">
        <v>2671</v>
      </c>
      <c r="B70" s="8" t="s">
        <v>6532</v>
      </c>
      <c r="C70" s="8" t="s">
        <v>3815</v>
      </c>
      <c r="D70" s="5" t="s">
        <v>98</v>
      </c>
      <c r="E70" s="3">
        <v>81.08</v>
      </c>
      <c r="F70" s="3">
        <v>98.77</v>
      </c>
      <c r="G70" s="3">
        <v>89.43</v>
      </c>
      <c r="H70" s="3">
        <v>103.4</v>
      </c>
      <c r="I70" s="3">
        <v>99.32</v>
      </c>
      <c r="J70" s="3">
        <v>86.91</v>
      </c>
      <c r="K70" s="3">
        <v>74.489999999999995</v>
      </c>
      <c r="L70" s="3">
        <v>62.08</v>
      </c>
      <c r="M70" s="3">
        <v>49.66</v>
      </c>
      <c r="N70" s="3">
        <v>37.25</v>
      </c>
      <c r="O70" s="3">
        <v>24.83</v>
      </c>
      <c r="P70" s="3">
        <v>12.42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x14ac:dyDescent="0.25">
      <c r="A71" t="s">
        <v>2671</v>
      </c>
      <c r="B71" s="8" t="s">
        <v>6532</v>
      </c>
      <c r="C71" s="8" t="s">
        <v>3816</v>
      </c>
      <c r="D71" s="5" t="s">
        <v>99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x14ac:dyDescent="0.25">
      <c r="A72" t="s">
        <v>2671</v>
      </c>
      <c r="B72" s="8" t="s">
        <v>6533</v>
      </c>
      <c r="C72" s="8" t="s">
        <v>3817</v>
      </c>
      <c r="D72" s="5" t="s">
        <v>100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x14ac:dyDescent="0.25">
      <c r="A73" t="s">
        <v>2671</v>
      </c>
      <c r="B73" s="8" t="s">
        <v>6533</v>
      </c>
      <c r="C73" s="8" t="s">
        <v>3818</v>
      </c>
      <c r="D73" s="5" t="s">
        <v>101</v>
      </c>
      <c r="E73" s="3">
        <v>45.84</v>
      </c>
      <c r="F73" s="3">
        <v>41.54</v>
      </c>
      <c r="G73" s="3">
        <v>39.409999999999997</v>
      </c>
      <c r="H73" s="3">
        <v>33.74</v>
      </c>
      <c r="I73" s="3">
        <v>38.49</v>
      </c>
      <c r="J73" s="3">
        <v>33.68</v>
      </c>
      <c r="K73" s="3">
        <v>28.87</v>
      </c>
      <c r="L73" s="3">
        <v>24.06</v>
      </c>
      <c r="M73" s="3">
        <v>19.25</v>
      </c>
      <c r="N73" s="3">
        <v>14.43</v>
      </c>
      <c r="O73" s="3">
        <v>9.6199999999999992</v>
      </c>
      <c r="P73" s="3">
        <v>4.8099999999999996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x14ac:dyDescent="0.25">
      <c r="A74" t="s">
        <v>2671</v>
      </c>
      <c r="B74" s="8" t="s">
        <v>3819</v>
      </c>
      <c r="C74" s="8" t="s">
        <v>3819</v>
      </c>
      <c r="D74" s="5" t="s">
        <v>41</v>
      </c>
      <c r="E74" s="3">
        <v>0.34</v>
      </c>
      <c r="F74" s="3">
        <v>0.3</v>
      </c>
      <c r="G74" s="3">
        <v>0.35</v>
      </c>
      <c r="H74" s="3">
        <v>0.27</v>
      </c>
      <c r="I74" s="3">
        <v>0.28999999999999998</v>
      </c>
      <c r="J74" s="3">
        <v>0.25</v>
      </c>
      <c r="K74" s="3">
        <v>0.22</v>
      </c>
      <c r="L74" s="3">
        <v>0.18</v>
      </c>
      <c r="M74" s="3">
        <v>0.15</v>
      </c>
      <c r="N74" s="3">
        <v>0.11</v>
      </c>
      <c r="O74" s="3">
        <v>7.0000000000000007E-2</v>
      </c>
      <c r="P74" s="3">
        <v>0.04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x14ac:dyDescent="0.25">
      <c r="A75" t="s">
        <v>2671</v>
      </c>
      <c r="B75" s="8" t="s">
        <v>3820</v>
      </c>
      <c r="C75" s="8" t="s">
        <v>3820</v>
      </c>
      <c r="D75" s="5" t="s">
        <v>102</v>
      </c>
      <c r="E75" s="3">
        <v>14.27</v>
      </c>
      <c r="F75" s="3">
        <v>17.05</v>
      </c>
      <c r="G75" s="3">
        <v>16.239999999999998</v>
      </c>
      <c r="H75" s="3">
        <v>16.350000000000001</v>
      </c>
      <c r="I75" s="3">
        <v>15.85</v>
      </c>
      <c r="J75" s="3">
        <v>13.87</v>
      </c>
      <c r="K75" s="3">
        <v>11.89</v>
      </c>
      <c r="L75" s="3">
        <v>9.91</v>
      </c>
      <c r="M75" s="3">
        <v>7.93</v>
      </c>
      <c r="N75" s="3">
        <v>5.94</v>
      </c>
      <c r="O75" s="3">
        <v>3.96</v>
      </c>
      <c r="P75" s="3">
        <v>1.98</v>
      </c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x14ac:dyDescent="0.25">
      <c r="A76" t="s">
        <v>2671</v>
      </c>
      <c r="B76" s="8" t="s">
        <v>3821</v>
      </c>
      <c r="C76" s="8" t="s">
        <v>3821</v>
      </c>
      <c r="D76" s="5" t="s">
        <v>103</v>
      </c>
      <c r="E76" s="3">
        <v>3.84</v>
      </c>
      <c r="F76" s="3">
        <v>3.51</v>
      </c>
      <c r="G76" s="3">
        <v>3.37</v>
      </c>
      <c r="H76" s="3">
        <v>4.92</v>
      </c>
      <c r="I76" s="3">
        <v>4.83</v>
      </c>
      <c r="J76" s="3">
        <v>4.2300000000000004</v>
      </c>
      <c r="K76" s="3">
        <v>3.62</v>
      </c>
      <c r="L76" s="3">
        <v>3.02</v>
      </c>
      <c r="M76" s="3">
        <v>2.42</v>
      </c>
      <c r="N76" s="3">
        <v>1.81</v>
      </c>
      <c r="O76" s="3">
        <v>1.21</v>
      </c>
      <c r="P76" s="3">
        <v>0.6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x14ac:dyDescent="0.25">
      <c r="A77" t="s">
        <v>2671</v>
      </c>
      <c r="B77" s="8" t="s">
        <v>3822</v>
      </c>
      <c r="C77" s="8" t="s">
        <v>3822</v>
      </c>
      <c r="D77" s="5" t="s">
        <v>72</v>
      </c>
      <c r="E77" s="3">
        <v>209.8</v>
      </c>
      <c r="F77" s="3">
        <v>249.56</v>
      </c>
      <c r="G77" s="3">
        <v>238.1</v>
      </c>
      <c r="H77" s="3">
        <v>265.66000000000003</v>
      </c>
      <c r="I77" s="3">
        <v>260.12</v>
      </c>
      <c r="J77" s="3">
        <v>227.61</v>
      </c>
      <c r="K77" s="3">
        <v>195.09</v>
      </c>
      <c r="L77" s="3">
        <v>162.58000000000001</v>
      </c>
      <c r="M77" s="3">
        <v>130.06</v>
      </c>
      <c r="N77" s="3">
        <v>97.55</v>
      </c>
      <c r="O77" s="3">
        <v>65.03</v>
      </c>
      <c r="P77" s="3">
        <v>32.520000000000003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x14ac:dyDescent="0.25">
      <c r="A78" t="s">
        <v>2671</v>
      </c>
      <c r="B78" s="8" t="s">
        <v>3823</v>
      </c>
      <c r="C78" s="8" t="s">
        <v>3823</v>
      </c>
      <c r="D78" s="5" t="s">
        <v>89</v>
      </c>
      <c r="E78" s="3">
        <v>0</v>
      </c>
      <c r="F78" s="3">
        <v>0</v>
      </c>
      <c r="G78" s="3">
        <v>0</v>
      </c>
      <c r="H78" s="3">
        <v>2.27</v>
      </c>
      <c r="I78" s="3">
        <v>2.2400000000000002</v>
      </c>
      <c r="J78" s="3">
        <v>1.96</v>
      </c>
      <c r="K78" s="3">
        <v>1.68</v>
      </c>
      <c r="L78" s="3">
        <v>1.4</v>
      </c>
      <c r="M78" s="3">
        <v>1.1200000000000001</v>
      </c>
      <c r="N78" s="3">
        <v>0.84</v>
      </c>
      <c r="O78" s="3">
        <v>0.56000000000000005</v>
      </c>
      <c r="P78" s="3">
        <v>0.28000000000000003</v>
      </c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x14ac:dyDescent="0.25">
      <c r="A79" t="s">
        <v>2671</v>
      </c>
      <c r="B79" s="8" t="s">
        <v>3824</v>
      </c>
      <c r="C79" s="8" t="s">
        <v>3824</v>
      </c>
      <c r="D79" s="5" t="s">
        <v>24</v>
      </c>
      <c r="E79" s="3">
        <v>2.23</v>
      </c>
      <c r="F79" s="3">
        <v>2.0499999999999998</v>
      </c>
      <c r="G79" s="3">
        <v>1.9</v>
      </c>
      <c r="H79" s="3">
        <v>18.77</v>
      </c>
      <c r="I79" s="3">
        <v>21.7</v>
      </c>
      <c r="J79" s="3">
        <v>18.989999999999998</v>
      </c>
      <c r="K79" s="3">
        <v>16.28</v>
      </c>
      <c r="L79" s="3">
        <v>13.56</v>
      </c>
      <c r="M79" s="3">
        <v>10.85</v>
      </c>
      <c r="N79" s="3">
        <v>8.14</v>
      </c>
      <c r="O79" s="3">
        <v>5.43</v>
      </c>
      <c r="P79" s="3">
        <v>2.71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x14ac:dyDescent="0.25">
      <c r="A80" t="s">
        <v>2671</v>
      </c>
      <c r="B80" s="8" t="s">
        <v>3825</v>
      </c>
      <c r="C80" s="8" t="s">
        <v>3825</v>
      </c>
      <c r="D80" s="5" t="s">
        <v>104</v>
      </c>
      <c r="E80" s="3">
        <v>450.45</v>
      </c>
      <c r="F80" s="3">
        <v>484.86</v>
      </c>
      <c r="G80" s="3">
        <v>489.45</v>
      </c>
      <c r="H80" s="3">
        <v>518.13</v>
      </c>
      <c r="I80" s="3">
        <v>520.41</v>
      </c>
      <c r="J80" s="3">
        <v>455.36</v>
      </c>
      <c r="K80" s="3">
        <v>390.31</v>
      </c>
      <c r="L80" s="3">
        <v>325.26</v>
      </c>
      <c r="M80" s="3">
        <v>260.20999999999998</v>
      </c>
      <c r="N80" s="3">
        <v>195.15</v>
      </c>
      <c r="O80" s="3">
        <v>130.1</v>
      </c>
      <c r="P80" s="3">
        <v>65.05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x14ac:dyDescent="0.25">
      <c r="A81" t="s">
        <v>2671</v>
      </c>
      <c r="B81" s="8" t="s">
        <v>3826</v>
      </c>
      <c r="C81" s="8" t="s">
        <v>3826</v>
      </c>
      <c r="D81" s="5" t="s">
        <v>105</v>
      </c>
      <c r="E81" s="3">
        <v>63.41</v>
      </c>
      <c r="F81" s="3">
        <v>54.3</v>
      </c>
      <c r="G81" s="3">
        <v>51.34</v>
      </c>
      <c r="H81" s="3">
        <v>41.13</v>
      </c>
      <c r="I81" s="3">
        <v>35.69</v>
      </c>
      <c r="J81" s="3">
        <v>31.23</v>
      </c>
      <c r="K81" s="3">
        <v>26.77</v>
      </c>
      <c r="L81" s="3">
        <v>22.31</v>
      </c>
      <c r="M81" s="3">
        <v>17.850000000000001</v>
      </c>
      <c r="N81" s="3">
        <v>13.38</v>
      </c>
      <c r="O81" s="3">
        <v>8.92</v>
      </c>
      <c r="P81" s="3">
        <v>4.46</v>
      </c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x14ac:dyDescent="0.25">
      <c r="A82" t="s">
        <v>2671</v>
      </c>
      <c r="B82" s="8" t="s">
        <v>3826</v>
      </c>
      <c r="C82" s="8" t="s">
        <v>3827</v>
      </c>
      <c r="D82" s="5" t="s">
        <v>106</v>
      </c>
      <c r="E82" s="3">
        <v>54.1</v>
      </c>
      <c r="F82" s="3">
        <v>47.22</v>
      </c>
      <c r="G82" s="3">
        <v>39.56</v>
      </c>
      <c r="H82" s="3">
        <v>31.62</v>
      </c>
      <c r="I82" s="3">
        <v>26.66</v>
      </c>
      <c r="J82" s="3">
        <v>23.33</v>
      </c>
      <c r="K82" s="3">
        <v>20</v>
      </c>
      <c r="L82" s="3">
        <v>16.66</v>
      </c>
      <c r="M82" s="3">
        <v>13.33</v>
      </c>
      <c r="N82" s="3">
        <v>10</v>
      </c>
      <c r="O82" s="3">
        <v>6.67</v>
      </c>
      <c r="P82" s="3">
        <v>3.33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x14ac:dyDescent="0.25">
      <c r="A83" t="s">
        <v>2671</v>
      </c>
      <c r="B83" s="8" t="s">
        <v>3828</v>
      </c>
      <c r="C83" s="8" t="s">
        <v>3828</v>
      </c>
      <c r="D83" s="5" t="s">
        <v>26</v>
      </c>
      <c r="E83" s="3">
        <v>57.83</v>
      </c>
      <c r="F83" s="3">
        <v>59.19</v>
      </c>
      <c r="G83" s="3">
        <v>54</v>
      </c>
      <c r="H83" s="3">
        <v>44.64</v>
      </c>
      <c r="I83" s="3">
        <v>43.07</v>
      </c>
      <c r="J83" s="3">
        <v>37.69</v>
      </c>
      <c r="K83" s="3">
        <v>32.299999999999997</v>
      </c>
      <c r="L83" s="3">
        <v>26.92</v>
      </c>
      <c r="M83" s="3">
        <v>21.54</v>
      </c>
      <c r="N83" s="3">
        <v>16.149999999999999</v>
      </c>
      <c r="O83" s="3">
        <v>10.77</v>
      </c>
      <c r="P83" s="3">
        <v>5.38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x14ac:dyDescent="0.25">
      <c r="A84" t="s">
        <v>2671</v>
      </c>
      <c r="B84" s="8" t="s">
        <v>3829</v>
      </c>
      <c r="C84" s="8" t="s">
        <v>3829</v>
      </c>
      <c r="D84" s="5" t="s">
        <v>107</v>
      </c>
      <c r="E84" s="3">
        <v>0.94</v>
      </c>
      <c r="F84" s="3">
        <v>0.82</v>
      </c>
      <c r="G84" s="3">
        <v>0.79</v>
      </c>
      <c r="H84" s="3">
        <v>0.56000000000000005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x14ac:dyDescent="0.25">
      <c r="A85" t="s">
        <v>108</v>
      </c>
      <c r="B85" s="8" t="s">
        <v>3830</v>
      </c>
      <c r="C85" s="8" t="s">
        <v>3830</v>
      </c>
      <c r="D85" s="5" t="s">
        <v>108</v>
      </c>
      <c r="E85" s="3">
        <v>666.36</v>
      </c>
      <c r="F85" s="3">
        <v>750.6</v>
      </c>
      <c r="G85" s="3">
        <v>880.91</v>
      </c>
      <c r="H85" s="3">
        <v>898.19</v>
      </c>
      <c r="I85" s="3">
        <v>871.86</v>
      </c>
      <c r="J85" s="3">
        <v>762.88</v>
      </c>
      <c r="K85" s="3">
        <v>653.9</v>
      </c>
      <c r="L85" s="3">
        <v>544.91</v>
      </c>
      <c r="M85" s="3">
        <v>435.93</v>
      </c>
      <c r="N85" s="3">
        <v>326.95</v>
      </c>
      <c r="O85" s="3">
        <v>217.97</v>
      </c>
      <c r="P85" s="3">
        <v>108.98</v>
      </c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x14ac:dyDescent="0.25">
      <c r="A86" t="s">
        <v>108</v>
      </c>
      <c r="B86" s="8" t="s">
        <v>3831</v>
      </c>
      <c r="C86" s="8" t="s">
        <v>3831</v>
      </c>
      <c r="D86" s="5" t="s">
        <v>116</v>
      </c>
      <c r="E86" s="3">
        <v>17.91</v>
      </c>
      <c r="F86" s="3">
        <v>17.97</v>
      </c>
      <c r="G86" s="3">
        <v>16.86</v>
      </c>
      <c r="H86" s="3">
        <v>14.08</v>
      </c>
      <c r="I86" s="3">
        <v>17.010000000000002</v>
      </c>
      <c r="J86" s="3">
        <v>14.88</v>
      </c>
      <c r="K86" s="3">
        <v>12.76</v>
      </c>
      <c r="L86" s="3">
        <v>10.63</v>
      </c>
      <c r="M86" s="3">
        <v>8.51</v>
      </c>
      <c r="N86" s="3">
        <v>6.38</v>
      </c>
      <c r="O86" s="3">
        <v>4.25</v>
      </c>
      <c r="P86" s="3">
        <v>2.13</v>
      </c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x14ac:dyDescent="0.25">
      <c r="A87" t="s">
        <v>108</v>
      </c>
      <c r="B87" s="8" t="s">
        <v>3832</v>
      </c>
      <c r="C87" s="8" t="s">
        <v>3832</v>
      </c>
      <c r="D87" s="5" t="s">
        <v>38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x14ac:dyDescent="0.25">
      <c r="A88" t="s">
        <v>108</v>
      </c>
      <c r="B88" s="8" t="s">
        <v>3833</v>
      </c>
      <c r="C88" s="8" t="s">
        <v>3833</v>
      </c>
      <c r="D88" s="5" t="s">
        <v>113</v>
      </c>
      <c r="E88" s="3">
        <v>7.3</v>
      </c>
      <c r="F88" s="3">
        <v>7.45</v>
      </c>
      <c r="G88" s="3">
        <v>6.43</v>
      </c>
      <c r="H88" s="3">
        <v>5.89</v>
      </c>
      <c r="I88" s="3">
        <v>5.75</v>
      </c>
      <c r="J88" s="3">
        <v>5.03</v>
      </c>
      <c r="K88" s="3">
        <v>4.3099999999999996</v>
      </c>
      <c r="L88" s="3">
        <v>3.59</v>
      </c>
      <c r="M88" s="3">
        <v>2.88</v>
      </c>
      <c r="N88" s="3">
        <v>2.16</v>
      </c>
      <c r="O88" s="3">
        <v>1.44</v>
      </c>
      <c r="P88" s="3">
        <v>0.72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x14ac:dyDescent="0.25">
      <c r="A89" t="s">
        <v>108</v>
      </c>
      <c r="B89" s="8" t="s">
        <v>3834</v>
      </c>
      <c r="C89" s="8" t="s">
        <v>3834</v>
      </c>
      <c r="D89" s="5" t="s">
        <v>117</v>
      </c>
      <c r="E89" s="3">
        <v>7.72</v>
      </c>
      <c r="F89" s="3">
        <v>8.17</v>
      </c>
      <c r="G89" s="3">
        <v>7.89</v>
      </c>
      <c r="H89" s="3">
        <v>7.41</v>
      </c>
      <c r="I89" s="3">
        <v>7.25</v>
      </c>
      <c r="J89" s="3">
        <v>6.34</v>
      </c>
      <c r="K89" s="3">
        <v>5.44</v>
      </c>
      <c r="L89" s="3">
        <v>4.53</v>
      </c>
      <c r="M89" s="3">
        <v>3.63</v>
      </c>
      <c r="N89" s="3">
        <v>2.72</v>
      </c>
      <c r="O89" s="3">
        <v>1.81</v>
      </c>
      <c r="P89" s="3">
        <v>0.91</v>
      </c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x14ac:dyDescent="0.25">
      <c r="A90" t="s">
        <v>108</v>
      </c>
      <c r="B90" s="8" t="s">
        <v>3835</v>
      </c>
      <c r="C90" s="8" t="s">
        <v>3835</v>
      </c>
      <c r="D90" s="5" t="s">
        <v>118</v>
      </c>
      <c r="E90" s="3">
        <v>362.58</v>
      </c>
      <c r="F90" s="3">
        <v>399.39</v>
      </c>
      <c r="G90" s="3">
        <v>386.43</v>
      </c>
      <c r="H90" s="3">
        <v>360.89</v>
      </c>
      <c r="I90" s="3">
        <v>346.67</v>
      </c>
      <c r="J90" s="3">
        <v>303.33999999999997</v>
      </c>
      <c r="K90" s="3">
        <v>260</v>
      </c>
      <c r="L90" s="3">
        <v>216.67</v>
      </c>
      <c r="M90" s="3">
        <v>173.34</v>
      </c>
      <c r="N90" s="3">
        <v>130</v>
      </c>
      <c r="O90" s="3">
        <v>86.67</v>
      </c>
      <c r="P90" s="3">
        <v>43.33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5">
      <c r="A91" t="s">
        <v>108</v>
      </c>
      <c r="B91" s="8" t="s">
        <v>3836</v>
      </c>
      <c r="C91" s="8" t="s">
        <v>3836</v>
      </c>
      <c r="D91" s="5" t="s">
        <v>119</v>
      </c>
      <c r="E91" s="3">
        <v>448.78</v>
      </c>
      <c r="F91" s="3">
        <v>478.43</v>
      </c>
      <c r="G91" s="3">
        <v>444.12</v>
      </c>
      <c r="H91" s="3">
        <v>375.73</v>
      </c>
      <c r="I91" s="3">
        <v>466.98</v>
      </c>
      <c r="J91" s="3">
        <v>408.61</v>
      </c>
      <c r="K91" s="3">
        <v>350.24</v>
      </c>
      <c r="L91" s="3">
        <v>291.86</v>
      </c>
      <c r="M91" s="3">
        <v>233.49</v>
      </c>
      <c r="N91" s="3">
        <v>175.12</v>
      </c>
      <c r="O91" s="3">
        <v>116.75</v>
      </c>
      <c r="P91" s="3">
        <v>58.37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x14ac:dyDescent="0.25">
      <c r="A92" t="s">
        <v>108</v>
      </c>
      <c r="B92" s="8" t="s">
        <v>3837</v>
      </c>
      <c r="C92" s="8" t="s">
        <v>3837</v>
      </c>
      <c r="D92" s="5" t="s">
        <v>41</v>
      </c>
      <c r="E92" s="3">
        <v>133.87</v>
      </c>
      <c r="F92" s="3">
        <v>128.19999999999999</v>
      </c>
      <c r="G92" s="3">
        <v>158.06</v>
      </c>
      <c r="H92" s="3">
        <v>149.16999999999999</v>
      </c>
      <c r="I92" s="3">
        <v>148.55000000000001</v>
      </c>
      <c r="J92" s="3">
        <v>129.97999999999999</v>
      </c>
      <c r="K92" s="3">
        <v>111.41</v>
      </c>
      <c r="L92" s="3">
        <v>92.84</v>
      </c>
      <c r="M92" s="3">
        <v>74.28</v>
      </c>
      <c r="N92" s="3">
        <v>55.71</v>
      </c>
      <c r="O92" s="3">
        <v>37.14</v>
      </c>
      <c r="P92" s="3">
        <v>18.57</v>
      </c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x14ac:dyDescent="0.25">
      <c r="A93" t="s">
        <v>108</v>
      </c>
      <c r="B93" s="8" t="s">
        <v>3838</v>
      </c>
      <c r="C93" s="8" t="s">
        <v>3838</v>
      </c>
      <c r="D93" s="5" t="s">
        <v>120</v>
      </c>
      <c r="E93" s="3">
        <v>4.6900000000000004</v>
      </c>
      <c r="F93" s="3">
        <v>4.5599999999999996</v>
      </c>
      <c r="G93" s="3">
        <v>4.2699999999999996</v>
      </c>
      <c r="H93" s="3">
        <v>7.67</v>
      </c>
      <c r="I93" s="3">
        <v>223.95</v>
      </c>
      <c r="J93" s="3">
        <v>195.96</v>
      </c>
      <c r="K93" s="3">
        <v>167.96</v>
      </c>
      <c r="L93" s="3">
        <v>139.97</v>
      </c>
      <c r="M93" s="3">
        <v>111.98</v>
      </c>
      <c r="N93" s="3">
        <v>83.98</v>
      </c>
      <c r="O93" s="3">
        <v>55.99</v>
      </c>
      <c r="P93" s="3">
        <v>27.99</v>
      </c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x14ac:dyDescent="0.25">
      <c r="A94" t="s">
        <v>108</v>
      </c>
      <c r="B94" s="8" t="s">
        <v>3839</v>
      </c>
      <c r="C94" s="8" t="s">
        <v>3839</v>
      </c>
      <c r="D94" s="5" t="s">
        <v>121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x14ac:dyDescent="0.25">
      <c r="A95" t="s">
        <v>108</v>
      </c>
      <c r="B95" s="8" t="s">
        <v>3840</v>
      </c>
      <c r="C95" s="8" t="s">
        <v>3840</v>
      </c>
      <c r="D95" s="5" t="s">
        <v>103</v>
      </c>
      <c r="E95" s="3">
        <v>6.11</v>
      </c>
      <c r="F95" s="3">
        <v>5.85</v>
      </c>
      <c r="G95" s="3">
        <v>5.5</v>
      </c>
      <c r="H95" s="3">
        <v>5.12</v>
      </c>
      <c r="I95" s="3">
        <v>4.5</v>
      </c>
      <c r="J95" s="3">
        <v>3.94</v>
      </c>
      <c r="K95" s="3">
        <v>3.38</v>
      </c>
      <c r="L95" s="3">
        <v>2.81</v>
      </c>
      <c r="M95" s="3">
        <v>2.25</v>
      </c>
      <c r="N95" s="3">
        <v>1.69</v>
      </c>
      <c r="O95" s="3">
        <v>1.1299999999999999</v>
      </c>
      <c r="P95" s="3">
        <v>0.56000000000000005</v>
      </c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x14ac:dyDescent="0.25">
      <c r="A96" t="s">
        <v>108</v>
      </c>
      <c r="B96" s="8" t="s">
        <v>3841</v>
      </c>
      <c r="C96" s="8" t="s">
        <v>3841</v>
      </c>
      <c r="D96" s="5" t="s">
        <v>122</v>
      </c>
      <c r="E96" s="3">
        <v>21.14</v>
      </c>
      <c r="F96" s="3">
        <v>19.79</v>
      </c>
      <c r="G96" s="3">
        <v>20.149999999999999</v>
      </c>
      <c r="H96" s="3">
        <v>18.46</v>
      </c>
      <c r="I96" s="3">
        <v>17.86</v>
      </c>
      <c r="J96" s="3">
        <v>15.63</v>
      </c>
      <c r="K96" s="3">
        <v>13.4</v>
      </c>
      <c r="L96" s="3">
        <v>11.16</v>
      </c>
      <c r="M96" s="3">
        <v>8.93</v>
      </c>
      <c r="N96" s="3">
        <v>6.7</v>
      </c>
      <c r="O96" s="3">
        <v>4.47</v>
      </c>
      <c r="P96" s="3">
        <v>2.23</v>
      </c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x14ac:dyDescent="0.25">
      <c r="A97" t="s">
        <v>125</v>
      </c>
      <c r="B97" s="8" t="s">
        <v>3842</v>
      </c>
      <c r="C97" s="8" t="s">
        <v>3842</v>
      </c>
      <c r="D97" s="5" t="s">
        <v>125</v>
      </c>
      <c r="E97" s="3">
        <v>39.869999999999997</v>
      </c>
      <c r="F97" s="3">
        <v>41.86</v>
      </c>
      <c r="G97" s="3">
        <v>40.450000000000003</v>
      </c>
      <c r="H97" s="3">
        <v>40.46</v>
      </c>
      <c r="I97" s="3">
        <v>33.19</v>
      </c>
      <c r="J97" s="3">
        <v>29.04</v>
      </c>
      <c r="K97" s="3">
        <v>24.89</v>
      </c>
      <c r="L97" s="3">
        <v>20.74</v>
      </c>
      <c r="M97" s="3">
        <v>16.600000000000001</v>
      </c>
      <c r="N97" s="3">
        <v>12.45</v>
      </c>
      <c r="O97" s="3">
        <v>8.3000000000000007</v>
      </c>
      <c r="P97" s="3">
        <v>4.1500000000000004</v>
      </c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x14ac:dyDescent="0.25">
      <c r="A98" t="s">
        <v>125</v>
      </c>
      <c r="B98" s="8" t="s">
        <v>6534</v>
      </c>
      <c r="C98" s="8" t="s">
        <v>3843</v>
      </c>
      <c r="D98" s="5" t="s">
        <v>142</v>
      </c>
      <c r="E98" s="3">
        <v>18.010000000000002</v>
      </c>
      <c r="F98" s="3">
        <v>20.11</v>
      </c>
      <c r="G98" s="3">
        <v>44.64</v>
      </c>
      <c r="H98" s="3">
        <v>13.09</v>
      </c>
      <c r="I98" s="3">
        <v>47.1</v>
      </c>
      <c r="J98" s="3">
        <v>41.21</v>
      </c>
      <c r="K98" s="3">
        <v>35.33</v>
      </c>
      <c r="L98" s="3">
        <v>29.44</v>
      </c>
      <c r="M98" s="3">
        <v>23.55</v>
      </c>
      <c r="N98" s="3">
        <v>17.66</v>
      </c>
      <c r="O98" s="3">
        <v>11.78</v>
      </c>
      <c r="P98" s="3">
        <v>5.89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x14ac:dyDescent="0.25">
      <c r="A99" t="s">
        <v>125</v>
      </c>
      <c r="B99" s="8" t="s">
        <v>6534</v>
      </c>
      <c r="C99" s="8" t="s">
        <v>3844</v>
      </c>
      <c r="D99" s="5" t="s">
        <v>143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x14ac:dyDescent="0.25">
      <c r="A100" t="s">
        <v>125</v>
      </c>
      <c r="B100" s="8" t="s">
        <v>3845</v>
      </c>
      <c r="C100" s="8" t="s">
        <v>3845</v>
      </c>
      <c r="D100" s="5" t="s">
        <v>144</v>
      </c>
      <c r="E100" s="3">
        <v>1.1499999999999999</v>
      </c>
      <c r="F100" s="3">
        <v>3.49</v>
      </c>
      <c r="G100" s="3">
        <v>4.8600000000000003</v>
      </c>
      <c r="H100" s="3">
        <v>4.9000000000000004</v>
      </c>
      <c r="I100" s="3">
        <v>3.85</v>
      </c>
      <c r="J100" s="3">
        <v>3.37</v>
      </c>
      <c r="K100" s="3">
        <v>2.89</v>
      </c>
      <c r="L100" s="3">
        <v>2.41</v>
      </c>
      <c r="M100" s="3">
        <v>1.93</v>
      </c>
      <c r="N100" s="3">
        <v>1.44</v>
      </c>
      <c r="O100" s="3">
        <v>0.96</v>
      </c>
      <c r="P100" s="3">
        <v>0.48</v>
      </c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x14ac:dyDescent="0.25">
      <c r="A101" t="s">
        <v>125</v>
      </c>
      <c r="B101" s="8" t="s">
        <v>3845</v>
      </c>
      <c r="C101" s="8" t="s">
        <v>3846</v>
      </c>
      <c r="D101" s="5" t="s">
        <v>145</v>
      </c>
      <c r="E101" s="3">
        <v>0.69</v>
      </c>
      <c r="F101" s="3">
        <v>0.54</v>
      </c>
      <c r="G101" s="3">
        <v>0.51</v>
      </c>
      <c r="H101" s="3">
        <v>0.5</v>
      </c>
      <c r="I101" s="3">
        <v>0.48</v>
      </c>
      <c r="J101" s="3">
        <v>0.42</v>
      </c>
      <c r="K101" s="3">
        <v>0.36</v>
      </c>
      <c r="L101" s="3">
        <v>0.3</v>
      </c>
      <c r="M101" s="3">
        <v>0.24</v>
      </c>
      <c r="N101" s="3">
        <v>0.18</v>
      </c>
      <c r="O101" s="3">
        <v>0.12</v>
      </c>
      <c r="P101" s="3">
        <v>0.06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x14ac:dyDescent="0.25">
      <c r="A102" t="s">
        <v>125</v>
      </c>
      <c r="B102" s="8" t="s">
        <v>3847</v>
      </c>
      <c r="C102" s="8" t="s">
        <v>3847</v>
      </c>
      <c r="D102" s="5" t="s">
        <v>146</v>
      </c>
      <c r="E102" s="3">
        <v>31.66</v>
      </c>
      <c r="F102" s="3">
        <v>34.770000000000003</v>
      </c>
      <c r="G102" s="3">
        <v>33.4</v>
      </c>
      <c r="H102" s="3">
        <v>35.36</v>
      </c>
      <c r="I102" s="3">
        <v>31.92</v>
      </c>
      <c r="J102" s="3">
        <v>27.93</v>
      </c>
      <c r="K102" s="3">
        <v>23.94</v>
      </c>
      <c r="L102" s="3">
        <v>19.95</v>
      </c>
      <c r="M102" s="3">
        <v>15.96</v>
      </c>
      <c r="N102" s="3">
        <v>11.97</v>
      </c>
      <c r="O102" s="3">
        <v>7.98</v>
      </c>
      <c r="P102" s="3">
        <v>3.99</v>
      </c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x14ac:dyDescent="0.25">
      <c r="A103" t="s">
        <v>125</v>
      </c>
      <c r="B103" s="8" t="s">
        <v>3848</v>
      </c>
      <c r="C103" s="8" t="s">
        <v>3848</v>
      </c>
      <c r="D103" s="5" t="s">
        <v>147</v>
      </c>
      <c r="E103" s="3">
        <v>8.8000000000000007</v>
      </c>
      <c r="F103" s="3">
        <v>21.46</v>
      </c>
      <c r="G103" s="3">
        <v>20.74</v>
      </c>
      <c r="H103" s="3">
        <v>22.42</v>
      </c>
      <c r="I103" s="3">
        <v>21.93</v>
      </c>
      <c r="J103" s="3">
        <v>19.190000000000001</v>
      </c>
      <c r="K103" s="3">
        <v>16.45</v>
      </c>
      <c r="L103" s="3">
        <v>13.71</v>
      </c>
      <c r="M103" s="3">
        <v>10.97</v>
      </c>
      <c r="N103" s="3">
        <v>8.2200000000000006</v>
      </c>
      <c r="O103" s="3">
        <v>5.48</v>
      </c>
      <c r="P103" s="3">
        <v>2.74</v>
      </c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x14ac:dyDescent="0.25">
      <c r="A104" t="s">
        <v>125</v>
      </c>
      <c r="B104" s="8" t="s">
        <v>3849</v>
      </c>
      <c r="C104" s="8" t="s">
        <v>3849</v>
      </c>
      <c r="D104" s="5" t="s">
        <v>148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x14ac:dyDescent="0.25">
      <c r="A105" t="s">
        <v>125</v>
      </c>
      <c r="B105" s="8" t="s">
        <v>3849</v>
      </c>
      <c r="C105" s="8" t="s">
        <v>3850</v>
      </c>
      <c r="D105" s="5" t="s">
        <v>149</v>
      </c>
      <c r="E105" s="3">
        <v>0.17</v>
      </c>
      <c r="F105" s="3">
        <v>0.26</v>
      </c>
      <c r="G105" s="3">
        <v>0.45</v>
      </c>
      <c r="H105" s="3">
        <v>0.56000000000000005</v>
      </c>
      <c r="I105" s="3">
        <v>0.55000000000000004</v>
      </c>
      <c r="J105" s="3">
        <v>0.48</v>
      </c>
      <c r="K105" s="3">
        <v>0.41</v>
      </c>
      <c r="L105" s="3">
        <v>0.34</v>
      </c>
      <c r="M105" s="3">
        <v>0.28000000000000003</v>
      </c>
      <c r="N105" s="3">
        <v>0.21</v>
      </c>
      <c r="O105" s="3">
        <v>0.14000000000000001</v>
      </c>
      <c r="P105" s="3">
        <v>7.0000000000000007E-2</v>
      </c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x14ac:dyDescent="0.25">
      <c r="A106" t="s">
        <v>125</v>
      </c>
      <c r="B106" s="8" t="s">
        <v>3849</v>
      </c>
      <c r="C106" s="8" t="s">
        <v>3851</v>
      </c>
      <c r="D106" s="5" t="s">
        <v>150</v>
      </c>
      <c r="E106" s="3">
        <v>4.05</v>
      </c>
      <c r="F106" s="3">
        <v>4.0999999999999996</v>
      </c>
      <c r="G106" s="3">
        <v>4.6399999999999997</v>
      </c>
      <c r="H106" s="3">
        <v>5.18</v>
      </c>
      <c r="I106" s="3">
        <v>5.07</v>
      </c>
      <c r="J106" s="3">
        <v>4.4400000000000004</v>
      </c>
      <c r="K106" s="3">
        <v>3.8</v>
      </c>
      <c r="L106" s="3">
        <v>3.17</v>
      </c>
      <c r="M106" s="3">
        <v>2.54</v>
      </c>
      <c r="N106" s="3">
        <v>1.9</v>
      </c>
      <c r="O106" s="3">
        <v>1.27</v>
      </c>
      <c r="P106" s="3">
        <v>0.63</v>
      </c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x14ac:dyDescent="0.25">
      <c r="A107" t="s">
        <v>125</v>
      </c>
      <c r="B107" s="8" t="s">
        <v>3852</v>
      </c>
      <c r="C107" s="8" t="s">
        <v>3852</v>
      </c>
      <c r="D107" s="5" t="s">
        <v>151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x14ac:dyDescent="0.25">
      <c r="A108" t="s">
        <v>125</v>
      </c>
      <c r="B108" s="8" t="s">
        <v>3852</v>
      </c>
      <c r="C108" s="8" t="s">
        <v>3853</v>
      </c>
      <c r="D108" s="5" t="s">
        <v>152</v>
      </c>
      <c r="E108" s="3">
        <v>0.42</v>
      </c>
      <c r="F108" s="3">
        <v>0.43</v>
      </c>
      <c r="G108" s="3">
        <v>0.4</v>
      </c>
      <c r="H108" s="3">
        <v>0.43</v>
      </c>
      <c r="I108" s="3">
        <v>0.28000000000000003</v>
      </c>
      <c r="J108" s="3">
        <v>0.25</v>
      </c>
      <c r="K108" s="3">
        <v>0.21</v>
      </c>
      <c r="L108" s="3">
        <v>0.18</v>
      </c>
      <c r="M108" s="3">
        <v>0.14000000000000001</v>
      </c>
      <c r="N108" s="3">
        <v>0.11</v>
      </c>
      <c r="O108" s="3">
        <v>7.0000000000000007E-2</v>
      </c>
      <c r="P108" s="3">
        <v>0.04</v>
      </c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x14ac:dyDescent="0.25">
      <c r="A109" t="s">
        <v>125</v>
      </c>
      <c r="B109" s="8" t="s">
        <v>3854</v>
      </c>
      <c r="C109" s="8" t="s">
        <v>3854</v>
      </c>
      <c r="D109" s="5" t="s">
        <v>153</v>
      </c>
      <c r="E109" s="3">
        <v>223</v>
      </c>
      <c r="F109" s="3">
        <v>331.99</v>
      </c>
      <c r="G109" s="3">
        <v>332.87</v>
      </c>
      <c r="H109" s="3">
        <v>365.14</v>
      </c>
      <c r="I109" s="3">
        <v>379.52</v>
      </c>
      <c r="J109" s="3">
        <v>332.08</v>
      </c>
      <c r="K109" s="3">
        <v>284.64</v>
      </c>
      <c r="L109" s="3">
        <v>237.2</v>
      </c>
      <c r="M109" s="3">
        <v>189.76</v>
      </c>
      <c r="N109" s="3">
        <v>142.32</v>
      </c>
      <c r="O109" s="3">
        <v>94.88</v>
      </c>
      <c r="P109" s="3">
        <v>47.44</v>
      </c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x14ac:dyDescent="0.25">
      <c r="A110" t="s">
        <v>125</v>
      </c>
      <c r="B110" s="8" t="s">
        <v>3854</v>
      </c>
      <c r="C110" s="8" t="s">
        <v>3855</v>
      </c>
      <c r="D110" s="5" t="s">
        <v>154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x14ac:dyDescent="0.25">
      <c r="A111" t="s">
        <v>125</v>
      </c>
      <c r="B111" s="8" t="s">
        <v>3856</v>
      </c>
      <c r="C111" s="8" t="s">
        <v>3856</v>
      </c>
      <c r="D111" s="5" t="s">
        <v>155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x14ac:dyDescent="0.25">
      <c r="A112" t="s">
        <v>125</v>
      </c>
      <c r="B112" s="8" t="s">
        <v>3856</v>
      </c>
      <c r="C112" s="8" t="s">
        <v>3857</v>
      </c>
      <c r="D112" s="5" t="s">
        <v>156</v>
      </c>
      <c r="E112" s="3">
        <v>40.58</v>
      </c>
      <c r="F112" s="3">
        <v>43.06</v>
      </c>
      <c r="G112" s="3">
        <v>41.86</v>
      </c>
      <c r="H112" s="3">
        <v>66.3</v>
      </c>
      <c r="I112" s="3">
        <v>112.67</v>
      </c>
      <c r="J112" s="3">
        <v>98.59</v>
      </c>
      <c r="K112" s="3">
        <v>84.5</v>
      </c>
      <c r="L112" s="3">
        <v>70.42</v>
      </c>
      <c r="M112" s="3">
        <v>56.34</v>
      </c>
      <c r="N112" s="3">
        <v>42.25</v>
      </c>
      <c r="O112" s="3">
        <v>28.17</v>
      </c>
      <c r="P112" s="3">
        <v>14.08</v>
      </c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x14ac:dyDescent="0.25">
      <c r="A113" t="s">
        <v>125</v>
      </c>
      <c r="B113" s="8" t="s">
        <v>6535</v>
      </c>
      <c r="C113" s="8" t="s">
        <v>3858</v>
      </c>
      <c r="D113" s="5" t="s">
        <v>157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x14ac:dyDescent="0.25">
      <c r="A114" t="s">
        <v>125</v>
      </c>
      <c r="B114" s="8" t="s">
        <v>6535</v>
      </c>
      <c r="C114" s="8" t="s">
        <v>3859</v>
      </c>
      <c r="D114" s="5" t="s">
        <v>158</v>
      </c>
      <c r="E114" s="3">
        <v>0</v>
      </c>
      <c r="F114" s="3">
        <v>6.43</v>
      </c>
      <c r="G114" s="3">
        <v>5.69</v>
      </c>
      <c r="H114" s="3">
        <v>7.07</v>
      </c>
      <c r="I114" s="3">
        <v>6.26</v>
      </c>
      <c r="J114" s="3">
        <v>5.48</v>
      </c>
      <c r="K114" s="3">
        <v>4.7</v>
      </c>
      <c r="L114" s="3">
        <v>3.91</v>
      </c>
      <c r="M114" s="3">
        <v>3.13</v>
      </c>
      <c r="N114" s="3">
        <v>2.35</v>
      </c>
      <c r="O114" s="3">
        <v>1.57</v>
      </c>
      <c r="P114" s="3">
        <v>0.78</v>
      </c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x14ac:dyDescent="0.25">
      <c r="A115" t="s">
        <v>125</v>
      </c>
      <c r="B115" s="8" t="s">
        <v>6536</v>
      </c>
      <c r="C115" s="8" t="s">
        <v>3860</v>
      </c>
      <c r="D115" s="5" t="s">
        <v>159</v>
      </c>
      <c r="E115" s="3">
        <v>1.32</v>
      </c>
      <c r="F115" s="3">
        <v>0.7</v>
      </c>
      <c r="G115" s="3">
        <v>0.99</v>
      </c>
      <c r="H115" s="3">
        <v>0.69</v>
      </c>
      <c r="I115" s="3">
        <v>0.95</v>
      </c>
      <c r="J115" s="3">
        <v>0.83</v>
      </c>
      <c r="K115" s="3">
        <v>0.71</v>
      </c>
      <c r="L115" s="3">
        <v>0.59</v>
      </c>
      <c r="M115" s="3">
        <v>0.48</v>
      </c>
      <c r="N115" s="3">
        <v>0.36</v>
      </c>
      <c r="O115" s="3">
        <v>0.24</v>
      </c>
      <c r="P115" s="3">
        <v>0.12</v>
      </c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x14ac:dyDescent="0.25">
      <c r="A116" t="s">
        <v>125</v>
      </c>
      <c r="B116" s="8" t="s">
        <v>6536</v>
      </c>
      <c r="C116" s="8" t="s">
        <v>3861</v>
      </c>
      <c r="D116" s="5" t="s">
        <v>160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x14ac:dyDescent="0.25">
      <c r="A117" t="s">
        <v>125</v>
      </c>
      <c r="B117" s="8" t="s">
        <v>6536</v>
      </c>
      <c r="C117" s="8" t="s">
        <v>3862</v>
      </c>
      <c r="D117" s="5" t="s">
        <v>161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x14ac:dyDescent="0.25">
      <c r="A118" t="s">
        <v>125</v>
      </c>
      <c r="B118" s="8" t="s">
        <v>3863</v>
      </c>
      <c r="C118" s="8" t="s">
        <v>3863</v>
      </c>
      <c r="D118" s="5" t="s">
        <v>63</v>
      </c>
      <c r="E118" s="3">
        <v>22.89</v>
      </c>
      <c r="F118" s="3">
        <v>26.57</v>
      </c>
      <c r="G118" s="3">
        <v>26.03</v>
      </c>
      <c r="H118" s="3">
        <v>28.98</v>
      </c>
      <c r="I118" s="3">
        <v>34.58</v>
      </c>
      <c r="J118" s="3">
        <v>30.26</v>
      </c>
      <c r="K118" s="3">
        <v>25.94</v>
      </c>
      <c r="L118" s="3">
        <v>21.61</v>
      </c>
      <c r="M118" s="3">
        <v>17.29</v>
      </c>
      <c r="N118" s="3">
        <v>12.97</v>
      </c>
      <c r="O118" s="3">
        <v>8.65</v>
      </c>
      <c r="P118" s="3">
        <v>4.32</v>
      </c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x14ac:dyDescent="0.25">
      <c r="A119" t="s">
        <v>125</v>
      </c>
      <c r="B119" s="8" t="s">
        <v>3863</v>
      </c>
      <c r="C119" s="8" t="s">
        <v>3864</v>
      </c>
      <c r="D119" s="5" t="s">
        <v>162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x14ac:dyDescent="0.25">
      <c r="A120" t="s">
        <v>125</v>
      </c>
      <c r="B120" s="8" t="s">
        <v>3865</v>
      </c>
      <c r="C120" s="8" t="s">
        <v>3865</v>
      </c>
      <c r="D120" s="5" t="s">
        <v>163</v>
      </c>
      <c r="E120" s="3">
        <v>20.82</v>
      </c>
      <c r="F120" s="3">
        <v>39.909999999999997</v>
      </c>
      <c r="G120" s="3">
        <v>40.35</v>
      </c>
      <c r="H120" s="3">
        <v>43.29</v>
      </c>
      <c r="I120" s="3">
        <v>45.46</v>
      </c>
      <c r="J120" s="3">
        <v>39.78</v>
      </c>
      <c r="K120" s="3">
        <v>34.1</v>
      </c>
      <c r="L120" s="3">
        <v>28.41</v>
      </c>
      <c r="M120" s="3">
        <v>22.73</v>
      </c>
      <c r="N120" s="3">
        <v>17.05</v>
      </c>
      <c r="O120" s="3">
        <v>11.37</v>
      </c>
      <c r="P120" s="3">
        <v>5.68</v>
      </c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x14ac:dyDescent="0.25">
      <c r="A121" t="s">
        <v>125</v>
      </c>
      <c r="B121" s="8" t="s">
        <v>3865</v>
      </c>
      <c r="C121" s="8" t="s">
        <v>3866</v>
      </c>
      <c r="D121" s="5" t="s">
        <v>164</v>
      </c>
      <c r="E121" s="3">
        <v>6.07</v>
      </c>
      <c r="F121" s="3">
        <v>5.57</v>
      </c>
      <c r="G121" s="3">
        <v>5.69</v>
      </c>
      <c r="H121" s="3">
        <v>6.18</v>
      </c>
      <c r="I121" s="3">
        <v>6.01</v>
      </c>
      <c r="J121" s="3">
        <v>5.26</v>
      </c>
      <c r="K121" s="3">
        <v>4.51</v>
      </c>
      <c r="L121" s="3">
        <v>3.76</v>
      </c>
      <c r="M121" s="3">
        <v>3.01</v>
      </c>
      <c r="N121" s="3">
        <v>2.25</v>
      </c>
      <c r="O121" s="3">
        <v>1.5</v>
      </c>
      <c r="P121" s="3">
        <v>0.75</v>
      </c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x14ac:dyDescent="0.25">
      <c r="A122" t="s">
        <v>125</v>
      </c>
      <c r="B122" s="8" t="s">
        <v>3867</v>
      </c>
      <c r="C122" s="8" t="s">
        <v>3867</v>
      </c>
      <c r="D122" s="5" t="s">
        <v>165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x14ac:dyDescent="0.25">
      <c r="A123" t="s">
        <v>125</v>
      </c>
      <c r="B123" s="8" t="s">
        <v>3867</v>
      </c>
      <c r="C123" s="8" t="s">
        <v>3868</v>
      </c>
      <c r="D123" s="5" t="s">
        <v>166</v>
      </c>
      <c r="E123" s="3">
        <v>25.37</v>
      </c>
      <c r="F123" s="3">
        <v>16.23</v>
      </c>
      <c r="G123" s="3">
        <v>15.69</v>
      </c>
      <c r="H123" s="3">
        <v>21.01</v>
      </c>
      <c r="I123" s="3">
        <v>23.98</v>
      </c>
      <c r="J123" s="3">
        <v>20.98</v>
      </c>
      <c r="K123" s="3">
        <v>17.989999999999998</v>
      </c>
      <c r="L123" s="3">
        <v>14.99</v>
      </c>
      <c r="M123" s="3">
        <v>11.99</v>
      </c>
      <c r="N123" s="3">
        <v>8.99</v>
      </c>
      <c r="O123" s="3">
        <v>6</v>
      </c>
      <c r="P123" s="3">
        <v>3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x14ac:dyDescent="0.25">
      <c r="A124" t="s">
        <v>125</v>
      </c>
      <c r="B124" s="8" t="s">
        <v>3869</v>
      </c>
      <c r="C124" s="8" t="s">
        <v>3869</v>
      </c>
      <c r="D124" s="5" t="s">
        <v>119</v>
      </c>
      <c r="E124" s="3">
        <v>144.03</v>
      </c>
      <c r="F124" s="3">
        <v>116</v>
      </c>
      <c r="G124" s="3">
        <v>91.59</v>
      </c>
      <c r="H124" s="3">
        <v>108.53</v>
      </c>
      <c r="I124" s="3">
        <v>128.52000000000001</v>
      </c>
      <c r="J124" s="3">
        <v>112.46</v>
      </c>
      <c r="K124" s="3">
        <v>96.39</v>
      </c>
      <c r="L124" s="3">
        <v>80.33</v>
      </c>
      <c r="M124" s="3">
        <v>64.260000000000005</v>
      </c>
      <c r="N124" s="3">
        <v>48.2</v>
      </c>
      <c r="O124" s="3">
        <v>32.130000000000003</v>
      </c>
      <c r="P124" s="3">
        <v>16.07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x14ac:dyDescent="0.25">
      <c r="A125" t="s">
        <v>125</v>
      </c>
      <c r="B125" s="8" t="s">
        <v>3869</v>
      </c>
      <c r="C125" s="8" t="s">
        <v>3870</v>
      </c>
      <c r="D125" s="5" t="s">
        <v>167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x14ac:dyDescent="0.25">
      <c r="A126" t="s">
        <v>125</v>
      </c>
      <c r="B126" s="8" t="s">
        <v>6537</v>
      </c>
      <c r="C126" s="8" t="s">
        <v>3871</v>
      </c>
      <c r="D126" s="5" t="s">
        <v>168</v>
      </c>
      <c r="E126" s="3">
        <v>2.25</v>
      </c>
      <c r="F126" s="3">
        <v>5.37</v>
      </c>
      <c r="G126" s="3">
        <v>5.07</v>
      </c>
      <c r="H126" s="3">
        <v>9.7100000000000009</v>
      </c>
      <c r="I126" s="3">
        <v>8.85</v>
      </c>
      <c r="J126" s="3">
        <v>7.74</v>
      </c>
      <c r="K126" s="3">
        <v>6.64</v>
      </c>
      <c r="L126" s="3">
        <v>5.53</v>
      </c>
      <c r="M126" s="3">
        <v>4.43</v>
      </c>
      <c r="N126" s="3">
        <v>3.32</v>
      </c>
      <c r="O126" s="3">
        <v>2.21</v>
      </c>
      <c r="P126" s="3">
        <v>1.1100000000000001</v>
      </c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 x14ac:dyDescent="0.25">
      <c r="A127" t="s">
        <v>125</v>
      </c>
      <c r="B127" s="8" t="s">
        <v>6537</v>
      </c>
      <c r="C127" s="8" t="s">
        <v>3872</v>
      </c>
      <c r="D127" s="5" t="s">
        <v>169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x14ac:dyDescent="0.25">
      <c r="A128" t="s">
        <v>125</v>
      </c>
      <c r="B128" s="8" t="s">
        <v>3873</v>
      </c>
      <c r="C128" s="8" t="s">
        <v>3873</v>
      </c>
      <c r="D128" s="5" t="s">
        <v>170</v>
      </c>
      <c r="E128" s="3">
        <v>279.58</v>
      </c>
      <c r="F128" s="3">
        <v>314.49</v>
      </c>
      <c r="G128" s="3">
        <v>321.12</v>
      </c>
      <c r="H128" s="3">
        <v>346.4</v>
      </c>
      <c r="I128" s="3">
        <v>334.22</v>
      </c>
      <c r="J128" s="3">
        <v>292.44</v>
      </c>
      <c r="K128" s="3">
        <v>250.67</v>
      </c>
      <c r="L128" s="3">
        <v>208.89</v>
      </c>
      <c r="M128" s="3">
        <v>167.11</v>
      </c>
      <c r="N128" s="3">
        <v>125.33</v>
      </c>
      <c r="O128" s="3">
        <v>83.56</v>
      </c>
      <c r="P128" s="3">
        <v>41.78</v>
      </c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x14ac:dyDescent="0.25">
      <c r="A129" t="s">
        <v>125</v>
      </c>
      <c r="B129" s="8" t="s">
        <v>3874</v>
      </c>
      <c r="C129" s="8" t="s">
        <v>3874</v>
      </c>
      <c r="D129" s="5" t="s">
        <v>171</v>
      </c>
      <c r="E129" s="3">
        <v>16.5</v>
      </c>
      <c r="F129" s="3">
        <v>20.48</v>
      </c>
      <c r="G129" s="3">
        <v>19.21</v>
      </c>
      <c r="H129" s="3">
        <v>33.770000000000003</v>
      </c>
      <c r="I129" s="3">
        <v>32.909999999999997</v>
      </c>
      <c r="J129" s="3">
        <v>28.8</v>
      </c>
      <c r="K129" s="3">
        <v>24.68</v>
      </c>
      <c r="L129" s="3">
        <v>20.57</v>
      </c>
      <c r="M129" s="3">
        <v>16.46</v>
      </c>
      <c r="N129" s="3">
        <v>12.34</v>
      </c>
      <c r="O129" s="3">
        <v>8.23</v>
      </c>
      <c r="P129" s="3">
        <v>4.1100000000000003</v>
      </c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x14ac:dyDescent="0.25">
      <c r="A130" t="s">
        <v>125</v>
      </c>
      <c r="B130" s="8" t="s">
        <v>3875</v>
      </c>
      <c r="C130" s="8" t="s">
        <v>3875</v>
      </c>
      <c r="D130" s="5" t="s">
        <v>72</v>
      </c>
      <c r="E130" s="3">
        <v>60.69</v>
      </c>
      <c r="F130" s="3">
        <v>88.71</v>
      </c>
      <c r="G130" s="3">
        <v>89.78</v>
      </c>
      <c r="H130" s="3">
        <v>95.1</v>
      </c>
      <c r="I130" s="3">
        <v>106.37</v>
      </c>
      <c r="J130" s="3">
        <v>93.07</v>
      </c>
      <c r="K130" s="3">
        <v>79.78</v>
      </c>
      <c r="L130" s="3">
        <v>66.48</v>
      </c>
      <c r="M130" s="3">
        <v>53.19</v>
      </c>
      <c r="N130" s="3">
        <v>39.89</v>
      </c>
      <c r="O130" s="3">
        <v>26.59</v>
      </c>
      <c r="P130" s="3">
        <v>13.3</v>
      </c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x14ac:dyDescent="0.25">
      <c r="A131" t="s">
        <v>125</v>
      </c>
      <c r="B131" s="8" t="s">
        <v>3876</v>
      </c>
      <c r="C131" s="8" t="s">
        <v>3876</v>
      </c>
      <c r="D131" s="5" t="s">
        <v>24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x14ac:dyDescent="0.25">
      <c r="A132" t="s">
        <v>125</v>
      </c>
      <c r="B132" s="8" t="s">
        <v>3876</v>
      </c>
      <c r="C132" s="8" t="s">
        <v>3877</v>
      </c>
      <c r="D132" s="5" t="s">
        <v>172</v>
      </c>
      <c r="E132" s="3">
        <v>5.42</v>
      </c>
      <c r="F132" s="3">
        <v>6</v>
      </c>
      <c r="G132" s="3">
        <v>5.64</v>
      </c>
      <c r="H132" s="3">
        <v>5.47</v>
      </c>
      <c r="I132" s="3">
        <v>5.34</v>
      </c>
      <c r="J132" s="3">
        <v>4.67</v>
      </c>
      <c r="K132" s="3">
        <v>4.01</v>
      </c>
      <c r="L132" s="3">
        <v>3.34</v>
      </c>
      <c r="M132" s="3">
        <v>2.67</v>
      </c>
      <c r="N132" s="3">
        <v>2</v>
      </c>
      <c r="O132" s="3">
        <v>1.34</v>
      </c>
      <c r="P132" s="3">
        <v>0.67</v>
      </c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x14ac:dyDescent="0.25">
      <c r="A133" t="s">
        <v>193</v>
      </c>
      <c r="B133" s="8" t="s">
        <v>3878</v>
      </c>
      <c r="C133" s="8" t="s">
        <v>3878</v>
      </c>
      <c r="D133" s="5" t="s">
        <v>190</v>
      </c>
      <c r="E133" s="3">
        <v>0.85</v>
      </c>
      <c r="F133" s="3">
        <v>0.62</v>
      </c>
      <c r="G133" s="3">
        <v>0.63</v>
      </c>
      <c r="H133" s="3">
        <v>0.78</v>
      </c>
      <c r="I133" s="3">
        <v>0.73</v>
      </c>
      <c r="J133" s="3">
        <v>0.64</v>
      </c>
      <c r="K133" s="3">
        <v>0.55000000000000004</v>
      </c>
      <c r="L133" s="3">
        <v>0.46</v>
      </c>
      <c r="M133" s="3">
        <v>0.37</v>
      </c>
      <c r="N133" s="3">
        <v>0.27</v>
      </c>
      <c r="O133" s="3">
        <v>0.18</v>
      </c>
      <c r="P133" s="3">
        <v>0.09</v>
      </c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x14ac:dyDescent="0.25">
      <c r="A134" t="s">
        <v>193</v>
      </c>
      <c r="B134" s="8" t="s">
        <v>3879</v>
      </c>
      <c r="C134" s="8" t="s">
        <v>3879</v>
      </c>
      <c r="D134" s="5" t="s">
        <v>191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x14ac:dyDescent="0.25">
      <c r="A135" t="s">
        <v>193</v>
      </c>
      <c r="B135" s="8" t="s">
        <v>3880</v>
      </c>
      <c r="C135" s="8" t="s">
        <v>3880</v>
      </c>
      <c r="D135" s="5" t="s">
        <v>192</v>
      </c>
      <c r="E135" s="3">
        <v>63.79</v>
      </c>
      <c r="F135" s="3">
        <v>85.36</v>
      </c>
      <c r="G135" s="3">
        <v>68.959999999999994</v>
      </c>
      <c r="H135" s="3">
        <v>54.34</v>
      </c>
      <c r="I135" s="3">
        <v>61.12</v>
      </c>
      <c r="J135" s="3">
        <v>53.48</v>
      </c>
      <c r="K135" s="3">
        <v>45.84</v>
      </c>
      <c r="L135" s="3">
        <v>38.200000000000003</v>
      </c>
      <c r="M135" s="3">
        <v>30.56</v>
      </c>
      <c r="N135" s="3">
        <v>22.92</v>
      </c>
      <c r="O135" s="3">
        <v>15.28</v>
      </c>
      <c r="P135" s="3">
        <v>7.64</v>
      </c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x14ac:dyDescent="0.25">
      <c r="A136" t="s">
        <v>193</v>
      </c>
      <c r="B136" s="8" t="s">
        <v>3881</v>
      </c>
      <c r="C136" s="8" t="s">
        <v>3881</v>
      </c>
      <c r="D136" s="5" t="s">
        <v>193</v>
      </c>
      <c r="E136" s="3">
        <v>25.07</v>
      </c>
      <c r="F136" s="3">
        <v>25.58</v>
      </c>
      <c r="G136" s="3">
        <v>27.02</v>
      </c>
      <c r="H136" s="3">
        <v>24.22</v>
      </c>
      <c r="I136" s="3">
        <v>20.64</v>
      </c>
      <c r="J136" s="3">
        <v>18.059999999999999</v>
      </c>
      <c r="K136" s="3">
        <v>15.48</v>
      </c>
      <c r="L136" s="3">
        <v>12.9</v>
      </c>
      <c r="M136" s="3">
        <v>10.32</v>
      </c>
      <c r="N136" s="3">
        <v>7.74</v>
      </c>
      <c r="O136" s="3">
        <v>5.16</v>
      </c>
      <c r="P136" s="3">
        <v>2.58</v>
      </c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x14ac:dyDescent="0.25">
      <c r="A137" t="s">
        <v>193</v>
      </c>
      <c r="B137" s="8" t="s">
        <v>3882</v>
      </c>
      <c r="C137" s="8" t="s">
        <v>3882</v>
      </c>
      <c r="D137" s="5" t="s">
        <v>147</v>
      </c>
      <c r="E137" s="3">
        <v>317.01</v>
      </c>
      <c r="F137" s="3">
        <v>304.13</v>
      </c>
      <c r="G137" s="3">
        <v>295.33999999999997</v>
      </c>
      <c r="H137" s="3">
        <v>278.19</v>
      </c>
      <c r="I137" s="3">
        <v>266.61</v>
      </c>
      <c r="J137" s="3">
        <v>233.28</v>
      </c>
      <c r="K137" s="3">
        <v>199.96</v>
      </c>
      <c r="L137" s="3">
        <v>166.63</v>
      </c>
      <c r="M137" s="3">
        <v>133.31</v>
      </c>
      <c r="N137" s="3">
        <v>99.98</v>
      </c>
      <c r="O137" s="3">
        <v>66.650000000000006</v>
      </c>
      <c r="P137" s="3">
        <v>33.33</v>
      </c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x14ac:dyDescent="0.25">
      <c r="A138" t="s">
        <v>193</v>
      </c>
      <c r="B138" s="8" t="s">
        <v>3883</v>
      </c>
      <c r="C138" s="8" t="s">
        <v>3883</v>
      </c>
      <c r="D138" s="5" t="s">
        <v>177</v>
      </c>
      <c r="E138" s="3">
        <v>15.18</v>
      </c>
      <c r="F138" s="3">
        <v>15.07</v>
      </c>
      <c r="G138" s="3">
        <v>14.52</v>
      </c>
      <c r="H138" s="3">
        <v>12.99</v>
      </c>
      <c r="I138" s="3">
        <v>13.2</v>
      </c>
      <c r="J138" s="3">
        <v>11.55</v>
      </c>
      <c r="K138" s="3">
        <v>9.9</v>
      </c>
      <c r="L138" s="3">
        <v>8.25</v>
      </c>
      <c r="M138" s="3">
        <v>6.6</v>
      </c>
      <c r="N138" s="3">
        <v>4.95</v>
      </c>
      <c r="O138" s="3">
        <v>3.3</v>
      </c>
      <c r="P138" s="3">
        <v>1.65</v>
      </c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x14ac:dyDescent="0.25">
      <c r="A139" t="s">
        <v>193</v>
      </c>
      <c r="B139" s="8" t="s">
        <v>3884</v>
      </c>
      <c r="C139" s="8" t="s">
        <v>3884</v>
      </c>
      <c r="D139" s="5" t="s">
        <v>194</v>
      </c>
      <c r="E139" s="3">
        <v>27.79</v>
      </c>
      <c r="F139" s="3">
        <v>27.68</v>
      </c>
      <c r="G139" s="3">
        <v>30.82</v>
      </c>
      <c r="H139" s="3">
        <v>29.19</v>
      </c>
      <c r="I139" s="3">
        <v>23.1</v>
      </c>
      <c r="J139" s="3">
        <v>20.21</v>
      </c>
      <c r="K139" s="3">
        <v>17.329999999999998</v>
      </c>
      <c r="L139" s="3">
        <v>14.44</v>
      </c>
      <c r="M139" s="3">
        <v>11.55</v>
      </c>
      <c r="N139" s="3">
        <v>8.66</v>
      </c>
      <c r="O139" s="3">
        <v>5.78</v>
      </c>
      <c r="P139" s="3">
        <v>2.89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x14ac:dyDescent="0.25">
      <c r="A140" t="s">
        <v>193</v>
      </c>
      <c r="B140" s="8" t="s">
        <v>3885</v>
      </c>
      <c r="C140" s="8" t="s">
        <v>3885</v>
      </c>
      <c r="D140" s="5" t="s">
        <v>195</v>
      </c>
      <c r="E140" s="3">
        <v>0</v>
      </c>
      <c r="F140" s="3">
        <v>0</v>
      </c>
      <c r="G140" s="3">
        <v>0</v>
      </c>
      <c r="H140" s="3">
        <v>71.569999999999993</v>
      </c>
      <c r="I140" s="3">
        <v>73.38</v>
      </c>
      <c r="J140" s="3">
        <v>64.209999999999994</v>
      </c>
      <c r="K140" s="3">
        <v>55.04</v>
      </c>
      <c r="L140" s="3">
        <v>45.86</v>
      </c>
      <c r="M140" s="3">
        <v>36.69</v>
      </c>
      <c r="N140" s="3">
        <v>27.52</v>
      </c>
      <c r="O140" s="3">
        <v>18.350000000000001</v>
      </c>
      <c r="P140" s="3">
        <v>9.17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x14ac:dyDescent="0.25">
      <c r="A141" t="s">
        <v>193</v>
      </c>
      <c r="B141" s="8" t="s">
        <v>3886</v>
      </c>
      <c r="C141" s="8" t="s">
        <v>3886</v>
      </c>
      <c r="D141" s="5" t="s">
        <v>196</v>
      </c>
      <c r="E141" s="3">
        <v>51.25</v>
      </c>
      <c r="F141" s="3">
        <v>54.41</v>
      </c>
      <c r="G141" s="3">
        <v>53.04</v>
      </c>
      <c r="H141" s="3">
        <v>49.33</v>
      </c>
      <c r="I141" s="3">
        <v>45.86</v>
      </c>
      <c r="J141" s="3">
        <v>40.130000000000003</v>
      </c>
      <c r="K141" s="3">
        <v>34.4</v>
      </c>
      <c r="L141" s="3">
        <v>28.66</v>
      </c>
      <c r="M141" s="3">
        <v>22.93</v>
      </c>
      <c r="N141" s="3">
        <v>17.2</v>
      </c>
      <c r="O141" s="3">
        <v>11.47</v>
      </c>
      <c r="P141" s="3">
        <v>5.73</v>
      </c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x14ac:dyDescent="0.25">
      <c r="A142" t="s">
        <v>193</v>
      </c>
      <c r="B142" s="8" t="s">
        <v>3887</v>
      </c>
      <c r="C142" s="8" t="s">
        <v>3887</v>
      </c>
      <c r="D142" s="5" t="s">
        <v>197</v>
      </c>
      <c r="E142" s="3">
        <v>1.92</v>
      </c>
      <c r="F142" s="3">
        <v>2</v>
      </c>
      <c r="G142" s="3">
        <v>3.15</v>
      </c>
      <c r="H142" s="3">
        <v>3.06</v>
      </c>
      <c r="I142" s="3">
        <v>3.02</v>
      </c>
      <c r="J142" s="3">
        <v>2.64</v>
      </c>
      <c r="K142" s="3">
        <v>2.27</v>
      </c>
      <c r="L142" s="3">
        <v>1.89</v>
      </c>
      <c r="M142" s="3">
        <v>1.51</v>
      </c>
      <c r="N142" s="3">
        <v>1.1299999999999999</v>
      </c>
      <c r="O142" s="3">
        <v>0.76</v>
      </c>
      <c r="P142" s="3">
        <v>0.38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x14ac:dyDescent="0.25">
      <c r="A143" t="s">
        <v>193</v>
      </c>
      <c r="B143" s="8" t="s">
        <v>3888</v>
      </c>
      <c r="C143" s="8" t="s">
        <v>3888</v>
      </c>
      <c r="D143" s="5" t="s">
        <v>41</v>
      </c>
      <c r="E143" s="3">
        <v>145.44</v>
      </c>
      <c r="F143" s="3">
        <v>162.75</v>
      </c>
      <c r="G143" s="3">
        <v>151.86000000000001</v>
      </c>
      <c r="H143" s="3">
        <v>144.9</v>
      </c>
      <c r="I143" s="3">
        <v>148.97</v>
      </c>
      <c r="J143" s="3">
        <v>130.35</v>
      </c>
      <c r="K143" s="3">
        <v>111.73</v>
      </c>
      <c r="L143" s="3">
        <v>93.11</v>
      </c>
      <c r="M143" s="3">
        <v>74.489999999999995</v>
      </c>
      <c r="N143" s="3">
        <v>55.86</v>
      </c>
      <c r="O143" s="3">
        <v>37.24</v>
      </c>
      <c r="P143" s="3">
        <v>18.62</v>
      </c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x14ac:dyDescent="0.25">
      <c r="A144" t="s">
        <v>193</v>
      </c>
      <c r="B144" s="8" t="s">
        <v>3889</v>
      </c>
      <c r="C144" s="8" t="s">
        <v>3889</v>
      </c>
      <c r="D144" s="5" t="s">
        <v>198</v>
      </c>
      <c r="E144" s="3">
        <v>24.57</v>
      </c>
      <c r="F144" s="3">
        <v>11.04</v>
      </c>
      <c r="G144" s="3">
        <v>10.67</v>
      </c>
      <c r="H144" s="3">
        <v>11</v>
      </c>
      <c r="I144" s="3">
        <v>10.49</v>
      </c>
      <c r="J144" s="3">
        <v>9.18</v>
      </c>
      <c r="K144" s="3">
        <v>7.87</v>
      </c>
      <c r="L144" s="3">
        <v>6.56</v>
      </c>
      <c r="M144" s="3">
        <v>5.25</v>
      </c>
      <c r="N144" s="3">
        <v>3.93</v>
      </c>
      <c r="O144" s="3">
        <v>2.62</v>
      </c>
      <c r="P144" s="3">
        <v>1.31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x14ac:dyDescent="0.25">
      <c r="A145" t="s">
        <v>193</v>
      </c>
      <c r="B145" s="8" t="s">
        <v>3890</v>
      </c>
      <c r="C145" s="8" t="s">
        <v>3890</v>
      </c>
      <c r="D145" s="5" t="s">
        <v>199</v>
      </c>
      <c r="E145" s="3">
        <v>14.21</v>
      </c>
      <c r="F145" s="3">
        <v>13.73</v>
      </c>
      <c r="G145" s="3">
        <v>13.06</v>
      </c>
      <c r="H145" s="3">
        <v>11.82</v>
      </c>
      <c r="I145" s="3">
        <v>10.199999999999999</v>
      </c>
      <c r="J145" s="3">
        <v>8.93</v>
      </c>
      <c r="K145" s="3">
        <v>7.65</v>
      </c>
      <c r="L145" s="3">
        <v>6.38</v>
      </c>
      <c r="M145" s="3">
        <v>5.0999999999999996</v>
      </c>
      <c r="N145" s="3">
        <v>3.83</v>
      </c>
      <c r="O145" s="3">
        <v>2.5499999999999998</v>
      </c>
      <c r="P145" s="3">
        <v>1.28</v>
      </c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x14ac:dyDescent="0.25">
      <c r="A146" t="s">
        <v>193</v>
      </c>
      <c r="B146" s="8" t="s">
        <v>3891</v>
      </c>
      <c r="C146" s="8" t="s">
        <v>3891</v>
      </c>
      <c r="D146" s="5" t="s">
        <v>200</v>
      </c>
      <c r="E146" s="3">
        <v>307.35000000000002</v>
      </c>
      <c r="F146" s="3">
        <v>300.39</v>
      </c>
      <c r="G146" s="3">
        <v>303.73</v>
      </c>
      <c r="H146" s="3">
        <v>292.44</v>
      </c>
      <c r="I146" s="3">
        <v>274.23</v>
      </c>
      <c r="J146" s="3">
        <v>239.95</v>
      </c>
      <c r="K146" s="3">
        <v>205.67</v>
      </c>
      <c r="L146" s="3">
        <v>171.39</v>
      </c>
      <c r="M146" s="3">
        <v>137.12</v>
      </c>
      <c r="N146" s="3">
        <v>102.84</v>
      </c>
      <c r="O146" s="3">
        <v>68.56</v>
      </c>
      <c r="P146" s="3">
        <v>34.28</v>
      </c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x14ac:dyDescent="0.25">
      <c r="A147" t="s">
        <v>193</v>
      </c>
      <c r="B147" s="8" t="s">
        <v>3892</v>
      </c>
      <c r="C147" s="8" t="s">
        <v>3892</v>
      </c>
      <c r="D147" s="5" t="s">
        <v>201</v>
      </c>
      <c r="E147" s="3">
        <v>16.079999999999998</v>
      </c>
      <c r="F147" s="3">
        <v>18.04</v>
      </c>
      <c r="G147" s="3">
        <v>23.36</v>
      </c>
      <c r="H147" s="3">
        <v>18.91</v>
      </c>
      <c r="I147" s="3">
        <v>21.8</v>
      </c>
      <c r="J147" s="3">
        <v>19.079999999999998</v>
      </c>
      <c r="K147" s="3">
        <v>16.350000000000001</v>
      </c>
      <c r="L147" s="3">
        <v>13.63</v>
      </c>
      <c r="M147" s="3">
        <v>10.9</v>
      </c>
      <c r="N147" s="3">
        <v>8.18</v>
      </c>
      <c r="O147" s="3">
        <v>5.45</v>
      </c>
      <c r="P147" s="3">
        <v>2.73</v>
      </c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x14ac:dyDescent="0.25">
      <c r="A148" t="s">
        <v>193</v>
      </c>
      <c r="B148" s="8" t="s">
        <v>3893</v>
      </c>
      <c r="C148" s="8" t="s">
        <v>3893</v>
      </c>
      <c r="D148" s="5" t="s">
        <v>24</v>
      </c>
      <c r="E148" s="3">
        <v>664.68</v>
      </c>
      <c r="F148" s="3">
        <v>618.66999999999996</v>
      </c>
      <c r="G148" s="3">
        <v>590.63</v>
      </c>
      <c r="H148" s="3">
        <v>550.67999999999995</v>
      </c>
      <c r="I148" s="3">
        <v>544.19000000000005</v>
      </c>
      <c r="J148" s="3">
        <v>476.17</v>
      </c>
      <c r="K148" s="3">
        <v>408.14</v>
      </c>
      <c r="L148" s="3">
        <v>340.12</v>
      </c>
      <c r="M148" s="3">
        <v>272.10000000000002</v>
      </c>
      <c r="N148" s="3">
        <v>204.07</v>
      </c>
      <c r="O148" s="3">
        <v>136.05000000000001</v>
      </c>
      <c r="P148" s="3">
        <v>68.02</v>
      </c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x14ac:dyDescent="0.25">
      <c r="A149" t="s">
        <v>193</v>
      </c>
      <c r="B149" s="8" t="s">
        <v>3894</v>
      </c>
      <c r="C149" s="8" t="s">
        <v>3894</v>
      </c>
      <c r="D149" s="5" t="s">
        <v>26</v>
      </c>
      <c r="E149" s="3">
        <v>86.91</v>
      </c>
      <c r="F149" s="3">
        <v>83.14</v>
      </c>
      <c r="G149" s="3">
        <v>75.150000000000006</v>
      </c>
      <c r="H149" s="3">
        <v>69.12</v>
      </c>
      <c r="I149" s="3">
        <v>65.98</v>
      </c>
      <c r="J149" s="3">
        <v>57.73</v>
      </c>
      <c r="K149" s="3">
        <v>49.49</v>
      </c>
      <c r="L149" s="3">
        <v>41.24</v>
      </c>
      <c r="M149" s="3">
        <v>32.99</v>
      </c>
      <c r="N149" s="3">
        <v>24.74</v>
      </c>
      <c r="O149" s="3">
        <v>16.5</v>
      </c>
      <c r="P149" s="3">
        <v>8.25</v>
      </c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x14ac:dyDescent="0.25">
      <c r="A150" t="s">
        <v>202</v>
      </c>
      <c r="B150" s="8" t="s">
        <v>3895</v>
      </c>
      <c r="C150" s="8" t="s">
        <v>3895</v>
      </c>
      <c r="D150" s="5" t="s">
        <v>214</v>
      </c>
      <c r="E150" s="3">
        <v>25.45</v>
      </c>
      <c r="F150" s="3">
        <v>34.5</v>
      </c>
      <c r="G150" s="3">
        <v>53.65</v>
      </c>
      <c r="H150" s="3">
        <v>349.76</v>
      </c>
      <c r="I150" s="3">
        <v>556.51</v>
      </c>
      <c r="J150" s="3">
        <v>486.95</v>
      </c>
      <c r="K150" s="3">
        <v>417.38</v>
      </c>
      <c r="L150" s="3">
        <v>347.82</v>
      </c>
      <c r="M150" s="3">
        <v>278.26</v>
      </c>
      <c r="N150" s="3">
        <v>208.69</v>
      </c>
      <c r="O150" s="3">
        <v>139.13</v>
      </c>
      <c r="P150" s="3">
        <v>69.56</v>
      </c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x14ac:dyDescent="0.25">
      <c r="A151" t="s">
        <v>202</v>
      </c>
      <c r="B151" s="8" t="s">
        <v>3896</v>
      </c>
      <c r="C151" s="8" t="s">
        <v>3896</v>
      </c>
      <c r="D151" s="5" t="s">
        <v>208</v>
      </c>
      <c r="E151" s="3">
        <v>87.4</v>
      </c>
      <c r="F151" s="3">
        <v>138.1</v>
      </c>
      <c r="G151" s="3">
        <v>237.87</v>
      </c>
      <c r="H151" s="3">
        <v>488.94</v>
      </c>
      <c r="I151" s="3">
        <v>631.53</v>
      </c>
      <c r="J151" s="3">
        <v>552.59</v>
      </c>
      <c r="K151" s="3">
        <v>473.65</v>
      </c>
      <c r="L151" s="3">
        <v>394.71</v>
      </c>
      <c r="M151" s="3">
        <v>315.77</v>
      </c>
      <c r="N151" s="3">
        <v>236.82</v>
      </c>
      <c r="O151" s="3">
        <v>157.88</v>
      </c>
      <c r="P151" s="3">
        <v>78.94</v>
      </c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1:33" x14ac:dyDescent="0.25">
      <c r="A152" t="s">
        <v>202</v>
      </c>
      <c r="B152" s="8" t="s">
        <v>3897</v>
      </c>
      <c r="C152" s="8" t="s">
        <v>3897</v>
      </c>
      <c r="D152" s="5" t="s">
        <v>215</v>
      </c>
      <c r="E152" s="3">
        <v>11.44</v>
      </c>
      <c r="F152" s="3">
        <v>6.19</v>
      </c>
      <c r="G152" s="3">
        <v>6.28</v>
      </c>
      <c r="H152" s="3">
        <v>6.9</v>
      </c>
      <c r="I152" s="3">
        <v>6.87</v>
      </c>
      <c r="J152" s="3">
        <v>6.01</v>
      </c>
      <c r="K152" s="3">
        <v>5.15</v>
      </c>
      <c r="L152" s="3">
        <v>4.29</v>
      </c>
      <c r="M152" s="3">
        <v>3.44</v>
      </c>
      <c r="N152" s="3">
        <v>2.58</v>
      </c>
      <c r="O152" s="3">
        <v>1.72</v>
      </c>
      <c r="P152" s="3">
        <v>0.86</v>
      </c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x14ac:dyDescent="0.25">
      <c r="A153" t="s">
        <v>202</v>
      </c>
      <c r="B153" s="8" t="s">
        <v>3898</v>
      </c>
      <c r="C153" s="8" t="s">
        <v>3898</v>
      </c>
      <c r="D153" s="5" t="s">
        <v>216</v>
      </c>
      <c r="E153" s="3">
        <v>607.04999999999995</v>
      </c>
      <c r="F153" s="3">
        <v>625.51</v>
      </c>
      <c r="G153" s="3">
        <v>694.78</v>
      </c>
      <c r="H153" s="3">
        <v>654.1</v>
      </c>
      <c r="I153" s="3">
        <v>687.64</v>
      </c>
      <c r="J153" s="3">
        <v>601.69000000000005</v>
      </c>
      <c r="K153" s="3">
        <v>515.73</v>
      </c>
      <c r="L153" s="3">
        <v>429.78</v>
      </c>
      <c r="M153" s="3">
        <v>343.82</v>
      </c>
      <c r="N153" s="3">
        <v>257.87</v>
      </c>
      <c r="O153" s="3">
        <v>171.91</v>
      </c>
      <c r="P153" s="3">
        <v>85.96</v>
      </c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1:33" x14ac:dyDescent="0.25">
      <c r="A154" t="s">
        <v>202</v>
      </c>
      <c r="B154" s="8" t="s">
        <v>3898</v>
      </c>
      <c r="C154" s="8" t="s">
        <v>3899</v>
      </c>
      <c r="D154" s="5" t="s">
        <v>217</v>
      </c>
      <c r="E154" s="3">
        <v>1517.63</v>
      </c>
      <c r="F154" s="3">
        <v>1453.94</v>
      </c>
      <c r="G154" s="3">
        <v>1545.99</v>
      </c>
      <c r="H154" s="3">
        <v>1569.46</v>
      </c>
      <c r="I154" s="3">
        <v>1590.76</v>
      </c>
      <c r="J154" s="3">
        <v>1391.92</v>
      </c>
      <c r="K154" s="3">
        <v>1193.07</v>
      </c>
      <c r="L154" s="3">
        <v>994.23</v>
      </c>
      <c r="M154" s="3">
        <v>795.38</v>
      </c>
      <c r="N154" s="3">
        <v>596.54</v>
      </c>
      <c r="O154" s="3">
        <v>397.69</v>
      </c>
      <c r="P154" s="3">
        <v>198.85</v>
      </c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x14ac:dyDescent="0.25">
      <c r="A155" t="s">
        <v>202</v>
      </c>
      <c r="B155" s="8" t="s">
        <v>3900</v>
      </c>
      <c r="C155" s="8" t="s">
        <v>3900</v>
      </c>
      <c r="D155" s="5" t="s">
        <v>218</v>
      </c>
      <c r="E155" s="3">
        <v>2964.99</v>
      </c>
      <c r="F155" s="3">
        <v>2785.22</v>
      </c>
      <c r="G155" s="3">
        <v>2652.81</v>
      </c>
      <c r="H155" s="3">
        <v>2628.5</v>
      </c>
      <c r="I155" s="3">
        <v>2470.19</v>
      </c>
      <c r="J155" s="3">
        <v>2161.42</v>
      </c>
      <c r="K155" s="3">
        <v>1852.64</v>
      </c>
      <c r="L155" s="3">
        <v>1543.87</v>
      </c>
      <c r="M155" s="3">
        <v>1235.0999999999999</v>
      </c>
      <c r="N155" s="3">
        <v>926.32</v>
      </c>
      <c r="O155" s="3">
        <v>617.54999999999995</v>
      </c>
      <c r="P155" s="3">
        <v>308.77</v>
      </c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x14ac:dyDescent="0.25">
      <c r="A156" t="s">
        <v>202</v>
      </c>
      <c r="B156" s="8" t="s">
        <v>6541</v>
      </c>
      <c r="C156" s="8" t="s">
        <v>3901</v>
      </c>
      <c r="D156" s="5" t="s">
        <v>219</v>
      </c>
      <c r="E156" s="3">
        <v>32.200000000000003</v>
      </c>
      <c r="F156" s="3">
        <v>29.27</v>
      </c>
      <c r="G156" s="3">
        <v>24.51</v>
      </c>
      <c r="H156" s="3">
        <v>23.59</v>
      </c>
      <c r="I156" s="3">
        <v>20.91</v>
      </c>
      <c r="J156" s="3">
        <v>18.3</v>
      </c>
      <c r="K156" s="3">
        <v>15.68</v>
      </c>
      <c r="L156" s="3">
        <v>13.07</v>
      </c>
      <c r="M156" s="3">
        <v>10.46</v>
      </c>
      <c r="N156" s="3">
        <v>7.84</v>
      </c>
      <c r="O156" s="3">
        <v>5.23</v>
      </c>
      <c r="P156" s="3">
        <v>2.61</v>
      </c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x14ac:dyDescent="0.25">
      <c r="A157" t="s">
        <v>202</v>
      </c>
      <c r="B157" s="8" t="s">
        <v>6541</v>
      </c>
      <c r="C157" s="8" t="s">
        <v>3902</v>
      </c>
      <c r="D157" s="5" t="s">
        <v>220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1:33" x14ac:dyDescent="0.25">
      <c r="A158" t="s">
        <v>202</v>
      </c>
      <c r="B158" s="8" t="s">
        <v>3903</v>
      </c>
      <c r="C158" s="8" t="s">
        <v>3903</v>
      </c>
      <c r="D158" s="5" t="s">
        <v>38</v>
      </c>
      <c r="E158" s="3">
        <v>14.23</v>
      </c>
      <c r="F158" s="3">
        <v>11.28</v>
      </c>
      <c r="G158" s="3">
        <v>10.58</v>
      </c>
      <c r="H158" s="3">
        <v>12.07</v>
      </c>
      <c r="I158" s="3">
        <v>11.21</v>
      </c>
      <c r="J158" s="3">
        <v>9.81</v>
      </c>
      <c r="K158" s="3">
        <v>8.41</v>
      </c>
      <c r="L158" s="3">
        <v>7.01</v>
      </c>
      <c r="M158" s="3">
        <v>5.61</v>
      </c>
      <c r="N158" s="3">
        <v>4.2</v>
      </c>
      <c r="O158" s="3">
        <v>2.8</v>
      </c>
      <c r="P158" s="3">
        <v>1.4</v>
      </c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x14ac:dyDescent="0.25">
      <c r="A159" t="s">
        <v>202</v>
      </c>
      <c r="B159" s="8" t="s">
        <v>3904</v>
      </c>
      <c r="C159" s="8" t="s">
        <v>3904</v>
      </c>
      <c r="D159" s="5" t="s">
        <v>221</v>
      </c>
      <c r="E159" s="3">
        <v>204.19</v>
      </c>
      <c r="F159" s="3">
        <v>36.26</v>
      </c>
      <c r="G159" s="3">
        <v>30.11</v>
      </c>
      <c r="H159" s="3">
        <v>25.62</v>
      </c>
      <c r="I159" s="3">
        <v>26.26</v>
      </c>
      <c r="J159" s="3">
        <v>22.98</v>
      </c>
      <c r="K159" s="3">
        <v>19.7</v>
      </c>
      <c r="L159" s="3">
        <v>16.41</v>
      </c>
      <c r="M159" s="3">
        <v>13.13</v>
      </c>
      <c r="N159" s="3">
        <v>9.85</v>
      </c>
      <c r="O159" s="3">
        <v>6.57</v>
      </c>
      <c r="P159" s="3">
        <v>3.28</v>
      </c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x14ac:dyDescent="0.25">
      <c r="A160" t="s">
        <v>202</v>
      </c>
      <c r="B160" s="8" t="s">
        <v>3905</v>
      </c>
      <c r="C160" s="8" t="s">
        <v>3905</v>
      </c>
      <c r="D160" s="5" t="s">
        <v>39</v>
      </c>
      <c r="E160" s="3">
        <v>45.31</v>
      </c>
      <c r="F160" s="3">
        <v>40.840000000000003</v>
      </c>
      <c r="G160" s="3">
        <v>34.86</v>
      </c>
      <c r="H160" s="3">
        <v>30.18</v>
      </c>
      <c r="I160" s="3">
        <v>26.93</v>
      </c>
      <c r="J160" s="3">
        <v>23.56</v>
      </c>
      <c r="K160" s="3">
        <v>20.2</v>
      </c>
      <c r="L160" s="3">
        <v>16.829999999999998</v>
      </c>
      <c r="M160" s="3">
        <v>13.47</v>
      </c>
      <c r="N160" s="3">
        <v>10.1</v>
      </c>
      <c r="O160" s="3">
        <v>6.73</v>
      </c>
      <c r="P160" s="3">
        <v>3.37</v>
      </c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x14ac:dyDescent="0.25">
      <c r="A161" t="s">
        <v>202</v>
      </c>
      <c r="B161" s="8" t="s">
        <v>3906</v>
      </c>
      <c r="C161" s="8" t="s">
        <v>3906</v>
      </c>
      <c r="D161" s="5" t="s">
        <v>222</v>
      </c>
      <c r="E161" s="3">
        <v>30.17</v>
      </c>
      <c r="F161" s="3">
        <v>48.1</v>
      </c>
      <c r="G161" s="3">
        <v>44.81</v>
      </c>
      <c r="H161" s="3">
        <v>41.67</v>
      </c>
      <c r="I161" s="3">
        <v>29</v>
      </c>
      <c r="J161" s="3">
        <v>25.38</v>
      </c>
      <c r="K161" s="3">
        <v>21.75</v>
      </c>
      <c r="L161" s="3">
        <v>18.13</v>
      </c>
      <c r="M161" s="3">
        <v>14.5</v>
      </c>
      <c r="N161" s="3">
        <v>10.88</v>
      </c>
      <c r="O161" s="3">
        <v>7.25</v>
      </c>
      <c r="P161" s="3">
        <v>3.63</v>
      </c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x14ac:dyDescent="0.25">
      <c r="A162" t="s">
        <v>202</v>
      </c>
      <c r="B162" s="8" t="s">
        <v>3907</v>
      </c>
      <c r="C162" s="8" t="s">
        <v>3907</v>
      </c>
      <c r="D162" s="5" t="s">
        <v>13</v>
      </c>
      <c r="E162" s="3">
        <v>718.86</v>
      </c>
      <c r="F162" s="3">
        <v>652.15</v>
      </c>
      <c r="G162" s="3">
        <v>630.28</v>
      </c>
      <c r="H162" s="3">
        <v>596.69000000000005</v>
      </c>
      <c r="I162" s="3">
        <v>523.38</v>
      </c>
      <c r="J162" s="3">
        <v>457.96</v>
      </c>
      <c r="K162" s="3">
        <v>392.54</v>
      </c>
      <c r="L162" s="3">
        <v>327.11</v>
      </c>
      <c r="M162" s="3">
        <v>261.69</v>
      </c>
      <c r="N162" s="3">
        <v>196.27</v>
      </c>
      <c r="O162" s="3">
        <v>130.85</v>
      </c>
      <c r="P162" s="3">
        <v>65.42</v>
      </c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x14ac:dyDescent="0.25">
      <c r="A163" t="s">
        <v>202</v>
      </c>
      <c r="B163" s="8" t="s">
        <v>3907</v>
      </c>
      <c r="C163" s="8" t="s">
        <v>3908</v>
      </c>
      <c r="D163" s="5" t="s">
        <v>223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x14ac:dyDescent="0.25">
      <c r="A164" t="s">
        <v>202</v>
      </c>
      <c r="B164" s="8" t="s">
        <v>3909</v>
      </c>
      <c r="C164" s="8" t="s">
        <v>3909</v>
      </c>
      <c r="D164" s="5" t="s">
        <v>224</v>
      </c>
      <c r="E164" s="3">
        <v>55.08</v>
      </c>
      <c r="F164" s="3">
        <v>69.78</v>
      </c>
      <c r="G164" s="3">
        <v>89.62</v>
      </c>
      <c r="H164" s="3">
        <v>109.37</v>
      </c>
      <c r="I164" s="3">
        <v>122.15</v>
      </c>
      <c r="J164" s="3">
        <v>106.88</v>
      </c>
      <c r="K164" s="3">
        <v>91.61</v>
      </c>
      <c r="L164" s="3">
        <v>76.34</v>
      </c>
      <c r="M164" s="3">
        <v>61.08</v>
      </c>
      <c r="N164" s="3">
        <v>45.81</v>
      </c>
      <c r="O164" s="3">
        <v>30.54</v>
      </c>
      <c r="P164" s="3">
        <v>15.27</v>
      </c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x14ac:dyDescent="0.25">
      <c r="A165" t="s">
        <v>202</v>
      </c>
      <c r="B165" s="8" t="s">
        <v>3910</v>
      </c>
      <c r="C165" s="8" t="s">
        <v>3910</v>
      </c>
      <c r="D165" s="5" t="s">
        <v>225</v>
      </c>
      <c r="E165" s="3">
        <v>15.01</v>
      </c>
      <c r="F165" s="3">
        <v>14.25</v>
      </c>
      <c r="G165" s="3">
        <v>13.39</v>
      </c>
      <c r="H165" s="3">
        <v>13.03</v>
      </c>
      <c r="I165" s="3">
        <v>12.51</v>
      </c>
      <c r="J165" s="3">
        <v>10.95</v>
      </c>
      <c r="K165" s="3">
        <v>9.3800000000000008</v>
      </c>
      <c r="L165" s="3">
        <v>7.82</v>
      </c>
      <c r="M165" s="3">
        <v>6.26</v>
      </c>
      <c r="N165" s="3">
        <v>4.6900000000000004</v>
      </c>
      <c r="O165" s="3">
        <v>3.13</v>
      </c>
      <c r="P165" s="3">
        <v>1.56</v>
      </c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x14ac:dyDescent="0.25">
      <c r="A166" t="s">
        <v>202</v>
      </c>
      <c r="B166" s="8" t="s">
        <v>3911</v>
      </c>
      <c r="C166" s="8" t="s">
        <v>3911</v>
      </c>
      <c r="D166" s="5" t="s">
        <v>213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x14ac:dyDescent="0.25">
      <c r="A167" t="s">
        <v>202</v>
      </c>
      <c r="B167" s="8" t="s">
        <v>3912</v>
      </c>
      <c r="C167" s="8" t="s">
        <v>3912</v>
      </c>
      <c r="D167" s="5" t="s">
        <v>24</v>
      </c>
      <c r="E167" s="3">
        <v>91.07</v>
      </c>
      <c r="F167" s="3">
        <v>119.81</v>
      </c>
      <c r="G167" s="3">
        <v>128.51</v>
      </c>
      <c r="H167" s="3">
        <v>141.03</v>
      </c>
      <c r="I167" s="3">
        <v>210.9</v>
      </c>
      <c r="J167" s="3">
        <v>184.54</v>
      </c>
      <c r="K167" s="3">
        <v>158.18</v>
      </c>
      <c r="L167" s="3">
        <v>131.81</v>
      </c>
      <c r="M167" s="3">
        <v>105.45</v>
      </c>
      <c r="N167" s="3">
        <v>79.09</v>
      </c>
      <c r="O167" s="3">
        <v>52.73</v>
      </c>
      <c r="P167" s="3">
        <v>26.36</v>
      </c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x14ac:dyDescent="0.25">
      <c r="A168" t="s">
        <v>202</v>
      </c>
      <c r="B168" s="8" t="s">
        <v>3913</v>
      </c>
      <c r="C168" s="8" t="s">
        <v>3913</v>
      </c>
      <c r="D168" s="5" t="s">
        <v>226</v>
      </c>
      <c r="E168" s="3">
        <v>187.68</v>
      </c>
      <c r="F168" s="3">
        <v>181.71</v>
      </c>
      <c r="G168" s="3">
        <v>131.56</v>
      </c>
      <c r="H168" s="3">
        <v>179.48</v>
      </c>
      <c r="I168" s="3">
        <v>194.98</v>
      </c>
      <c r="J168" s="3">
        <v>170.61</v>
      </c>
      <c r="K168" s="3">
        <v>146.24</v>
      </c>
      <c r="L168" s="3">
        <v>121.86</v>
      </c>
      <c r="M168" s="3">
        <v>97.49</v>
      </c>
      <c r="N168" s="3">
        <v>73.12</v>
      </c>
      <c r="O168" s="3">
        <v>48.75</v>
      </c>
      <c r="P168" s="3">
        <v>24.37</v>
      </c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x14ac:dyDescent="0.25">
      <c r="A169" t="s">
        <v>202</v>
      </c>
      <c r="B169" s="8" t="s">
        <v>3914</v>
      </c>
      <c r="C169" s="8" t="s">
        <v>3914</v>
      </c>
      <c r="D169" s="5" t="s">
        <v>227</v>
      </c>
      <c r="E169" s="3">
        <v>62.79</v>
      </c>
      <c r="F169" s="3">
        <v>94.59</v>
      </c>
      <c r="G169" s="3">
        <v>105.02</v>
      </c>
      <c r="H169" s="3">
        <v>123.7</v>
      </c>
      <c r="I169" s="3">
        <v>133.78</v>
      </c>
      <c r="J169" s="3">
        <v>117.06</v>
      </c>
      <c r="K169" s="3">
        <v>100.34</v>
      </c>
      <c r="L169" s="3">
        <v>83.61</v>
      </c>
      <c r="M169" s="3">
        <v>66.89</v>
      </c>
      <c r="N169" s="3">
        <v>50.17</v>
      </c>
      <c r="O169" s="3">
        <v>33.450000000000003</v>
      </c>
      <c r="P169" s="3">
        <v>16.72</v>
      </c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x14ac:dyDescent="0.25">
      <c r="A170" t="s">
        <v>2672</v>
      </c>
      <c r="B170" s="8" t="s">
        <v>3915</v>
      </c>
      <c r="C170" s="8" t="s">
        <v>3915</v>
      </c>
      <c r="D170" s="5" t="s">
        <v>346</v>
      </c>
      <c r="E170" s="3">
        <v>3.05</v>
      </c>
      <c r="F170" s="3">
        <v>2.94</v>
      </c>
      <c r="G170" s="3">
        <v>2.75</v>
      </c>
      <c r="H170" s="3">
        <v>4.6100000000000003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x14ac:dyDescent="0.25">
      <c r="A171" t="s">
        <v>2672</v>
      </c>
      <c r="B171" s="8" t="s">
        <v>3915</v>
      </c>
      <c r="C171" s="8" t="s">
        <v>3916</v>
      </c>
      <c r="D171" s="5" t="s">
        <v>242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x14ac:dyDescent="0.25">
      <c r="A172" t="s">
        <v>2672</v>
      </c>
      <c r="B172" s="8" t="s">
        <v>3915</v>
      </c>
      <c r="C172" s="8" t="s">
        <v>3917</v>
      </c>
      <c r="D172" s="5" t="s">
        <v>243</v>
      </c>
      <c r="E172" s="3">
        <v>0</v>
      </c>
      <c r="F172" s="3">
        <v>0</v>
      </c>
      <c r="G172" s="3">
        <v>0</v>
      </c>
      <c r="H172" s="3">
        <v>0</v>
      </c>
      <c r="I172" s="3">
        <v>1.91</v>
      </c>
      <c r="J172" s="3">
        <v>1.67</v>
      </c>
      <c r="K172" s="3">
        <v>1.43</v>
      </c>
      <c r="L172" s="3">
        <v>1.19</v>
      </c>
      <c r="M172" s="3">
        <v>0.96</v>
      </c>
      <c r="N172" s="3">
        <v>0.72</v>
      </c>
      <c r="O172" s="3">
        <v>0.48</v>
      </c>
      <c r="P172" s="3">
        <v>0.24</v>
      </c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x14ac:dyDescent="0.25">
      <c r="A173" t="s">
        <v>2672</v>
      </c>
      <c r="B173" s="8" t="s">
        <v>3915</v>
      </c>
      <c r="C173" s="8" t="s">
        <v>3918</v>
      </c>
      <c r="D173" s="5" t="s">
        <v>244</v>
      </c>
      <c r="E173" s="3">
        <v>0</v>
      </c>
      <c r="F173" s="3">
        <v>0</v>
      </c>
      <c r="G173" s="3">
        <v>0</v>
      </c>
      <c r="H173" s="3">
        <v>0</v>
      </c>
      <c r="I173" s="3">
        <v>4.53</v>
      </c>
      <c r="J173" s="3">
        <v>3.96</v>
      </c>
      <c r="K173" s="3">
        <v>3.4</v>
      </c>
      <c r="L173" s="3">
        <v>2.83</v>
      </c>
      <c r="M173" s="3">
        <v>2.27</v>
      </c>
      <c r="N173" s="3">
        <v>1.7</v>
      </c>
      <c r="O173" s="3">
        <v>1.1299999999999999</v>
      </c>
      <c r="P173" s="3">
        <v>0.56999999999999995</v>
      </c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x14ac:dyDescent="0.25">
      <c r="A174" t="s">
        <v>2672</v>
      </c>
      <c r="B174" s="8" t="s">
        <v>3919</v>
      </c>
      <c r="C174" s="8" t="s">
        <v>3919</v>
      </c>
      <c r="D174" s="5" t="s">
        <v>38</v>
      </c>
      <c r="E174" s="3">
        <v>45.74</v>
      </c>
      <c r="F174" s="3">
        <v>57.57</v>
      </c>
      <c r="G174" s="3">
        <v>66.31</v>
      </c>
      <c r="H174" s="3">
        <v>61.1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x14ac:dyDescent="0.25">
      <c r="A175" t="s">
        <v>2672</v>
      </c>
      <c r="B175" s="8" t="s">
        <v>3919</v>
      </c>
      <c r="C175" s="8" t="s">
        <v>3920</v>
      </c>
      <c r="D175" s="5" t="s">
        <v>245</v>
      </c>
      <c r="E175" s="3">
        <v>0</v>
      </c>
      <c r="F175" s="3">
        <v>0</v>
      </c>
      <c r="G175" s="3">
        <v>0</v>
      </c>
      <c r="H175" s="3">
        <v>0</v>
      </c>
      <c r="I175" s="3">
        <v>9.0500000000000007</v>
      </c>
      <c r="J175" s="3">
        <v>7.92</v>
      </c>
      <c r="K175" s="3">
        <v>6.79</v>
      </c>
      <c r="L175" s="3">
        <v>5.66</v>
      </c>
      <c r="M175" s="3">
        <v>4.53</v>
      </c>
      <c r="N175" s="3">
        <v>3.39</v>
      </c>
      <c r="O175" s="3">
        <v>2.2599999999999998</v>
      </c>
      <c r="P175" s="3">
        <v>1.1299999999999999</v>
      </c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x14ac:dyDescent="0.25">
      <c r="A176" t="s">
        <v>2672</v>
      </c>
      <c r="B176" s="8" t="s">
        <v>3919</v>
      </c>
      <c r="C176" s="8" t="s">
        <v>3921</v>
      </c>
      <c r="D176" s="5" t="s">
        <v>246</v>
      </c>
      <c r="E176" s="3">
        <v>0</v>
      </c>
      <c r="F176" s="3">
        <v>0</v>
      </c>
      <c r="G176" s="3">
        <v>0</v>
      </c>
      <c r="H176" s="3">
        <v>0</v>
      </c>
      <c r="I176" s="3">
        <v>56.27</v>
      </c>
      <c r="J176" s="3">
        <v>49.24</v>
      </c>
      <c r="K176" s="3">
        <v>42.2</v>
      </c>
      <c r="L176" s="3">
        <v>35.17</v>
      </c>
      <c r="M176" s="3">
        <v>28.14</v>
      </c>
      <c r="N176" s="3">
        <v>21.1</v>
      </c>
      <c r="O176" s="3">
        <v>14.07</v>
      </c>
      <c r="P176" s="3">
        <v>7.03</v>
      </c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x14ac:dyDescent="0.25">
      <c r="A177" t="s">
        <v>2672</v>
      </c>
      <c r="B177" s="8" t="s">
        <v>3922</v>
      </c>
      <c r="C177" s="8" t="s">
        <v>3922</v>
      </c>
      <c r="D177" s="5" t="s">
        <v>414</v>
      </c>
      <c r="E177" s="3">
        <v>71.81</v>
      </c>
      <c r="F177" s="3">
        <v>66.78</v>
      </c>
      <c r="G177" s="3">
        <v>63.81</v>
      </c>
      <c r="H177" s="3">
        <v>54.12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x14ac:dyDescent="0.25">
      <c r="A178" t="s">
        <v>2672</v>
      </c>
      <c r="B178" s="8" t="s">
        <v>3922</v>
      </c>
      <c r="C178" s="8" t="s">
        <v>3923</v>
      </c>
      <c r="D178" s="5" t="s">
        <v>247</v>
      </c>
      <c r="E178" s="3">
        <v>0</v>
      </c>
      <c r="F178" s="3">
        <v>0</v>
      </c>
      <c r="G178" s="3">
        <v>0</v>
      </c>
      <c r="H178" s="3">
        <v>0</v>
      </c>
      <c r="I178" s="3">
        <v>20.66</v>
      </c>
      <c r="J178" s="3">
        <v>18.079999999999998</v>
      </c>
      <c r="K178" s="3">
        <v>15.5</v>
      </c>
      <c r="L178" s="3">
        <v>12.91</v>
      </c>
      <c r="M178" s="3">
        <v>10.33</v>
      </c>
      <c r="N178" s="3">
        <v>7.75</v>
      </c>
      <c r="O178" s="3">
        <v>5.17</v>
      </c>
      <c r="P178" s="3">
        <v>2.58</v>
      </c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x14ac:dyDescent="0.25">
      <c r="A179" t="s">
        <v>2672</v>
      </c>
      <c r="B179" s="8" t="s">
        <v>3922</v>
      </c>
      <c r="C179" s="8" t="s">
        <v>3924</v>
      </c>
      <c r="D179" s="5" t="s">
        <v>248</v>
      </c>
      <c r="E179" s="3">
        <v>0</v>
      </c>
      <c r="F179" s="3">
        <v>0</v>
      </c>
      <c r="G179" s="3">
        <v>0</v>
      </c>
      <c r="H179" s="3">
        <v>0</v>
      </c>
      <c r="I179" s="3">
        <v>22.09</v>
      </c>
      <c r="J179" s="3">
        <v>19.329999999999998</v>
      </c>
      <c r="K179" s="3">
        <v>16.57</v>
      </c>
      <c r="L179" s="3">
        <v>13.81</v>
      </c>
      <c r="M179" s="3">
        <v>11.05</v>
      </c>
      <c r="N179" s="3">
        <v>8.2799999999999994</v>
      </c>
      <c r="O179" s="3">
        <v>5.52</v>
      </c>
      <c r="P179" s="3">
        <v>2.76</v>
      </c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x14ac:dyDescent="0.25">
      <c r="A180" t="s">
        <v>2672</v>
      </c>
      <c r="B180" s="8" t="s">
        <v>3922</v>
      </c>
      <c r="C180" s="8" t="s">
        <v>3925</v>
      </c>
      <c r="D180" s="5" t="s">
        <v>249</v>
      </c>
      <c r="E180" s="3">
        <v>0</v>
      </c>
      <c r="F180" s="3">
        <v>0</v>
      </c>
      <c r="G180" s="3">
        <v>0</v>
      </c>
      <c r="H180" s="3">
        <v>0</v>
      </c>
      <c r="I180" s="3">
        <v>3.4</v>
      </c>
      <c r="J180" s="3">
        <v>2.98</v>
      </c>
      <c r="K180" s="3">
        <v>2.5499999999999998</v>
      </c>
      <c r="L180" s="3">
        <v>2.13</v>
      </c>
      <c r="M180" s="3">
        <v>1.7</v>
      </c>
      <c r="N180" s="3">
        <v>1.28</v>
      </c>
      <c r="O180" s="3">
        <v>0.85</v>
      </c>
      <c r="P180" s="3">
        <v>0.43</v>
      </c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x14ac:dyDescent="0.25">
      <c r="A181" t="s">
        <v>2672</v>
      </c>
      <c r="B181" s="8" t="s">
        <v>3926</v>
      </c>
      <c r="C181" s="8" t="s">
        <v>3926</v>
      </c>
      <c r="D181" s="5" t="s">
        <v>237</v>
      </c>
      <c r="E181" s="3">
        <v>2.65</v>
      </c>
      <c r="F181" s="3">
        <v>2.46</v>
      </c>
      <c r="G181" s="3">
        <v>2.38</v>
      </c>
      <c r="H181" s="3">
        <v>2.2400000000000002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x14ac:dyDescent="0.25">
      <c r="A182" t="s">
        <v>2672</v>
      </c>
      <c r="B182" s="8" t="s">
        <v>3926</v>
      </c>
      <c r="C182" s="8" t="s">
        <v>3927</v>
      </c>
      <c r="D182" s="5" t="s">
        <v>250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x14ac:dyDescent="0.25">
      <c r="A183" t="s">
        <v>2672</v>
      </c>
      <c r="B183" s="8" t="s">
        <v>3926</v>
      </c>
      <c r="C183" s="8" t="s">
        <v>3928</v>
      </c>
      <c r="D183" s="5" t="s">
        <v>251</v>
      </c>
      <c r="E183" s="3">
        <v>0</v>
      </c>
      <c r="F183" s="3">
        <v>0</v>
      </c>
      <c r="G183" s="3">
        <v>0</v>
      </c>
      <c r="H183" s="3">
        <v>0</v>
      </c>
      <c r="I183" s="3">
        <v>2.19</v>
      </c>
      <c r="J183" s="3">
        <v>1.92</v>
      </c>
      <c r="K183" s="3">
        <v>1.64</v>
      </c>
      <c r="L183" s="3">
        <v>1.37</v>
      </c>
      <c r="M183" s="3">
        <v>1.1000000000000001</v>
      </c>
      <c r="N183" s="3">
        <v>0.82</v>
      </c>
      <c r="O183" s="3">
        <v>0.55000000000000004</v>
      </c>
      <c r="P183" s="3">
        <v>0.27</v>
      </c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x14ac:dyDescent="0.25">
      <c r="A184" t="s">
        <v>2672</v>
      </c>
      <c r="B184" s="8" t="s">
        <v>3929</v>
      </c>
      <c r="C184" s="8" t="s">
        <v>3929</v>
      </c>
      <c r="D184" s="5" t="s">
        <v>155</v>
      </c>
      <c r="E184" s="3">
        <v>49.44</v>
      </c>
      <c r="F184" s="3">
        <v>45.93</v>
      </c>
      <c r="G184" s="3">
        <v>45.39</v>
      </c>
      <c r="H184" s="3">
        <v>41.86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x14ac:dyDescent="0.25">
      <c r="A185" t="s">
        <v>2672</v>
      </c>
      <c r="B185" s="8" t="s">
        <v>3929</v>
      </c>
      <c r="C185" s="8" t="s">
        <v>3930</v>
      </c>
      <c r="D185" s="5" t="s">
        <v>252</v>
      </c>
      <c r="E185" s="3">
        <v>0</v>
      </c>
      <c r="F185" s="3">
        <v>0</v>
      </c>
      <c r="G185" s="3">
        <v>0</v>
      </c>
      <c r="H185" s="3">
        <v>0</v>
      </c>
      <c r="I185" s="3">
        <v>39.46</v>
      </c>
      <c r="J185" s="3">
        <v>34.53</v>
      </c>
      <c r="K185" s="3">
        <v>29.6</v>
      </c>
      <c r="L185" s="3">
        <v>24.66</v>
      </c>
      <c r="M185" s="3">
        <v>19.73</v>
      </c>
      <c r="N185" s="3">
        <v>14.8</v>
      </c>
      <c r="O185" s="3">
        <v>9.8699999999999992</v>
      </c>
      <c r="P185" s="3">
        <v>4.93</v>
      </c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x14ac:dyDescent="0.25">
      <c r="A186" t="s">
        <v>2672</v>
      </c>
      <c r="B186" s="8" t="s">
        <v>3929</v>
      </c>
      <c r="C186" s="8" t="s">
        <v>3931</v>
      </c>
      <c r="D186" s="5" t="s">
        <v>253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x14ac:dyDescent="0.25">
      <c r="A187" t="s">
        <v>2672</v>
      </c>
      <c r="B187" s="8" t="s">
        <v>3932</v>
      </c>
      <c r="C187" s="8" t="s">
        <v>3932</v>
      </c>
      <c r="D187" s="5" t="s">
        <v>13</v>
      </c>
      <c r="E187" s="3">
        <v>119.94</v>
      </c>
      <c r="F187" s="3">
        <v>121.77</v>
      </c>
      <c r="G187" s="3">
        <v>117.38</v>
      </c>
      <c r="H187" s="3">
        <v>109.39</v>
      </c>
      <c r="I187" s="3">
        <v>106.21</v>
      </c>
      <c r="J187" s="3">
        <v>92.93</v>
      </c>
      <c r="K187" s="3">
        <v>79.66</v>
      </c>
      <c r="L187" s="3">
        <v>66.38</v>
      </c>
      <c r="M187" s="3">
        <v>53.11</v>
      </c>
      <c r="N187" s="3">
        <v>39.83</v>
      </c>
      <c r="O187" s="3">
        <v>26.55</v>
      </c>
      <c r="P187" s="3">
        <v>13.28</v>
      </c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x14ac:dyDescent="0.25">
      <c r="A188" t="s">
        <v>2672</v>
      </c>
      <c r="B188" s="8" t="s">
        <v>3933</v>
      </c>
      <c r="C188" s="8" t="s">
        <v>3933</v>
      </c>
      <c r="D188" s="5" t="s">
        <v>14</v>
      </c>
      <c r="E188" s="3">
        <v>54.31</v>
      </c>
      <c r="F188" s="3">
        <v>50.53</v>
      </c>
      <c r="G188" s="3">
        <v>48.83</v>
      </c>
      <c r="H188" s="3">
        <v>44.98</v>
      </c>
      <c r="I188" s="3">
        <v>46.91</v>
      </c>
      <c r="J188" s="3">
        <v>41.05</v>
      </c>
      <c r="K188" s="3">
        <v>35.18</v>
      </c>
      <c r="L188" s="3">
        <v>29.32</v>
      </c>
      <c r="M188" s="3">
        <v>23.46</v>
      </c>
      <c r="N188" s="3">
        <v>17.59</v>
      </c>
      <c r="O188" s="3">
        <v>11.73</v>
      </c>
      <c r="P188" s="3">
        <v>5.86</v>
      </c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x14ac:dyDescent="0.25">
      <c r="A189" t="s">
        <v>2672</v>
      </c>
      <c r="B189" s="8" t="s">
        <v>3934</v>
      </c>
      <c r="C189" s="8" t="s">
        <v>3934</v>
      </c>
      <c r="D189" s="5" t="s">
        <v>3935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x14ac:dyDescent="0.25">
      <c r="A190" t="s">
        <v>2672</v>
      </c>
      <c r="B190" s="8" t="s">
        <v>3934</v>
      </c>
      <c r="C190" s="8" t="s">
        <v>3936</v>
      </c>
      <c r="D190" s="5" t="s">
        <v>254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x14ac:dyDescent="0.25">
      <c r="A191" t="s">
        <v>2672</v>
      </c>
      <c r="B191" s="8" t="s">
        <v>3934</v>
      </c>
      <c r="C191" s="8" t="s">
        <v>3937</v>
      </c>
      <c r="D191" s="5" t="s">
        <v>255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x14ac:dyDescent="0.25">
      <c r="A192" t="s">
        <v>2672</v>
      </c>
      <c r="B192" s="8" t="s">
        <v>3938</v>
      </c>
      <c r="C192" s="8" t="s">
        <v>3938</v>
      </c>
      <c r="D192" s="5" t="s">
        <v>745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x14ac:dyDescent="0.25">
      <c r="A193" t="s">
        <v>2672</v>
      </c>
      <c r="B193" s="8" t="s">
        <v>3938</v>
      </c>
      <c r="C193" s="8" t="s">
        <v>3939</v>
      </c>
      <c r="D193" s="5" t="s">
        <v>256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x14ac:dyDescent="0.25">
      <c r="A194" t="s">
        <v>2672</v>
      </c>
      <c r="B194" s="8" t="s">
        <v>3938</v>
      </c>
      <c r="C194" s="8" t="s">
        <v>3940</v>
      </c>
      <c r="D194" s="5" t="s">
        <v>257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x14ac:dyDescent="0.25">
      <c r="A195" t="s">
        <v>2672</v>
      </c>
      <c r="B195" s="8" t="s">
        <v>3938</v>
      </c>
      <c r="C195" s="8" t="s">
        <v>3941</v>
      </c>
      <c r="D195" s="5" t="s">
        <v>258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x14ac:dyDescent="0.25">
      <c r="A196" t="s">
        <v>2672</v>
      </c>
      <c r="B196" s="8" t="s">
        <v>3942</v>
      </c>
      <c r="C196" s="8" t="s">
        <v>3942</v>
      </c>
      <c r="D196" s="5" t="s">
        <v>3943</v>
      </c>
      <c r="E196" s="3">
        <v>78.09</v>
      </c>
      <c r="F196" s="3">
        <v>74.540000000000006</v>
      </c>
      <c r="G196" s="3">
        <v>80.900000000000006</v>
      </c>
      <c r="H196" s="3">
        <v>76.760000000000005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x14ac:dyDescent="0.25">
      <c r="A197" t="s">
        <v>2672</v>
      </c>
      <c r="B197" s="8" t="s">
        <v>3942</v>
      </c>
      <c r="C197" s="8" t="s">
        <v>3944</v>
      </c>
      <c r="D197" s="5" t="s">
        <v>259</v>
      </c>
      <c r="E197" s="3">
        <v>0</v>
      </c>
      <c r="F197" s="3">
        <v>0</v>
      </c>
      <c r="G197" s="3">
        <v>0</v>
      </c>
      <c r="H197" s="3">
        <v>0</v>
      </c>
      <c r="I197" s="3">
        <v>20.260000000000002</v>
      </c>
      <c r="J197" s="3">
        <v>17.73</v>
      </c>
      <c r="K197" s="3">
        <v>15.2</v>
      </c>
      <c r="L197" s="3">
        <v>12.66</v>
      </c>
      <c r="M197" s="3">
        <v>10.130000000000001</v>
      </c>
      <c r="N197" s="3">
        <v>7.6</v>
      </c>
      <c r="O197" s="3">
        <v>5.07</v>
      </c>
      <c r="P197" s="3">
        <v>2.5299999999999998</v>
      </c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x14ac:dyDescent="0.25">
      <c r="A198" t="s">
        <v>2672</v>
      </c>
      <c r="B198" s="8" t="s">
        <v>3942</v>
      </c>
      <c r="C198" s="8" t="s">
        <v>3945</v>
      </c>
      <c r="D198" s="5" t="s">
        <v>260</v>
      </c>
      <c r="E198" s="3">
        <v>0</v>
      </c>
      <c r="F198" s="3">
        <v>0</v>
      </c>
      <c r="G198" s="3">
        <v>0</v>
      </c>
      <c r="H198" s="3">
        <v>0</v>
      </c>
      <c r="I198" s="3">
        <v>53.07</v>
      </c>
      <c r="J198" s="3">
        <v>46.44</v>
      </c>
      <c r="K198" s="3">
        <v>39.799999999999997</v>
      </c>
      <c r="L198" s="3">
        <v>33.17</v>
      </c>
      <c r="M198" s="3">
        <v>26.54</v>
      </c>
      <c r="N198" s="3">
        <v>19.899999999999999</v>
      </c>
      <c r="O198" s="3">
        <v>13.27</v>
      </c>
      <c r="P198" s="3">
        <v>6.63</v>
      </c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x14ac:dyDescent="0.25">
      <c r="A199" t="s">
        <v>2672</v>
      </c>
      <c r="B199" s="8" t="s">
        <v>3946</v>
      </c>
      <c r="C199" s="8" t="s">
        <v>3946</v>
      </c>
      <c r="D199" s="5" t="s">
        <v>170</v>
      </c>
      <c r="E199" s="3">
        <v>81.23</v>
      </c>
      <c r="F199" s="3">
        <v>57.55</v>
      </c>
      <c r="G199" s="3">
        <v>47.66</v>
      </c>
      <c r="H199" s="3">
        <v>51.88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x14ac:dyDescent="0.25">
      <c r="A200" t="s">
        <v>2672</v>
      </c>
      <c r="B200" s="8" t="s">
        <v>3946</v>
      </c>
      <c r="C200" s="8" t="s">
        <v>3947</v>
      </c>
      <c r="D200" s="5" t="s">
        <v>261</v>
      </c>
      <c r="E200" s="3">
        <v>0</v>
      </c>
      <c r="F200" s="3">
        <v>0</v>
      </c>
      <c r="G200" s="3">
        <v>0</v>
      </c>
      <c r="H200" s="3">
        <v>0</v>
      </c>
      <c r="I200" s="3">
        <v>51.62</v>
      </c>
      <c r="J200" s="3">
        <v>45.17</v>
      </c>
      <c r="K200" s="3">
        <v>38.72</v>
      </c>
      <c r="L200" s="3">
        <v>32.26</v>
      </c>
      <c r="M200" s="3">
        <v>25.81</v>
      </c>
      <c r="N200" s="3">
        <v>19.36</v>
      </c>
      <c r="O200" s="3">
        <v>12.91</v>
      </c>
      <c r="P200" s="3">
        <v>6.45</v>
      </c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x14ac:dyDescent="0.25">
      <c r="A201" t="s">
        <v>2672</v>
      </c>
      <c r="B201" s="8" t="s">
        <v>3946</v>
      </c>
      <c r="C201" s="8" t="s">
        <v>3948</v>
      </c>
      <c r="D201" s="5" t="s">
        <v>262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x14ac:dyDescent="0.25">
      <c r="A202" t="s">
        <v>2672</v>
      </c>
      <c r="B202" s="8" t="s">
        <v>3949</v>
      </c>
      <c r="C202" s="8" t="s">
        <v>3949</v>
      </c>
      <c r="D202" s="5" t="s">
        <v>3950</v>
      </c>
      <c r="E202" s="3">
        <v>79.16</v>
      </c>
      <c r="F202" s="3">
        <v>74.25</v>
      </c>
      <c r="G202" s="3">
        <v>69.8</v>
      </c>
      <c r="H202" s="3">
        <v>67.34</v>
      </c>
      <c r="I202" s="3">
        <v>78.48</v>
      </c>
      <c r="J202" s="3">
        <v>68.67</v>
      </c>
      <c r="K202" s="3">
        <v>58.86</v>
      </c>
      <c r="L202" s="3">
        <v>49.05</v>
      </c>
      <c r="M202" s="3">
        <v>39.24</v>
      </c>
      <c r="N202" s="3">
        <v>29.43</v>
      </c>
      <c r="O202" s="3">
        <v>19.62</v>
      </c>
      <c r="P202" s="3">
        <v>9.81</v>
      </c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x14ac:dyDescent="0.25">
      <c r="A203" t="s">
        <v>2672</v>
      </c>
      <c r="B203" s="8" t="s">
        <v>3951</v>
      </c>
      <c r="C203" s="8" t="s">
        <v>3951</v>
      </c>
      <c r="D203" s="5" t="s">
        <v>1586</v>
      </c>
      <c r="E203" s="3">
        <v>102.65</v>
      </c>
      <c r="F203" s="3">
        <v>97.06</v>
      </c>
      <c r="G203" s="3">
        <v>129.85</v>
      </c>
      <c r="H203" s="3">
        <v>119.76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x14ac:dyDescent="0.25">
      <c r="A204" t="s">
        <v>2672</v>
      </c>
      <c r="B204" s="8" t="s">
        <v>3951</v>
      </c>
      <c r="C204" s="8" t="s">
        <v>3952</v>
      </c>
      <c r="D204" s="5" t="s">
        <v>263</v>
      </c>
      <c r="E204" s="3">
        <v>0</v>
      </c>
      <c r="F204" s="3">
        <v>0</v>
      </c>
      <c r="G204" s="3">
        <v>0</v>
      </c>
      <c r="H204" s="3">
        <v>0</v>
      </c>
      <c r="I204" s="3">
        <v>16.23</v>
      </c>
      <c r="J204" s="3">
        <v>14.2</v>
      </c>
      <c r="K204" s="3">
        <v>12.17</v>
      </c>
      <c r="L204" s="3">
        <v>10.14</v>
      </c>
      <c r="M204" s="3">
        <v>8.1199999999999992</v>
      </c>
      <c r="N204" s="3">
        <v>6.09</v>
      </c>
      <c r="O204" s="3">
        <v>4.0599999999999996</v>
      </c>
      <c r="P204" s="3">
        <v>2.0299999999999998</v>
      </c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x14ac:dyDescent="0.25">
      <c r="A205" t="s">
        <v>2672</v>
      </c>
      <c r="B205" s="8" t="s">
        <v>3951</v>
      </c>
      <c r="C205" s="8" t="s">
        <v>3953</v>
      </c>
      <c r="D205" s="5" t="s">
        <v>264</v>
      </c>
      <c r="E205" s="3">
        <v>0</v>
      </c>
      <c r="F205" s="3">
        <v>0</v>
      </c>
      <c r="G205" s="3">
        <v>0</v>
      </c>
      <c r="H205" s="3">
        <v>0</v>
      </c>
      <c r="I205" s="3">
        <v>103.02</v>
      </c>
      <c r="J205" s="3">
        <v>90.14</v>
      </c>
      <c r="K205" s="3">
        <v>77.27</v>
      </c>
      <c r="L205" s="3">
        <v>64.39</v>
      </c>
      <c r="M205" s="3">
        <v>51.51</v>
      </c>
      <c r="N205" s="3">
        <v>38.630000000000003</v>
      </c>
      <c r="O205" s="3">
        <v>25.76</v>
      </c>
      <c r="P205" s="3">
        <v>12.88</v>
      </c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x14ac:dyDescent="0.25">
      <c r="A206" t="s">
        <v>2672</v>
      </c>
      <c r="B206" s="8" t="s">
        <v>3954</v>
      </c>
      <c r="C206" s="8" t="s">
        <v>3954</v>
      </c>
      <c r="D206" s="5" t="s">
        <v>26</v>
      </c>
      <c r="E206" s="3">
        <v>40.81</v>
      </c>
      <c r="F206" s="3">
        <v>45.45</v>
      </c>
      <c r="G206" s="3">
        <v>36.97</v>
      </c>
      <c r="H206" s="3">
        <v>28.39</v>
      </c>
      <c r="I206" s="3">
        <v>27.37</v>
      </c>
      <c r="J206" s="3">
        <v>23.95</v>
      </c>
      <c r="K206" s="3">
        <v>20.53</v>
      </c>
      <c r="L206" s="3">
        <v>17.11</v>
      </c>
      <c r="M206" s="3">
        <v>13.69</v>
      </c>
      <c r="N206" s="3">
        <v>10.26</v>
      </c>
      <c r="O206" s="3">
        <v>6.84</v>
      </c>
      <c r="P206" s="3">
        <v>3.42</v>
      </c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x14ac:dyDescent="0.25">
      <c r="A207" t="s">
        <v>1500</v>
      </c>
      <c r="B207" s="8" t="s">
        <v>3955</v>
      </c>
      <c r="C207" s="8" t="s">
        <v>3955</v>
      </c>
      <c r="D207" s="5" t="s">
        <v>279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x14ac:dyDescent="0.25">
      <c r="A208" t="s">
        <v>1500</v>
      </c>
      <c r="B208" s="8" t="s">
        <v>3956</v>
      </c>
      <c r="C208" s="8" t="s">
        <v>3956</v>
      </c>
      <c r="D208" s="5" t="s">
        <v>280</v>
      </c>
      <c r="E208" s="3">
        <v>25.01</v>
      </c>
      <c r="F208" s="3">
        <v>29.61</v>
      </c>
      <c r="G208" s="3">
        <v>30.16</v>
      </c>
      <c r="H208" s="3">
        <v>30.82</v>
      </c>
      <c r="I208" s="3">
        <v>29.37</v>
      </c>
      <c r="J208" s="3">
        <v>25.7</v>
      </c>
      <c r="K208" s="3">
        <v>22.03</v>
      </c>
      <c r="L208" s="3">
        <v>18.36</v>
      </c>
      <c r="M208" s="3">
        <v>14.69</v>
      </c>
      <c r="N208" s="3">
        <v>11.01</v>
      </c>
      <c r="O208" s="3">
        <v>7.34</v>
      </c>
      <c r="P208" s="3">
        <v>3.67</v>
      </c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x14ac:dyDescent="0.25">
      <c r="A209" t="s">
        <v>1500</v>
      </c>
      <c r="B209" s="8" t="s">
        <v>6542</v>
      </c>
      <c r="C209" s="8" t="s">
        <v>3957</v>
      </c>
      <c r="D209" s="5" t="s">
        <v>281</v>
      </c>
      <c r="E209" s="3">
        <v>1.49</v>
      </c>
      <c r="F209" s="3">
        <v>1.65</v>
      </c>
      <c r="G209" s="3">
        <v>8.65</v>
      </c>
      <c r="H209" s="3">
        <v>10.18</v>
      </c>
      <c r="I209" s="3">
        <v>9.5399999999999991</v>
      </c>
      <c r="J209" s="3">
        <v>8.35</v>
      </c>
      <c r="K209" s="3">
        <v>7.16</v>
      </c>
      <c r="L209" s="3">
        <v>5.96</v>
      </c>
      <c r="M209" s="3">
        <v>4.7699999999999996</v>
      </c>
      <c r="N209" s="3">
        <v>3.58</v>
      </c>
      <c r="O209" s="3">
        <v>2.39</v>
      </c>
      <c r="P209" s="3">
        <v>1.19</v>
      </c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x14ac:dyDescent="0.25">
      <c r="A210" t="s">
        <v>1500</v>
      </c>
      <c r="B210" s="8" t="s">
        <v>6542</v>
      </c>
      <c r="C210" s="8" t="s">
        <v>3958</v>
      </c>
      <c r="D210" s="5" t="s">
        <v>282</v>
      </c>
      <c r="E210" s="3">
        <v>3.23</v>
      </c>
      <c r="F210" s="3">
        <v>3.01</v>
      </c>
      <c r="G210" s="3">
        <v>2.91</v>
      </c>
      <c r="H210" s="3">
        <v>2.59</v>
      </c>
      <c r="I210" s="3">
        <v>2.39</v>
      </c>
      <c r="J210" s="3">
        <v>2.09</v>
      </c>
      <c r="K210" s="3">
        <v>1.79</v>
      </c>
      <c r="L210" s="3">
        <v>1.49</v>
      </c>
      <c r="M210" s="3">
        <v>1.2</v>
      </c>
      <c r="N210" s="3">
        <v>0.9</v>
      </c>
      <c r="O210" s="3">
        <v>0.6</v>
      </c>
      <c r="P210" s="3">
        <v>0.3</v>
      </c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x14ac:dyDescent="0.25">
      <c r="A211" t="s">
        <v>1500</v>
      </c>
      <c r="B211" s="8" t="s">
        <v>6542</v>
      </c>
      <c r="C211" s="8" t="s">
        <v>3959</v>
      </c>
      <c r="D211" s="5" t="s">
        <v>283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x14ac:dyDescent="0.25">
      <c r="A212" t="s">
        <v>1500</v>
      </c>
      <c r="B212" s="8" t="s">
        <v>6542</v>
      </c>
      <c r="C212" s="8" t="s">
        <v>3960</v>
      </c>
      <c r="D212" s="5" t="s">
        <v>284</v>
      </c>
      <c r="E212" s="3">
        <v>2.9</v>
      </c>
      <c r="F212" s="3">
        <v>3.03</v>
      </c>
      <c r="G212" s="3">
        <v>2.93</v>
      </c>
      <c r="H212" s="3">
        <v>2.75</v>
      </c>
      <c r="I212" s="3">
        <v>2.69</v>
      </c>
      <c r="J212" s="3">
        <v>2.35</v>
      </c>
      <c r="K212" s="3">
        <v>2.02</v>
      </c>
      <c r="L212" s="3">
        <v>1.68</v>
      </c>
      <c r="M212" s="3">
        <v>1.35</v>
      </c>
      <c r="N212" s="3">
        <v>1.01</v>
      </c>
      <c r="O212" s="3">
        <v>0.67</v>
      </c>
      <c r="P212" s="3">
        <v>0.34</v>
      </c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x14ac:dyDescent="0.25">
      <c r="A213" t="s">
        <v>1500</v>
      </c>
      <c r="B213" s="8" t="s">
        <v>3961</v>
      </c>
      <c r="C213" s="8" t="s">
        <v>3961</v>
      </c>
      <c r="D213" s="5" t="s">
        <v>272</v>
      </c>
      <c r="E213" s="3">
        <v>112.85</v>
      </c>
      <c r="F213" s="3">
        <v>117.41</v>
      </c>
      <c r="G213" s="3">
        <v>115.88</v>
      </c>
      <c r="H213" s="3">
        <v>123.38</v>
      </c>
      <c r="I213" s="3">
        <v>125.71</v>
      </c>
      <c r="J213" s="3">
        <v>110</v>
      </c>
      <c r="K213" s="3">
        <v>94.28</v>
      </c>
      <c r="L213" s="3">
        <v>78.569999999999993</v>
      </c>
      <c r="M213" s="3">
        <v>62.86</v>
      </c>
      <c r="N213" s="3">
        <v>47.14</v>
      </c>
      <c r="O213" s="3">
        <v>31.43</v>
      </c>
      <c r="P213" s="3">
        <v>15.71</v>
      </c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x14ac:dyDescent="0.25">
      <c r="A214" t="s">
        <v>1500</v>
      </c>
      <c r="B214" s="8" t="s">
        <v>3962</v>
      </c>
      <c r="C214" s="8" t="s">
        <v>3962</v>
      </c>
      <c r="D214" s="5" t="s">
        <v>155</v>
      </c>
      <c r="E214" s="3">
        <v>7.58</v>
      </c>
      <c r="F214" s="3">
        <v>8.2200000000000006</v>
      </c>
      <c r="G214" s="3">
        <v>11.71</v>
      </c>
      <c r="H214" s="3">
        <v>10.74</v>
      </c>
      <c r="I214" s="3">
        <v>11.86</v>
      </c>
      <c r="J214" s="3">
        <v>10.38</v>
      </c>
      <c r="K214" s="3">
        <v>8.9</v>
      </c>
      <c r="L214" s="3">
        <v>7.41</v>
      </c>
      <c r="M214" s="3">
        <v>5.93</v>
      </c>
      <c r="N214" s="3">
        <v>4.45</v>
      </c>
      <c r="O214" s="3">
        <v>2.97</v>
      </c>
      <c r="P214" s="3">
        <v>1.48</v>
      </c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x14ac:dyDescent="0.25">
      <c r="A215" t="s">
        <v>1500</v>
      </c>
      <c r="B215" s="8" t="s">
        <v>3963</v>
      </c>
      <c r="C215" s="8" t="s">
        <v>3963</v>
      </c>
      <c r="D215" s="5" t="s">
        <v>273</v>
      </c>
      <c r="E215" s="3">
        <v>93.37</v>
      </c>
      <c r="F215" s="3">
        <v>95.99</v>
      </c>
      <c r="G215" s="3">
        <v>91.39</v>
      </c>
      <c r="H215" s="3">
        <v>84.7</v>
      </c>
      <c r="I215" s="3">
        <v>85.14</v>
      </c>
      <c r="J215" s="3">
        <v>74.5</v>
      </c>
      <c r="K215" s="3">
        <v>63.86</v>
      </c>
      <c r="L215" s="3">
        <v>53.21</v>
      </c>
      <c r="M215" s="3">
        <v>42.57</v>
      </c>
      <c r="N215" s="3">
        <v>31.93</v>
      </c>
      <c r="O215" s="3">
        <v>21.29</v>
      </c>
      <c r="P215" s="3">
        <v>10.64</v>
      </c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x14ac:dyDescent="0.25">
      <c r="A216" t="s">
        <v>1500</v>
      </c>
      <c r="B216" s="8" t="s">
        <v>3964</v>
      </c>
      <c r="C216" s="8" t="s">
        <v>3964</v>
      </c>
      <c r="D216" s="5" t="s">
        <v>285</v>
      </c>
      <c r="E216" s="3">
        <v>123.3</v>
      </c>
      <c r="F216" s="3">
        <v>120.37</v>
      </c>
      <c r="G216" s="3">
        <v>118.4</v>
      </c>
      <c r="H216" s="3">
        <v>139.07</v>
      </c>
      <c r="I216" s="3">
        <v>134.83000000000001</v>
      </c>
      <c r="J216" s="3">
        <v>117.98</v>
      </c>
      <c r="K216" s="3">
        <v>101.12</v>
      </c>
      <c r="L216" s="3">
        <v>84.27</v>
      </c>
      <c r="M216" s="3">
        <v>67.42</v>
      </c>
      <c r="N216" s="3">
        <v>50.56</v>
      </c>
      <c r="O216" s="3">
        <v>33.71</v>
      </c>
      <c r="P216" s="3">
        <v>16.850000000000001</v>
      </c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x14ac:dyDescent="0.25">
      <c r="A217" t="s">
        <v>1500</v>
      </c>
      <c r="B217" s="8" t="s">
        <v>3965</v>
      </c>
      <c r="C217" s="8" t="s">
        <v>3965</v>
      </c>
      <c r="D217" s="5" t="s">
        <v>14</v>
      </c>
      <c r="E217" s="3">
        <v>78.489999999999995</v>
      </c>
      <c r="F217" s="3">
        <v>79.900000000000006</v>
      </c>
      <c r="G217" s="3">
        <v>83.29</v>
      </c>
      <c r="H217" s="3">
        <v>63.86</v>
      </c>
      <c r="I217" s="3">
        <v>57.82</v>
      </c>
      <c r="J217" s="3">
        <v>50.59</v>
      </c>
      <c r="K217" s="3">
        <v>43.37</v>
      </c>
      <c r="L217" s="3">
        <v>36.14</v>
      </c>
      <c r="M217" s="3">
        <v>28.91</v>
      </c>
      <c r="N217" s="3">
        <v>21.68</v>
      </c>
      <c r="O217" s="3">
        <v>14.46</v>
      </c>
      <c r="P217" s="3">
        <v>7.23</v>
      </c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x14ac:dyDescent="0.25">
      <c r="A218" t="s">
        <v>1500</v>
      </c>
      <c r="B218" s="8" t="s">
        <v>3966</v>
      </c>
      <c r="C218" s="8" t="s">
        <v>3966</v>
      </c>
      <c r="D218" s="5" t="s">
        <v>286</v>
      </c>
      <c r="E218" s="3">
        <v>27.51</v>
      </c>
      <c r="F218" s="3">
        <v>30.45</v>
      </c>
      <c r="G218" s="3">
        <v>29.42</v>
      </c>
      <c r="H218" s="3">
        <v>27.35</v>
      </c>
      <c r="I218" s="3">
        <v>26.49</v>
      </c>
      <c r="J218" s="3">
        <v>23.18</v>
      </c>
      <c r="K218" s="3">
        <v>19.87</v>
      </c>
      <c r="L218" s="3">
        <v>16.559999999999999</v>
      </c>
      <c r="M218" s="3">
        <v>13.25</v>
      </c>
      <c r="N218" s="3">
        <v>9.93</v>
      </c>
      <c r="O218" s="3">
        <v>6.62</v>
      </c>
      <c r="P218" s="3">
        <v>3.31</v>
      </c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x14ac:dyDescent="0.25">
      <c r="A219" t="s">
        <v>1500</v>
      </c>
      <c r="B219" s="8" t="s">
        <v>3967</v>
      </c>
      <c r="C219" s="8" t="s">
        <v>3967</v>
      </c>
      <c r="D219" s="5" t="s">
        <v>287</v>
      </c>
      <c r="E219" s="3">
        <v>31.79</v>
      </c>
      <c r="F219" s="3">
        <v>31.26</v>
      </c>
      <c r="G219" s="3">
        <v>32.81</v>
      </c>
      <c r="H219" s="3">
        <v>29.76</v>
      </c>
      <c r="I219" s="3">
        <v>27.49</v>
      </c>
      <c r="J219" s="3">
        <v>24.05</v>
      </c>
      <c r="K219" s="3">
        <v>20.62</v>
      </c>
      <c r="L219" s="3">
        <v>17.18</v>
      </c>
      <c r="M219" s="3">
        <v>13.75</v>
      </c>
      <c r="N219" s="3">
        <v>10.31</v>
      </c>
      <c r="O219" s="3">
        <v>6.87</v>
      </c>
      <c r="P219" s="3">
        <v>3.44</v>
      </c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x14ac:dyDescent="0.25">
      <c r="A220" t="s">
        <v>1500</v>
      </c>
      <c r="B220" s="8" t="s">
        <v>3968</v>
      </c>
      <c r="C220" s="8" t="s">
        <v>3968</v>
      </c>
      <c r="D220" s="5" t="s">
        <v>288</v>
      </c>
      <c r="E220" s="3">
        <v>55.12</v>
      </c>
      <c r="F220" s="3">
        <v>65.97</v>
      </c>
      <c r="G220" s="3">
        <v>76.28</v>
      </c>
      <c r="H220" s="3">
        <v>70.36</v>
      </c>
      <c r="I220" s="3">
        <v>83.01</v>
      </c>
      <c r="J220" s="3">
        <v>72.63</v>
      </c>
      <c r="K220" s="3">
        <v>62.26</v>
      </c>
      <c r="L220" s="3">
        <v>51.88</v>
      </c>
      <c r="M220" s="3">
        <v>41.51</v>
      </c>
      <c r="N220" s="3">
        <v>31.13</v>
      </c>
      <c r="O220" s="3">
        <v>20.75</v>
      </c>
      <c r="P220" s="3">
        <v>10.38</v>
      </c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x14ac:dyDescent="0.25">
      <c r="A221" t="s">
        <v>1500</v>
      </c>
      <c r="B221" s="8" t="s">
        <v>3969</v>
      </c>
      <c r="C221" s="8" t="s">
        <v>3969</v>
      </c>
      <c r="D221" s="5" t="s">
        <v>289</v>
      </c>
      <c r="E221" s="3">
        <v>0</v>
      </c>
      <c r="F221" s="3">
        <v>0</v>
      </c>
      <c r="G221" s="3">
        <v>8.2100000000000009</v>
      </c>
      <c r="H221" s="3">
        <v>7.45</v>
      </c>
      <c r="I221" s="3">
        <v>17.77</v>
      </c>
      <c r="J221" s="3">
        <v>15.55</v>
      </c>
      <c r="K221" s="3">
        <v>13.33</v>
      </c>
      <c r="L221" s="3">
        <v>11.11</v>
      </c>
      <c r="M221" s="3">
        <v>8.89</v>
      </c>
      <c r="N221" s="3">
        <v>6.66</v>
      </c>
      <c r="O221" s="3">
        <v>4.4400000000000004</v>
      </c>
      <c r="P221" s="3">
        <v>2.2200000000000002</v>
      </c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x14ac:dyDescent="0.25">
      <c r="A222" t="s">
        <v>1500</v>
      </c>
      <c r="B222" s="8" t="s">
        <v>3970</v>
      </c>
      <c r="C222" s="8" t="s">
        <v>3970</v>
      </c>
      <c r="D222" s="5" t="s">
        <v>290</v>
      </c>
      <c r="E222" s="3">
        <v>32.68</v>
      </c>
      <c r="F222" s="3">
        <v>32.81</v>
      </c>
      <c r="G222" s="3">
        <v>30.63</v>
      </c>
      <c r="H222" s="3">
        <v>26.89</v>
      </c>
      <c r="I222" s="3">
        <v>26.3</v>
      </c>
      <c r="J222" s="3">
        <v>23.01</v>
      </c>
      <c r="K222" s="3">
        <v>19.73</v>
      </c>
      <c r="L222" s="3">
        <v>16.440000000000001</v>
      </c>
      <c r="M222" s="3">
        <v>13.15</v>
      </c>
      <c r="N222" s="3">
        <v>9.86</v>
      </c>
      <c r="O222" s="3">
        <v>6.58</v>
      </c>
      <c r="P222" s="3">
        <v>3.29</v>
      </c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x14ac:dyDescent="0.25">
      <c r="A223" t="s">
        <v>1500</v>
      </c>
      <c r="B223" s="8" t="s">
        <v>3971</v>
      </c>
      <c r="C223" s="8" t="s">
        <v>3971</v>
      </c>
      <c r="D223" s="5" t="s">
        <v>240</v>
      </c>
      <c r="E223" s="3">
        <v>202.08</v>
      </c>
      <c r="F223" s="3">
        <v>121.89</v>
      </c>
      <c r="G223" s="3">
        <v>117.25</v>
      </c>
      <c r="H223" s="3">
        <v>95.16</v>
      </c>
      <c r="I223" s="3">
        <v>168.52</v>
      </c>
      <c r="J223" s="3">
        <v>147.46</v>
      </c>
      <c r="K223" s="3">
        <v>126.39</v>
      </c>
      <c r="L223" s="3">
        <v>105.33</v>
      </c>
      <c r="M223" s="3">
        <v>84.26</v>
      </c>
      <c r="N223" s="3">
        <v>63.2</v>
      </c>
      <c r="O223" s="3">
        <v>42.13</v>
      </c>
      <c r="P223" s="3">
        <v>21.07</v>
      </c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x14ac:dyDescent="0.25">
      <c r="A224" t="s">
        <v>1500</v>
      </c>
      <c r="B224" s="8" t="s">
        <v>3972</v>
      </c>
      <c r="C224" s="8" t="s">
        <v>3972</v>
      </c>
      <c r="D224" s="5" t="s">
        <v>26</v>
      </c>
      <c r="E224" s="3">
        <v>181.56</v>
      </c>
      <c r="F224" s="3">
        <v>180.74</v>
      </c>
      <c r="G224" s="3">
        <v>171.62</v>
      </c>
      <c r="H224" s="3">
        <v>160</v>
      </c>
      <c r="I224" s="3">
        <v>155.41999999999999</v>
      </c>
      <c r="J224" s="3">
        <v>135.99</v>
      </c>
      <c r="K224" s="3">
        <v>116.57</v>
      </c>
      <c r="L224" s="3">
        <v>97.14</v>
      </c>
      <c r="M224" s="3">
        <v>77.709999999999994</v>
      </c>
      <c r="N224" s="3">
        <v>58.28</v>
      </c>
      <c r="O224" s="3">
        <v>38.86</v>
      </c>
      <c r="P224" s="3">
        <v>19.43</v>
      </c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x14ac:dyDescent="0.25">
      <c r="A225" t="s">
        <v>1500</v>
      </c>
      <c r="B225" s="8" t="s">
        <v>3973</v>
      </c>
      <c r="C225" s="8" t="s">
        <v>3973</v>
      </c>
      <c r="D225" s="5" t="s">
        <v>291</v>
      </c>
      <c r="E225" s="3">
        <v>95.77</v>
      </c>
      <c r="F225" s="3">
        <v>100.94</v>
      </c>
      <c r="G225" s="3">
        <v>84.44</v>
      </c>
      <c r="H225" s="3">
        <v>84.37</v>
      </c>
      <c r="I225" s="3">
        <v>81.59</v>
      </c>
      <c r="J225" s="3">
        <v>71.39</v>
      </c>
      <c r="K225" s="3">
        <v>61.19</v>
      </c>
      <c r="L225" s="3">
        <v>50.99</v>
      </c>
      <c r="M225" s="3">
        <v>40.799999999999997</v>
      </c>
      <c r="N225" s="3">
        <v>30.6</v>
      </c>
      <c r="O225" s="3">
        <v>20.399999999999999</v>
      </c>
      <c r="P225" s="3">
        <v>10.199999999999999</v>
      </c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1:33" x14ac:dyDescent="0.25">
      <c r="A226" t="s">
        <v>1500</v>
      </c>
      <c r="B226" s="8" t="s">
        <v>3955</v>
      </c>
      <c r="C226" s="8" t="s">
        <v>5929</v>
      </c>
      <c r="D226" s="5" t="s">
        <v>292</v>
      </c>
      <c r="E226" s="3"/>
      <c r="F226" s="3"/>
      <c r="G226" s="3"/>
      <c r="H226" s="3"/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1:33" x14ac:dyDescent="0.25">
      <c r="A227" t="s">
        <v>595</v>
      </c>
      <c r="B227" s="8" t="s">
        <v>3974</v>
      </c>
      <c r="C227" s="8" t="s">
        <v>3974</v>
      </c>
      <c r="D227" s="5" t="s">
        <v>308</v>
      </c>
      <c r="E227" s="3">
        <v>109.62</v>
      </c>
      <c r="F227" s="3">
        <v>86.18</v>
      </c>
      <c r="G227" s="3">
        <v>84.58</v>
      </c>
      <c r="H227" s="3">
        <v>73.239999999999995</v>
      </c>
      <c r="I227" s="3">
        <v>72.23</v>
      </c>
      <c r="J227" s="3">
        <v>63.2</v>
      </c>
      <c r="K227" s="3">
        <v>54.17</v>
      </c>
      <c r="L227" s="3">
        <v>45.14</v>
      </c>
      <c r="M227" s="3">
        <v>36.119999999999997</v>
      </c>
      <c r="N227" s="3">
        <v>27.09</v>
      </c>
      <c r="O227" s="3">
        <v>18.059999999999999</v>
      </c>
      <c r="P227" s="3">
        <v>9.0299999999999994</v>
      </c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x14ac:dyDescent="0.25">
      <c r="A228" t="s">
        <v>595</v>
      </c>
      <c r="B228" s="8" t="s">
        <v>3975</v>
      </c>
      <c r="C228" s="8" t="s">
        <v>3975</v>
      </c>
      <c r="D228" s="5" t="s">
        <v>309</v>
      </c>
      <c r="E228" s="3">
        <v>713.67</v>
      </c>
      <c r="F228" s="3">
        <v>590.79</v>
      </c>
      <c r="G228" s="3">
        <v>588.29</v>
      </c>
      <c r="H228" s="3">
        <v>591.47</v>
      </c>
      <c r="I228" s="3">
        <v>578.29999999999995</v>
      </c>
      <c r="J228" s="3">
        <v>506.01</v>
      </c>
      <c r="K228" s="3">
        <v>433.73</v>
      </c>
      <c r="L228" s="3">
        <v>361.44</v>
      </c>
      <c r="M228" s="3">
        <v>289.14999999999998</v>
      </c>
      <c r="N228" s="3">
        <v>216.86</v>
      </c>
      <c r="O228" s="3">
        <v>144.58000000000001</v>
      </c>
      <c r="P228" s="3">
        <v>72.290000000000006</v>
      </c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x14ac:dyDescent="0.25">
      <c r="A229" t="s">
        <v>595</v>
      </c>
      <c r="B229" s="8" t="s">
        <v>3976</v>
      </c>
      <c r="C229" s="8" t="s">
        <v>3976</v>
      </c>
      <c r="D229" s="5" t="s">
        <v>310</v>
      </c>
      <c r="E229" s="3">
        <v>6.22</v>
      </c>
      <c r="F229" s="3">
        <v>5.92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x14ac:dyDescent="0.25">
      <c r="A230" t="s">
        <v>595</v>
      </c>
      <c r="B230" s="8" t="s">
        <v>6543</v>
      </c>
      <c r="C230" s="8" t="s">
        <v>3977</v>
      </c>
      <c r="D230" s="5" t="s">
        <v>311</v>
      </c>
      <c r="E230" s="3">
        <v>761.68</v>
      </c>
      <c r="F230" s="3">
        <v>642.86</v>
      </c>
      <c r="G230" s="3">
        <v>591.67999999999995</v>
      </c>
      <c r="H230" s="3">
        <v>556.16</v>
      </c>
      <c r="I230" s="3">
        <v>549.16999999999996</v>
      </c>
      <c r="J230" s="3">
        <v>480.52</v>
      </c>
      <c r="K230" s="3">
        <v>411.88</v>
      </c>
      <c r="L230" s="3">
        <v>343.23</v>
      </c>
      <c r="M230" s="3">
        <v>274.58999999999997</v>
      </c>
      <c r="N230" s="3">
        <v>205.94</v>
      </c>
      <c r="O230" s="3">
        <v>137.29</v>
      </c>
      <c r="P230" s="3">
        <v>68.650000000000006</v>
      </c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x14ac:dyDescent="0.25">
      <c r="A231" t="s">
        <v>595</v>
      </c>
      <c r="B231" s="8" t="s">
        <v>6543</v>
      </c>
      <c r="C231" s="8" t="s">
        <v>3978</v>
      </c>
      <c r="D231" s="5" t="s">
        <v>312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x14ac:dyDescent="0.25">
      <c r="A232" t="s">
        <v>595</v>
      </c>
      <c r="B232" s="8" t="s">
        <v>3979</v>
      </c>
      <c r="C232" s="8" t="s">
        <v>3979</v>
      </c>
      <c r="D232" s="5" t="s">
        <v>313</v>
      </c>
      <c r="E232" s="3">
        <v>197.19</v>
      </c>
      <c r="F232" s="3">
        <v>195.39</v>
      </c>
      <c r="G232" s="3">
        <v>251.32</v>
      </c>
      <c r="H232" s="3">
        <v>218.89</v>
      </c>
      <c r="I232" s="3">
        <v>222.75</v>
      </c>
      <c r="J232" s="3">
        <v>194.91</v>
      </c>
      <c r="K232" s="3">
        <v>167.06</v>
      </c>
      <c r="L232" s="3">
        <v>139.22</v>
      </c>
      <c r="M232" s="3">
        <v>111.38</v>
      </c>
      <c r="N232" s="3">
        <v>83.53</v>
      </c>
      <c r="O232" s="3">
        <v>55.69</v>
      </c>
      <c r="P232" s="3">
        <v>27.84</v>
      </c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x14ac:dyDescent="0.25">
      <c r="A233" t="s">
        <v>595</v>
      </c>
      <c r="B233" s="8" t="s">
        <v>3980</v>
      </c>
      <c r="C233" s="8" t="s">
        <v>3980</v>
      </c>
      <c r="D233" s="5" t="s">
        <v>39</v>
      </c>
      <c r="E233" s="3">
        <v>17.04</v>
      </c>
      <c r="F233" s="3">
        <v>15.86</v>
      </c>
      <c r="G233" s="3">
        <v>11.56</v>
      </c>
      <c r="H233" s="3">
        <v>9.43</v>
      </c>
      <c r="I233" s="3">
        <v>8.94</v>
      </c>
      <c r="J233" s="3">
        <v>7.82</v>
      </c>
      <c r="K233" s="3">
        <v>6.71</v>
      </c>
      <c r="L233" s="3">
        <v>5.59</v>
      </c>
      <c r="M233" s="3">
        <v>4.47</v>
      </c>
      <c r="N233" s="3">
        <v>3.35</v>
      </c>
      <c r="O233" s="3">
        <v>2.2400000000000002</v>
      </c>
      <c r="P233" s="3">
        <v>1.1200000000000001</v>
      </c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x14ac:dyDescent="0.25">
      <c r="A234" t="s">
        <v>595</v>
      </c>
      <c r="B234" s="8" t="s">
        <v>3981</v>
      </c>
      <c r="C234" s="8" t="s">
        <v>3981</v>
      </c>
      <c r="D234" s="5" t="s">
        <v>314</v>
      </c>
      <c r="E234" s="3">
        <v>292.10000000000002</v>
      </c>
      <c r="F234" s="3">
        <v>314.68</v>
      </c>
      <c r="G234" s="3">
        <v>298.61</v>
      </c>
      <c r="H234" s="3">
        <v>353.26</v>
      </c>
      <c r="I234" s="3">
        <v>385.37</v>
      </c>
      <c r="J234" s="3">
        <v>337.2</v>
      </c>
      <c r="K234" s="3">
        <v>289.02999999999997</v>
      </c>
      <c r="L234" s="3">
        <v>240.86</v>
      </c>
      <c r="M234" s="3">
        <v>192.69</v>
      </c>
      <c r="N234" s="3">
        <v>144.51</v>
      </c>
      <c r="O234" s="3">
        <v>96.34</v>
      </c>
      <c r="P234" s="3">
        <v>48.17</v>
      </c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x14ac:dyDescent="0.25">
      <c r="A235" t="s">
        <v>595</v>
      </c>
      <c r="B235" s="8" t="s">
        <v>3982</v>
      </c>
      <c r="C235" s="8" t="s">
        <v>3982</v>
      </c>
      <c r="D235" s="5" t="s">
        <v>15</v>
      </c>
      <c r="E235" s="3">
        <v>381.24</v>
      </c>
      <c r="F235" s="3">
        <v>349.53</v>
      </c>
      <c r="G235" s="3">
        <v>383.23</v>
      </c>
      <c r="H235" s="3">
        <v>359.76</v>
      </c>
      <c r="I235" s="3">
        <v>351.89</v>
      </c>
      <c r="J235" s="3">
        <v>307.89999999999998</v>
      </c>
      <c r="K235" s="3">
        <v>263.92</v>
      </c>
      <c r="L235" s="3">
        <v>219.93</v>
      </c>
      <c r="M235" s="3">
        <v>175.95</v>
      </c>
      <c r="N235" s="3">
        <v>131.96</v>
      </c>
      <c r="O235" s="3">
        <v>87.97</v>
      </c>
      <c r="P235" s="3">
        <v>43.99</v>
      </c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x14ac:dyDescent="0.25">
      <c r="A236" t="s">
        <v>595</v>
      </c>
      <c r="B236" s="8" t="s">
        <v>3983</v>
      </c>
      <c r="C236" s="8" t="s">
        <v>3983</v>
      </c>
      <c r="D236" s="5" t="s">
        <v>41</v>
      </c>
      <c r="E236" s="3">
        <v>60.66</v>
      </c>
      <c r="F236" s="3">
        <v>56.48</v>
      </c>
      <c r="G236" s="3">
        <v>54.56</v>
      </c>
      <c r="H236" s="3">
        <v>50.76</v>
      </c>
      <c r="I236" s="3">
        <v>48.87</v>
      </c>
      <c r="J236" s="3">
        <v>42.76</v>
      </c>
      <c r="K236" s="3">
        <v>36.65</v>
      </c>
      <c r="L236" s="3">
        <v>30.54</v>
      </c>
      <c r="M236" s="3">
        <v>24.44</v>
      </c>
      <c r="N236" s="3">
        <v>18.329999999999998</v>
      </c>
      <c r="O236" s="3">
        <v>12.22</v>
      </c>
      <c r="P236" s="3">
        <v>6.11</v>
      </c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x14ac:dyDescent="0.25">
      <c r="A237" t="s">
        <v>595</v>
      </c>
      <c r="B237" s="8" t="s">
        <v>3983</v>
      </c>
      <c r="C237" s="8" t="s">
        <v>3984</v>
      </c>
      <c r="D237" s="5" t="s">
        <v>315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1:33" x14ac:dyDescent="0.25">
      <c r="A238" t="s">
        <v>595</v>
      </c>
      <c r="B238" s="8" t="s">
        <v>6544</v>
      </c>
      <c r="C238" s="8" t="s">
        <v>3985</v>
      </c>
      <c r="D238" s="5" t="s">
        <v>316</v>
      </c>
      <c r="E238" s="3">
        <v>87.96</v>
      </c>
      <c r="F238" s="3">
        <v>67.930000000000007</v>
      </c>
      <c r="G238" s="3">
        <v>79.81</v>
      </c>
      <c r="H238" s="3">
        <v>75.06</v>
      </c>
      <c r="I238" s="3">
        <v>72.38</v>
      </c>
      <c r="J238" s="3">
        <v>63.33</v>
      </c>
      <c r="K238" s="3">
        <v>54.29</v>
      </c>
      <c r="L238" s="3">
        <v>45.24</v>
      </c>
      <c r="M238" s="3">
        <v>36.19</v>
      </c>
      <c r="N238" s="3">
        <v>27.14</v>
      </c>
      <c r="O238" s="3">
        <v>18.100000000000001</v>
      </c>
      <c r="P238" s="3">
        <v>9.0500000000000007</v>
      </c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1:33" x14ac:dyDescent="0.25">
      <c r="A239" t="s">
        <v>595</v>
      </c>
      <c r="B239" s="8" t="s">
        <v>6544</v>
      </c>
      <c r="C239" s="8" t="s">
        <v>3986</v>
      </c>
      <c r="D239" s="5" t="s">
        <v>317</v>
      </c>
      <c r="E239" s="3">
        <v>468.42</v>
      </c>
      <c r="F239" s="3">
        <v>345.6</v>
      </c>
      <c r="G239" s="3">
        <v>363.31</v>
      </c>
      <c r="H239" s="3">
        <v>336.93</v>
      </c>
      <c r="I239" s="3">
        <v>332.38</v>
      </c>
      <c r="J239" s="3">
        <v>290.83</v>
      </c>
      <c r="K239" s="3">
        <v>249.29</v>
      </c>
      <c r="L239" s="3">
        <v>207.74</v>
      </c>
      <c r="M239" s="3">
        <v>166.19</v>
      </c>
      <c r="N239" s="3">
        <v>124.64</v>
      </c>
      <c r="O239" s="3">
        <v>83.1</v>
      </c>
      <c r="P239" s="3">
        <v>41.55</v>
      </c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1:33" x14ac:dyDescent="0.25">
      <c r="A240" t="s">
        <v>595</v>
      </c>
      <c r="B240" s="8" t="s">
        <v>3987</v>
      </c>
      <c r="C240" s="8" t="s">
        <v>3987</v>
      </c>
      <c r="D240" s="5" t="s">
        <v>304</v>
      </c>
      <c r="E240" s="3">
        <v>19.25</v>
      </c>
      <c r="F240" s="3">
        <v>13.07</v>
      </c>
      <c r="G240" s="3">
        <v>8.91</v>
      </c>
      <c r="H240" s="3">
        <v>6.43</v>
      </c>
      <c r="I240" s="3">
        <v>6.13</v>
      </c>
      <c r="J240" s="3">
        <v>5.36</v>
      </c>
      <c r="K240" s="3">
        <v>4.5999999999999996</v>
      </c>
      <c r="L240" s="3">
        <v>3.83</v>
      </c>
      <c r="M240" s="3">
        <v>3.07</v>
      </c>
      <c r="N240" s="3">
        <v>2.2999999999999998</v>
      </c>
      <c r="O240" s="3">
        <v>1.53</v>
      </c>
      <c r="P240" s="3">
        <v>0.77</v>
      </c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1:33" x14ac:dyDescent="0.25">
      <c r="A241" t="s">
        <v>595</v>
      </c>
      <c r="B241" s="8" t="s">
        <v>6545</v>
      </c>
      <c r="C241" s="8" t="s">
        <v>3988</v>
      </c>
      <c r="D241" s="5" t="s">
        <v>318</v>
      </c>
      <c r="E241" s="3">
        <v>1119.4100000000001</v>
      </c>
      <c r="F241" s="3">
        <v>947.15</v>
      </c>
      <c r="G241" s="3">
        <v>917.35</v>
      </c>
      <c r="H241" s="3">
        <v>872.03</v>
      </c>
      <c r="I241" s="3">
        <v>841.72</v>
      </c>
      <c r="J241" s="3">
        <v>736.51</v>
      </c>
      <c r="K241" s="3">
        <v>631.29</v>
      </c>
      <c r="L241" s="3">
        <v>526.08000000000004</v>
      </c>
      <c r="M241" s="3">
        <v>420.86</v>
      </c>
      <c r="N241" s="3">
        <v>315.64999999999998</v>
      </c>
      <c r="O241" s="3">
        <v>210.43</v>
      </c>
      <c r="P241" s="3">
        <v>105.22</v>
      </c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1:33" x14ac:dyDescent="0.25">
      <c r="A242" t="s">
        <v>595</v>
      </c>
      <c r="B242" s="8" t="s">
        <v>6545</v>
      </c>
      <c r="C242" s="8" t="s">
        <v>3989</v>
      </c>
      <c r="D242" s="5" t="s">
        <v>319</v>
      </c>
      <c r="E242" s="3">
        <v>33.299999999999997</v>
      </c>
      <c r="F242" s="3">
        <v>30.98</v>
      </c>
      <c r="G242" s="3">
        <v>28.27</v>
      </c>
      <c r="H242" s="3">
        <v>26.19</v>
      </c>
      <c r="I242" s="3">
        <v>24.89</v>
      </c>
      <c r="J242" s="3">
        <v>21.78</v>
      </c>
      <c r="K242" s="3">
        <v>18.670000000000002</v>
      </c>
      <c r="L242" s="3">
        <v>15.56</v>
      </c>
      <c r="M242" s="3">
        <v>12.45</v>
      </c>
      <c r="N242" s="3">
        <v>9.33</v>
      </c>
      <c r="O242" s="3">
        <v>6.22</v>
      </c>
      <c r="P242" s="3">
        <v>3.11</v>
      </c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1:33" x14ac:dyDescent="0.25">
      <c r="A243" t="s">
        <v>595</v>
      </c>
      <c r="B243" s="8" t="s">
        <v>3990</v>
      </c>
      <c r="C243" s="8" t="s">
        <v>3990</v>
      </c>
      <c r="D243" s="5" t="s">
        <v>320</v>
      </c>
      <c r="E243" s="3">
        <v>2.2999999999999998</v>
      </c>
      <c r="F243" s="3">
        <v>2.2000000000000002</v>
      </c>
      <c r="G243" s="3">
        <v>2.44</v>
      </c>
      <c r="H243" s="3">
        <v>2.5</v>
      </c>
      <c r="I243" s="3">
        <v>2.3199999999999998</v>
      </c>
      <c r="J243" s="3">
        <v>2.0299999999999998</v>
      </c>
      <c r="K243" s="3">
        <v>1.74</v>
      </c>
      <c r="L243" s="3">
        <v>1.45</v>
      </c>
      <c r="M243" s="3">
        <v>1.1599999999999999</v>
      </c>
      <c r="N243" s="3">
        <v>0.87</v>
      </c>
      <c r="O243" s="3">
        <v>0.57999999999999996</v>
      </c>
      <c r="P243" s="3">
        <v>0.28999999999999998</v>
      </c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1:33" x14ac:dyDescent="0.25">
      <c r="A244" t="s">
        <v>595</v>
      </c>
      <c r="B244" s="8" t="s">
        <v>3991</v>
      </c>
      <c r="C244" s="8" t="s">
        <v>3991</v>
      </c>
      <c r="D244" s="5" t="s">
        <v>321</v>
      </c>
      <c r="E244" s="3">
        <v>138.6</v>
      </c>
      <c r="F244" s="3">
        <v>126.07</v>
      </c>
      <c r="G244" s="3">
        <v>111.63</v>
      </c>
      <c r="H244" s="3">
        <v>92.42</v>
      </c>
      <c r="I244" s="3">
        <v>84.72</v>
      </c>
      <c r="J244" s="3">
        <v>74.13</v>
      </c>
      <c r="K244" s="3">
        <v>63.54</v>
      </c>
      <c r="L244" s="3">
        <v>52.95</v>
      </c>
      <c r="M244" s="3">
        <v>42.36</v>
      </c>
      <c r="N244" s="3">
        <v>31.77</v>
      </c>
      <c r="O244" s="3">
        <v>21.18</v>
      </c>
      <c r="P244" s="3">
        <v>10.59</v>
      </c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1:33" x14ac:dyDescent="0.25">
      <c r="A245" t="s">
        <v>595</v>
      </c>
      <c r="B245" s="8" t="s">
        <v>3992</v>
      </c>
      <c r="C245" s="8" t="s">
        <v>3992</v>
      </c>
      <c r="D245" s="5" t="s">
        <v>322</v>
      </c>
      <c r="E245" s="3">
        <v>139.13</v>
      </c>
      <c r="F245" s="3">
        <v>124.07</v>
      </c>
      <c r="G245" s="3">
        <v>119.9</v>
      </c>
      <c r="H245" s="3">
        <v>114.1</v>
      </c>
      <c r="I245" s="3">
        <v>111.6</v>
      </c>
      <c r="J245" s="3">
        <v>97.65</v>
      </c>
      <c r="K245" s="3">
        <v>83.7</v>
      </c>
      <c r="L245" s="3">
        <v>69.75</v>
      </c>
      <c r="M245" s="3">
        <v>55.8</v>
      </c>
      <c r="N245" s="3">
        <v>41.85</v>
      </c>
      <c r="O245" s="3">
        <v>27.9</v>
      </c>
      <c r="P245" s="3">
        <v>13.95</v>
      </c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1:33" x14ac:dyDescent="0.25">
      <c r="A246" t="s">
        <v>595</v>
      </c>
      <c r="B246" s="8" t="s">
        <v>3993</v>
      </c>
      <c r="C246" s="8" t="s">
        <v>3993</v>
      </c>
      <c r="D246" s="5" t="s">
        <v>26</v>
      </c>
      <c r="E246" s="3">
        <v>257.51</v>
      </c>
      <c r="F246" s="3">
        <v>239.34</v>
      </c>
      <c r="G246" s="3">
        <v>214</v>
      </c>
      <c r="H246" s="3">
        <v>262.14</v>
      </c>
      <c r="I246" s="3">
        <v>271.32</v>
      </c>
      <c r="J246" s="3">
        <v>237.41</v>
      </c>
      <c r="K246" s="3">
        <v>203.49</v>
      </c>
      <c r="L246" s="3">
        <v>169.58</v>
      </c>
      <c r="M246" s="3">
        <v>135.66</v>
      </c>
      <c r="N246" s="3">
        <v>101.75</v>
      </c>
      <c r="O246" s="3">
        <v>67.83</v>
      </c>
      <c r="P246" s="3">
        <v>33.92</v>
      </c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1:33" x14ac:dyDescent="0.25">
      <c r="A247" t="s">
        <v>595</v>
      </c>
      <c r="B247" s="8" t="s">
        <v>3974</v>
      </c>
      <c r="C247" s="8" t="s">
        <v>5901</v>
      </c>
      <c r="D247" s="5" t="s">
        <v>326</v>
      </c>
      <c r="E247" s="3"/>
      <c r="F247" s="3"/>
      <c r="G247" s="3"/>
      <c r="H247" s="3"/>
      <c r="I247" s="3">
        <v>48.28</v>
      </c>
      <c r="J247" s="3">
        <v>42.25</v>
      </c>
      <c r="K247" s="3">
        <v>36.21</v>
      </c>
      <c r="L247" s="3">
        <v>30.18</v>
      </c>
      <c r="M247" s="3">
        <v>24.14</v>
      </c>
      <c r="N247" s="3">
        <v>18.11</v>
      </c>
      <c r="O247" s="3">
        <v>12.07</v>
      </c>
      <c r="P247" s="3">
        <v>6.04</v>
      </c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x14ac:dyDescent="0.25">
      <c r="A248" t="s">
        <v>595</v>
      </c>
      <c r="B248" s="8" t="s">
        <v>3974</v>
      </c>
      <c r="C248" s="8" t="s">
        <v>5902</v>
      </c>
      <c r="D248" s="5" t="s">
        <v>327</v>
      </c>
      <c r="E248" s="3"/>
      <c r="F248" s="3"/>
      <c r="G248" s="3"/>
      <c r="H248" s="3"/>
      <c r="I248" s="3">
        <v>14.61</v>
      </c>
      <c r="J248" s="3">
        <v>12.78</v>
      </c>
      <c r="K248" s="3">
        <v>10.96</v>
      </c>
      <c r="L248" s="3">
        <v>9.1300000000000008</v>
      </c>
      <c r="M248" s="3">
        <v>7.31</v>
      </c>
      <c r="N248" s="3">
        <v>5.48</v>
      </c>
      <c r="O248" s="3">
        <v>3.65</v>
      </c>
      <c r="P248" s="3">
        <v>1.83</v>
      </c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x14ac:dyDescent="0.25">
      <c r="A249" t="s">
        <v>595</v>
      </c>
      <c r="B249" s="8" t="s">
        <v>3981</v>
      </c>
      <c r="C249" s="8" t="s">
        <v>6098</v>
      </c>
      <c r="D249" s="5" t="s">
        <v>328</v>
      </c>
      <c r="E249" s="3"/>
      <c r="F249" s="3"/>
      <c r="G249" s="3"/>
      <c r="H249" s="3"/>
      <c r="I249" s="3">
        <v>1855.92</v>
      </c>
      <c r="J249" s="3">
        <v>1623.93</v>
      </c>
      <c r="K249" s="3">
        <v>1391.94</v>
      </c>
      <c r="L249" s="3">
        <v>1159.95</v>
      </c>
      <c r="M249" s="3">
        <v>927.96</v>
      </c>
      <c r="N249" s="3">
        <v>695.97</v>
      </c>
      <c r="O249" s="3">
        <v>463.98</v>
      </c>
      <c r="P249" s="3">
        <v>231.99</v>
      </c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x14ac:dyDescent="0.25">
      <c r="A250" t="s">
        <v>595</v>
      </c>
      <c r="B250" s="8" t="s">
        <v>3993</v>
      </c>
      <c r="C250" s="8" t="s">
        <v>6358</v>
      </c>
      <c r="D250" s="5" t="s">
        <v>329</v>
      </c>
      <c r="E250" s="3"/>
      <c r="F250" s="3"/>
      <c r="G250" s="3"/>
      <c r="H250" s="3"/>
      <c r="I250" s="3">
        <v>1134.1600000000001</v>
      </c>
      <c r="J250" s="3">
        <v>992.39</v>
      </c>
      <c r="K250" s="3">
        <v>850.62</v>
      </c>
      <c r="L250" s="3">
        <v>708.85</v>
      </c>
      <c r="M250" s="3">
        <v>567.08000000000004</v>
      </c>
      <c r="N250" s="3">
        <v>425.31</v>
      </c>
      <c r="O250" s="3">
        <v>283.54000000000002</v>
      </c>
      <c r="P250" s="3">
        <v>141.77000000000001</v>
      </c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x14ac:dyDescent="0.25">
      <c r="A251" t="s">
        <v>344</v>
      </c>
      <c r="B251" s="8" t="s">
        <v>3994</v>
      </c>
      <c r="C251" s="8" t="s">
        <v>3994</v>
      </c>
      <c r="D251" s="5" t="s">
        <v>342</v>
      </c>
      <c r="E251" s="3">
        <v>171.62</v>
      </c>
      <c r="F251" s="3">
        <v>156.63</v>
      </c>
      <c r="G251" s="3">
        <v>192.86</v>
      </c>
      <c r="H251" s="3">
        <v>186.01</v>
      </c>
      <c r="I251" s="3">
        <v>195.67</v>
      </c>
      <c r="J251" s="3">
        <v>171.21</v>
      </c>
      <c r="K251" s="3">
        <v>146.75</v>
      </c>
      <c r="L251" s="3">
        <v>122.29</v>
      </c>
      <c r="M251" s="3">
        <v>97.84</v>
      </c>
      <c r="N251" s="3">
        <v>73.38</v>
      </c>
      <c r="O251" s="3">
        <v>48.92</v>
      </c>
      <c r="P251" s="3">
        <v>24.46</v>
      </c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1:33" x14ac:dyDescent="0.25">
      <c r="A252" t="s">
        <v>344</v>
      </c>
      <c r="B252" s="8" t="s">
        <v>3995</v>
      </c>
      <c r="C252" s="8" t="s">
        <v>3995</v>
      </c>
      <c r="D252" s="5" t="s">
        <v>208</v>
      </c>
      <c r="E252" s="3">
        <v>17.149999999999999</v>
      </c>
      <c r="F252" s="3">
        <v>25.66</v>
      </c>
      <c r="G252" s="3">
        <v>29.77</v>
      </c>
      <c r="H252" s="3">
        <v>31.15</v>
      </c>
      <c r="I252" s="3">
        <v>30.94</v>
      </c>
      <c r="J252" s="3">
        <v>27.07</v>
      </c>
      <c r="K252" s="3">
        <v>23.21</v>
      </c>
      <c r="L252" s="3">
        <v>19.34</v>
      </c>
      <c r="M252" s="3">
        <v>15.47</v>
      </c>
      <c r="N252" s="3">
        <v>11.6</v>
      </c>
      <c r="O252" s="3">
        <v>7.74</v>
      </c>
      <c r="P252" s="3">
        <v>3.87</v>
      </c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x14ac:dyDescent="0.25">
      <c r="A253" t="s">
        <v>344</v>
      </c>
      <c r="B253" s="8" t="s">
        <v>3996</v>
      </c>
      <c r="C253" s="8" t="s">
        <v>3996</v>
      </c>
      <c r="D253" s="5" t="s">
        <v>343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1:33" x14ac:dyDescent="0.25">
      <c r="A254" t="s">
        <v>344</v>
      </c>
      <c r="B254" s="8" t="s">
        <v>3997</v>
      </c>
      <c r="C254" s="8" t="s">
        <v>3997</v>
      </c>
      <c r="D254" s="5" t="s">
        <v>344</v>
      </c>
      <c r="E254" s="3">
        <v>490.34</v>
      </c>
      <c r="F254" s="3">
        <v>488.53</v>
      </c>
      <c r="G254" s="3">
        <v>482.04</v>
      </c>
      <c r="H254" s="3">
        <v>564.12</v>
      </c>
      <c r="I254" s="3">
        <v>632.6</v>
      </c>
      <c r="J254" s="3">
        <v>553.53</v>
      </c>
      <c r="K254" s="3">
        <v>474.45</v>
      </c>
      <c r="L254" s="3">
        <v>395.38</v>
      </c>
      <c r="M254" s="3">
        <v>316.3</v>
      </c>
      <c r="N254" s="3">
        <v>237.23</v>
      </c>
      <c r="O254" s="3">
        <v>158.15</v>
      </c>
      <c r="P254" s="3">
        <v>79.08</v>
      </c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x14ac:dyDescent="0.25">
      <c r="A255" t="s">
        <v>344</v>
      </c>
      <c r="B255" s="8" t="s">
        <v>3998</v>
      </c>
      <c r="C255" s="8" t="s">
        <v>3998</v>
      </c>
      <c r="D255" s="5" t="s">
        <v>345</v>
      </c>
      <c r="E255" s="3">
        <v>93.38</v>
      </c>
      <c r="F255" s="3">
        <v>93.1</v>
      </c>
      <c r="G255" s="3">
        <v>103.81</v>
      </c>
      <c r="H255" s="3">
        <v>113.62</v>
      </c>
      <c r="I255" s="3">
        <v>109.71</v>
      </c>
      <c r="J255" s="3">
        <v>96</v>
      </c>
      <c r="K255" s="3">
        <v>82.28</v>
      </c>
      <c r="L255" s="3">
        <v>68.569999999999993</v>
      </c>
      <c r="M255" s="3">
        <v>54.86</v>
      </c>
      <c r="N255" s="3">
        <v>41.14</v>
      </c>
      <c r="O255" s="3">
        <v>27.43</v>
      </c>
      <c r="P255" s="3">
        <v>13.71</v>
      </c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1:33" x14ac:dyDescent="0.25">
      <c r="A256" t="s">
        <v>344</v>
      </c>
      <c r="B256" s="8" t="s">
        <v>3999</v>
      </c>
      <c r="C256" s="8" t="s">
        <v>3999</v>
      </c>
      <c r="D256" s="5" t="s">
        <v>346</v>
      </c>
      <c r="E256" s="3">
        <v>70.37</v>
      </c>
      <c r="F256" s="3">
        <v>64.239999999999995</v>
      </c>
      <c r="G256" s="3">
        <v>80.37</v>
      </c>
      <c r="H256" s="3">
        <v>63.5</v>
      </c>
      <c r="I256" s="3">
        <v>68.28</v>
      </c>
      <c r="J256" s="3">
        <v>59.75</v>
      </c>
      <c r="K256" s="3">
        <v>51.21</v>
      </c>
      <c r="L256" s="3">
        <v>42.68</v>
      </c>
      <c r="M256" s="3">
        <v>34.14</v>
      </c>
      <c r="N256" s="3">
        <v>25.61</v>
      </c>
      <c r="O256" s="3">
        <v>17.07</v>
      </c>
      <c r="P256" s="3">
        <v>8.5399999999999991</v>
      </c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1:33" x14ac:dyDescent="0.25">
      <c r="A257" t="s">
        <v>344</v>
      </c>
      <c r="B257" s="8" t="s">
        <v>4000</v>
      </c>
      <c r="C257" s="8" t="s">
        <v>4000</v>
      </c>
      <c r="D257" s="5" t="s">
        <v>155</v>
      </c>
      <c r="E257" s="3">
        <v>6.4</v>
      </c>
      <c r="F257" s="3">
        <v>4.24</v>
      </c>
      <c r="G257" s="3">
        <v>3.77</v>
      </c>
      <c r="H257" s="3">
        <v>3.3</v>
      </c>
      <c r="I257" s="3">
        <v>3.04</v>
      </c>
      <c r="J257" s="3">
        <v>2.66</v>
      </c>
      <c r="K257" s="3">
        <v>2.2799999999999998</v>
      </c>
      <c r="L257" s="3">
        <v>1.9</v>
      </c>
      <c r="M257" s="3">
        <v>1.52</v>
      </c>
      <c r="N257" s="3">
        <v>1.1399999999999999</v>
      </c>
      <c r="O257" s="3">
        <v>0.76</v>
      </c>
      <c r="P257" s="3">
        <v>0.38</v>
      </c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1:33" x14ac:dyDescent="0.25">
      <c r="A258" t="s">
        <v>344</v>
      </c>
      <c r="B258" s="8" t="s">
        <v>4001</v>
      </c>
      <c r="C258" s="8" t="s">
        <v>4001</v>
      </c>
      <c r="D258" s="5" t="s">
        <v>13</v>
      </c>
      <c r="E258" s="3">
        <v>6.3</v>
      </c>
      <c r="F258" s="3">
        <v>5.78</v>
      </c>
      <c r="G258" s="3">
        <v>3.47</v>
      </c>
      <c r="H258" s="3">
        <v>3.14</v>
      </c>
      <c r="I258" s="3">
        <v>2.98</v>
      </c>
      <c r="J258" s="3">
        <v>2.61</v>
      </c>
      <c r="K258" s="3">
        <v>2.2400000000000002</v>
      </c>
      <c r="L258" s="3">
        <v>1.86</v>
      </c>
      <c r="M258" s="3">
        <v>1.49</v>
      </c>
      <c r="N258" s="3">
        <v>1.1200000000000001</v>
      </c>
      <c r="O258" s="3">
        <v>0.75</v>
      </c>
      <c r="P258" s="3">
        <v>0.37</v>
      </c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x14ac:dyDescent="0.25">
      <c r="A259" t="s">
        <v>344</v>
      </c>
      <c r="B259" s="8" t="s">
        <v>4002</v>
      </c>
      <c r="C259" s="8" t="s">
        <v>4002</v>
      </c>
      <c r="D259" s="5" t="s">
        <v>14</v>
      </c>
      <c r="E259" s="3">
        <v>32.9</v>
      </c>
      <c r="F259" s="3">
        <v>37.380000000000003</v>
      </c>
      <c r="G259" s="3">
        <v>42.05</v>
      </c>
      <c r="H259" s="3">
        <v>26.46</v>
      </c>
      <c r="I259" s="3">
        <v>24.88</v>
      </c>
      <c r="J259" s="3">
        <v>21.77</v>
      </c>
      <c r="K259" s="3">
        <v>18.66</v>
      </c>
      <c r="L259" s="3">
        <v>15.55</v>
      </c>
      <c r="M259" s="3">
        <v>12.44</v>
      </c>
      <c r="N259" s="3">
        <v>9.33</v>
      </c>
      <c r="O259" s="3">
        <v>6.22</v>
      </c>
      <c r="P259" s="3">
        <v>3.11</v>
      </c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1:33" x14ac:dyDescent="0.25">
      <c r="A260" t="s">
        <v>344</v>
      </c>
      <c r="B260" s="8" t="s">
        <v>4003</v>
      </c>
      <c r="C260" s="8" t="s">
        <v>4003</v>
      </c>
      <c r="D260" s="5" t="s">
        <v>287</v>
      </c>
      <c r="E260" s="3">
        <v>51.87</v>
      </c>
      <c r="F260" s="3">
        <v>47.75</v>
      </c>
      <c r="G260" s="3">
        <v>50.97</v>
      </c>
      <c r="H260" s="3">
        <v>46.83</v>
      </c>
      <c r="I260" s="3">
        <v>42.36</v>
      </c>
      <c r="J260" s="3">
        <v>37.07</v>
      </c>
      <c r="K260" s="3">
        <v>31.77</v>
      </c>
      <c r="L260" s="3">
        <v>26.48</v>
      </c>
      <c r="M260" s="3">
        <v>21.18</v>
      </c>
      <c r="N260" s="3">
        <v>15.89</v>
      </c>
      <c r="O260" s="3">
        <v>10.59</v>
      </c>
      <c r="P260" s="3">
        <v>5.3</v>
      </c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1:33" x14ac:dyDescent="0.25">
      <c r="A261" t="s">
        <v>344</v>
      </c>
      <c r="B261" s="8" t="s">
        <v>4004</v>
      </c>
      <c r="C261" s="8" t="s">
        <v>4004</v>
      </c>
      <c r="D261" s="5" t="s">
        <v>347</v>
      </c>
      <c r="E261" s="3">
        <v>129.11000000000001</v>
      </c>
      <c r="F261" s="3">
        <v>124.67</v>
      </c>
      <c r="G261" s="3">
        <v>128.07</v>
      </c>
      <c r="H261" s="3">
        <v>120.64</v>
      </c>
      <c r="I261" s="3">
        <v>116.83</v>
      </c>
      <c r="J261" s="3">
        <v>102.23</v>
      </c>
      <c r="K261" s="3">
        <v>87.62</v>
      </c>
      <c r="L261" s="3">
        <v>73.02</v>
      </c>
      <c r="M261" s="3">
        <v>58.42</v>
      </c>
      <c r="N261" s="3">
        <v>43.81</v>
      </c>
      <c r="O261" s="3">
        <v>29.21</v>
      </c>
      <c r="P261" s="3">
        <v>14.6</v>
      </c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1:33" x14ac:dyDescent="0.25">
      <c r="A262" t="s">
        <v>344</v>
      </c>
      <c r="B262" s="8" t="s">
        <v>4005</v>
      </c>
      <c r="C262" s="8" t="s">
        <v>4005</v>
      </c>
      <c r="D262" s="5" t="s">
        <v>348</v>
      </c>
      <c r="E262" s="3">
        <v>36.78</v>
      </c>
      <c r="F262" s="3">
        <v>33.659999999999997</v>
      </c>
      <c r="G262" s="3">
        <v>33.83</v>
      </c>
      <c r="H262" s="3">
        <v>27.8</v>
      </c>
      <c r="I262" s="3">
        <v>18.54</v>
      </c>
      <c r="J262" s="3">
        <v>16.22</v>
      </c>
      <c r="K262" s="3">
        <v>13.91</v>
      </c>
      <c r="L262" s="3">
        <v>11.59</v>
      </c>
      <c r="M262" s="3">
        <v>9.27</v>
      </c>
      <c r="N262" s="3">
        <v>6.95</v>
      </c>
      <c r="O262" s="3">
        <v>4.6399999999999997</v>
      </c>
      <c r="P262" s="3">
        <v>2.3199999999999998</v>
      </c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1:33" x14ac:dyDescent="0.25">
      <c r="A263" t="s">
        <v>344</v>
      </c>
      <c r="B263" s="8" t="s">
        <v>4006</v>
      </c>
      <c r="C263" s="8" t="s">
        <v>4006</v>
      </c>
      <c r="D263" s="5" t="s">
        <v>349</v>
      </c>
      <c r="E263" s="3">
        <v>3.42</v>
      </c>
      <c r="F263" s="3">
        <v>5.97</v>
      </c>
      <c r="G263" s="3">
        <v>7.05</v>
      </c>
      <c r="H263" s="3">
        <v>19.82</v>
      </c>
      <c r="I263" s="3">
        <v>28.46</v>
      </c>
      <c r="J263" s="3">
        <v>24.9</v>
      </c>
      <c r="K263" s="3">
        <v>21.35</v>
      </c>
      <c r="L263" s="3">
        <v>17.79</v>
      </c>
      <c r="M263" s="3">
        <v>14.23</v>
      </c>
      <c r="N263" s="3">
        <v>10.67</v>
      </c>
      <c r="O263" s="3">
        <v>7.12</v>
      </c>
      <c r="P263" s="3">
        <v>3.56</v>
      </c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1:33" x14ac:dyDescent="0.25">
      <c r="A264" t="s">
        <v>344</v>
      </c>
      <c r="B264" s="8" t="s">
        <v>4007</v>
      </c>
      <c r="C264" s="8" t="s">
        <v>4007</v>
      </c>
      <c r="D264" s="5" t="s">
        <v>341</v>
      </c>
      <c r="E264" s="3">
        <v>563.47</v>
      </c>
      <c r="F264" s="3">
        <v>549.13</v>
      </c>
      <c r="G264" s="3">
        <v>517.22</v>
      </c>
      <c r="H264" s="3">
        <v>559.47</v>
      </c>
      <c r="I264" s="3">
        <v>535.59</v>
      </c>
      <c r="J264" s="3">
        <v>468.64</v>
      </c>
      <c r="K264" s="3">
        <v>401.69</v>
      </c>
      <c r="L264" s="3">
        <v>334.74</v>
      </c>
      <c r="M264" s="3">
        <v>267.8</v>
      </c>
      <c r="N264" s="3">
        <v>200.85</v>
      </c>
      <c r="O264" s="3">
        <v>133.9</v>
      </c>
      <c r="P264" s="3">
        <v>66.95</v>
      </c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1:33" x14ac:dyDescent="0.25">
      <c r="A265" t="s">
        <v>344</v>
      </c>
      <c r="B265" s="8" t="s">
        <v>4008</v>
      </c>
      <c r="C265" s="8" t="s">
        <v>4008</v>
      </c>
      <c r="D265" s="5" t="s">
        <v>26</v>
      </c>
      <c r="E265" s="3">
        <v>47.68</v>
      </c>
      <c r="F265" s="3">
        <v>44.47</v>
      </c>
      <c r="G265" s="3">
        <v>38.99</v>
      </c>
      <c r="H265" s="3">
        <v>36.24</v>
      </c>
      <c r="I265" s="3">
        <v>35.03</v>
      </c>
      <c r="J265" s="3">
        <v>30.65</v>
      </c>
      <c r="K265" s="3">
        <v>26.27</v>
      </c>
      <c r="L265" s="3">
        <v>21.89</v>
      </c>
      <c r="M265" s="3">
        <v>17.52</v>
      </c>
      <c r="N265" s="3">
        <v>13.14</v>
      </c>
      <c r="O265" s="3">
        <v>8.76</v>
      </c>
      <c r="P265" s="3">
        <v>4.38</v>
      </c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1:33" x14ac:dyDescent="0.25">
      <c r="A266" t="s">
        <v>344</v>
      </c>
      <c r="B266" s="8" t="s">
        <v>4009</v>
      </c>
      <c r="C266" s="8" t="s">
        <v>4009</v>
      </c>
      <c r="D266" s="5" t="s">
        <v>350</v>
      </c>
      <c r="E266" s="3">
        <v>32.479999999999997</v>
      </c>
      <c r="F266" s="3">
        <v>21.61</v>
      </c>
      <c r="G266" s="3">
        <v>22.62</v>
      </c>
      <c r="H266" s="3">
        <v>20.14</v>
      </c>
      <c r="I266" s="3">
        <v>22.31</v>
      </c>
      <c r="J266" s="3">
        <v>19.52</v>
      </c>
      <c r="K266" s="3">
        <v>16.73</v>
      </c>
      <c r="L266" s="3">
        <v>13.94</v>
      </c>
      <c r="M266" s="3">
        <v>11.16</v>
      </c>
      <c r="N266" s="3">
        <v>8.3699999999999992</v>
      </c>
      <c r="O266" s="3">
        <v>5.58</v>
      </c>
      <c r="P266" s="3">
        <v>2.79</v>
      </c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 x14ac:dyDescent="0.25">
      <c r="A267" t="s">
        <v>366</v>
      </c>
      <c r="B267" s="8" t="s">
        <v>4010</v>
      </c>
      <c r="C267" s="8" t="s">
        <v>4010</v>
      </c>
      <c r="D267" s="5" t="s">
        <v>344</v>
      </c>
      <c r="E267" s="3">
        <v>329.61</v>
      </c>
      <c r="F267" s="3">
        <v>470.65</v>
      </c>
      <c r="G267" s="3">
        <v>475.57</v>
      </c>
      <c r="H267" s="3">
        <v>427.69</v>
      </c>
      <c r="I267" s="3">
        <v>403.03</v>
      </c>
      <c r="J267" s="3">
        <v>352.65</v>
      </c>
      <c r="K267" s="3">
        <v>302.27</v>
      </c>
      <c r="L267" s="3">
        <v>251.89</v>
      </c>
      <c r="M267" s="3">
        <v>201.52</v>
      </c>
      <c r="N267" s="3">
        <v>151.13999999999999</v>
      </c>
      <c r="O267" s="3">
        <v>100.76</v>
      </c>
      <c r="P267" s="3">
        <v>50.38</v>
      </c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1:33" x14ac:dyDescent="0.25">
      <c r="A268" t="s">
        <v>366</v>
      </c>
      <c r="B268" s="8" t="s">
        <v>4011</v>
      </c>
      <c r="C268" s="8" t="s">
        <v>4011</v>
      </c>
      <c r="D268" s="5" t="s">
        <v>366</v>
      </c>
      <c r="E268" s="3">
        <v>0.13</v>
      </c>
      <c r="F268" s="3">
        <v>0.14000000000000001</v>
      </c>
      <c r="G268" s="3">
        <v>0.13</v>
      </c>
      <c r="H268" s="3">
        <v>0.17</v>
      </c>
      <c r="I268" s="3">
        <v>0.17</v>
      </c>
      <c r="J268" s="3">
        <v>0.15</v>
      </c>
      <c r="K268" s="3">
        <v>0.13</v>
      </c>
      <c r="L268" s="3">
        <v>0.11</v>
      </c>
      <c r="M268" s="3">
        <v>0.09</v>
      </c>
      <c r="N268" s="3">
        <v>0.06</v>
      </c>
      <c r="O268" s="3">
        <v>0.04</v>
      </c>
      <c r="P268" s="3">
        <v>0.02</v>
      </c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 x14ac:dyDescent="0.25">
      <c r="A269" t="s">
        <v>366</v>
      </c>
      <c r="B269" s="8" t="s">
        <v>4012</v>
      </c>
      <c r="C269" s="8" t="s">
        <v>4012</v>
      </c>
      <c r="D269" s="5" t="s">
        <v>147</v>
      </c>
      <c r="E269" s="3">
        <v>1.1599999999999999</v>
      </c>
      <c r="F269" s="3">
        <v>1.1399999999999999</v>
      </c>
      <c r="G269" s="3">
        <v>0.99</v>
      </c>
      <c r="H269" s="3">
        <v>1.08</v>
      </c>
      <c r="I269" s="3">
        <v>1.04</v>
      </c>
      <c r="J269" s="3">
        <v>0.91</v>
      </c>
      <c r="K269" s="3">
        <v>0.78</v>
      </c>
      <c r="L269" s="3">
        <v>0.65</v>
      </c>
      <c r="M269" s="3">
        <v>0.52</v>
      </c>
      <c r="N269" s="3">
        <v>0.39</v>
      </c>
      <c r="O269" s="3">
        <v>0.26</v>
      </c>
      <c r="P269" s="3">
        <v>0.13</v>
      </c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1:33" x14ac:dyDescent="0.25">
      <c r="A270" t="s">
        <v>366</v>
      </c>
      <c r="B270" s="8" t="s">
        <v>4013</v>
      </c>
      <c r="C270" s="8" t="s">
        <v>4013</v>
      </c>
      <c r="D270" s="5" t="s">
        <v>54</v>
      </c>
      <c r="E270" s="3">
        <v>11.45</v>
      </c>
      <c r="F270" s="3">
        <v>11.44</v>
      </c>
      <c r="G270" s="3">
        <v>9.36</v>
      </c>
      <c r="H270" s="3">
        <v>11.33</v>
      </c>
      <c r="I270" s="3">
        <v>7.31</v>
      </c>
      <c r="J270" s="3">
        <v>6.4</v>
      </c>
      <c r="K270" s="3">
        <v>5.48</v>
      </c>
      <c r="L270" s="3">
        <v>4.57</v>
      </c>
      <c r="M270" s="3">
        <v>3.66</v>
      </c>
      <c r="N270" s="3">
        <v>2.74</v>
      </c>
      <c r="O270" s="3">
        <v>1.83</v>
      </c>
      <c r="P270" s="3">
        <v>0.91</v>
      </c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1:33" x14ac:dyDescent="0.25">
      <c r="A271" t="s">
        <v>366</v>
      </c>
      <c r="B271" s="8" t="s">
        <v>4014</v>
      </c>
      <c r="C271" s="8" t="s">
        <v>4014</v>
      </c>
      <c r="D271" s="5" t="s">
        <v>367</v>
      </c>
      <c r="E271" s="3">
        <v>13.55</v>
      </c>
      <c r="F271" s="3">
        <v>13.08</v>
      </c>
      <c r="G271" s="3">
        <v>12.95</v>
      </c>
      <c r="H271" s="3">
        <v>12.73</v>
      </c>
      <c r="I271" s="3">
        <v>12.51</v>
      </c>
      <c r="J271" s="3">
        <v>10.95</v>
      </c>
      <c r="K271" s="3">
        <v>9.3800000000000008</v>
      </c>
      <c r="L271" s="3">
        <v>7.82</v>
      </c>
      <c r="M271" s="3">
        <v>6.26</v>
      </c>
      <c r="N271" s="3">
        <v>4.6900000000000004</v>
      </c>
      <c r="O271" s="3">
        <v>3.13</v>
      </c>
      <c r="P271" s="3">
        <v>1.56</v>
      </c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1:33" x14ac:dyDescent="0.25">
      <c r="A272" t="s">
        <v>366</v>
      </c>
      <c r="B272" s="8" t="s">
        <v>4015</v>
      </c>
      <c r="C272" s="8" t="s">
        <v>4015</v>
      </c>
      <c r="D272" s="5" t="s">
        <v>368</v>
      </c>
      <c r="E272" s="3">
        <v>2.0499999999999998</v>
      </c>
      <c r="F272" s="3">
        <v>2.08</v>
      </c>
      <c r="G272" s="3">
        <v>2.1800000000000002</v>
      </c>
      <c r="H272" s="3">
        <v>2.09</v>
      </c>
      <c r="I272" s="3">
        <v>6.78</v>
      </c>
      <c r="J272" s="3">
        <v>5.93</v>
      </c>
      <c r="K272" s="3">
        <v>5.09</v>
      </c>
      <c r="L272" s="3">
        <v>4.24</v>
      </c>
      <c r="M272" s="3">
        <v>3.39</v>
      </c>
      <c r="N272" s="3">
        <v>2.54</v>
      </c>
      <c r="O272" s="3">
        <v>1.7</v>
      </c>
      <c r="P272" s="3">
        <v>0.85</v>
      </c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1:33" x14ac:dyDescent="0.25">
      <c r="A273" t="s">
        <v>366</v>
      </c>
      <c r="B273" s="8" t="s">
        <v>4016</v>
      </c>
      <c r="C273" s="8" t="s">
        <v>4016</v>
      </c>
      <c r="D273" s="5" t="s">
        <v>6</v>
      </c>
      <c r="E273" s="3">
        <v>12.06</v>
      </c>
      <c r="F273" s="3">
        <v>11.29</v>
      </c>
      <c r="G273" s="3">
        <v>12</v>
      </c>
      <c r="H273" s="3">
        <v>12.01</v>
      </c>
      <c r="I273" s="3">
        <v>11.09</v>
      </c>
      <c r="J273" s="3">
        <v>9.6999999999999993</v>
      </c>
      <c r="K273" s="3">
        <v>8.32</v>
      </c>
      <c r="L273" s="3">
        <v>6.93</v>
      </c>
      <c r="M273" s="3">
        <v>5.55</v>
      </c>
      <c r="N273" s="3">
        <v>4.16</v>
      </c>
      <c r="O273" s="3">
        <v>2.77</v>
      </c>
      <c r="P273" s="3">
        <v>1.39</v>
      </c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1:33" x14ac:dyDescent="0.25">
      <c r="A274" t="s">
        <v>366</v>
      </c>
      <c r="B274" s="8" t="s">
        <v>4017</v>
      </c>
      <c r="C274" s="8" t="s">
        <v>4017</v>
      </c>
      <c r="D274" s="5" t="s">
        <v>13</v>
      </c>
      <c r="E274" s="3">
        <v>0.87</v>
      </c>
      <c r="F274" s="3">
        <v>1.02</v>
      </c>
      <c r="G274" s="3">
        <v>0.98</v>
      </c>
      <c r="H274" s="3">
        <v>0.89</v>
      </c>
      <c r="I274" s="3">
        <v>0.86</v>
      </c>
      <c r="J274" s="3">
        <v>0.75</v>
      </c>
      <c r="K274" s="3">
        <v>0.65</v>
      </c>
      <c r="L274" s="3">
        <v>0.54</v>
      </c>
      <c r="M274" s="3">
        <v>0.43</v>
      </c>
      <c r="N274" s="3">
        <v>0.32</v>
      </c>
      <c r="O274" s="3">
        <v>0.22</v>
      </c>
      <c r="P274" s="3">
        <v>0.11</v>
      </c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1:33" x14ac:dyDescent="0.25">
      <c r="A275" t="s">
        <v>366</v>
      </c>
      <c r="B275" s="8" t="s">
        <v>4018</v>
      </c>
      <c r="C275" s="8" t="s">
        <v>4018</v>
      </c>
      <c r="D275" s="5" t="s">
        <v>369</v>
      </c>
      <c r="E275" s="3">
        <v>6.31</v>
      </c>
      <c r="F275" s="3">
        <v>6.44</v>
      </c>
      <c r="G275" s="3">
        <v>6.83</v>
      </c>
      <c r="H275" s="3">
        <v>6.68</v>
      </c>
      <c r="I275" s="3">
        <v>6.58</v>
      </c>
      <c r="J275" s="3">
        <v>5.76</v>
      </c>
      <c r="K275" s="3">
        <v>4.9400000000000004</v>
      </c>
      <c r="L275" s="3">
        <v>4.1100000000000003</v>
      </c>
      <c r="M275" s="3">
        <v>3.29</v>
      </c>
      <c r="N275" s="3">
        <v>2.4700000000000002</v>
      </c>
      <c r="O275" s="3">
        <v>1.65</v>
      </c>
      <c r="P275" s="3">
        <v>0.82</v>
      </c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1:33" x14ac:dyDescent="0.25">
      <c r="A276" t="s">
        <v>366</v>
      </c>
      <c r="B276" s="8" t="s">
        <v>4019</v>
      </c>
      <c r="C276" s="8" t="s">
        <v>4019</v>
      </c>
      <c r="D276" s="5" t="s">
        <v>41</v>
      </c>
      <c r="E276" s="3">
        <v>38.090000000000003</v>
      </c>
      <c r="F276" s="3">
        <v>36.6</v>
      </c>
      <c r="G276" s="3">
        <v>51.5</v>
      </c>
      <c r="H276" s="3">
        <v>53.12</v>
      </c>
      <c r="I276" s="3">
        <v>50.96</v>
      </c>
      <c r="J276" s="3">
        <v>44.59</v>
      </c>
      <c r="K276" s="3">
        <v>38.22</v>
      </c>
      <c r="L276" s="3">
        <v>31.85</v>
      </c>
      <c r="M276" s="3">
        <v>25.48</v>
      </c>
      <c r="N276" s="3">
        <v>19.11</v>
      </c>
      <c r="O276" s="3">
        <v>12.74</v>
      </c>
      <c r="P276" s="3">
        <v>6.37</v>
      </c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1:33" x14ac:dyDescent="0.25">
      <c r="A277" t="s">
        <v>366</v>
      </c>
      <c r="B277" s="8" t="s">
        <v>4020</v>
      </c>
      <c r="C277" s="8" t="s">
        <v>4020</v>
      </c>
      <c r="D277" s="5" t="s">
        <v>370</v>
      </c>
      <c r="E277" s="3">
        <v>122.55</v>
      </c>
      <c r="F277" s="3">
        <v>110.55</v>
      </c>
      <c r="G277" s="3">
        <v>116.83</v>
      </c>
      <c r="H277" s="3">
        <v>109.4</v>
      </c>
      <c r="I277" s="3">
        <v>108.43</v>
      </c>
      <c r="J277" s="3">
        <v>94.88</v>
      </c>
      <c r="K277" s="3">
        <v>81.319999999999993</v>
      </c>
      <c r="L277" s="3">
        <v>67.77</v>
      </c>
      <c r="M277" s="3">
        <v>54.22</v>
      </c>
      <c r="N277" s="3">
        <v>40.659999999999997</v>
      </c>
      <c r="O277" s="3">
        <v>27.11</v>
      </c>
      <c r="P277" s="3">
        <v>13.55</v>
      </c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1:33" x14ac:dyDescent="0.25">
      <c r="A278" t="s">
        <v>366</v>
      </c>
      <c r="B278" s="8" t="s">
        <v>4021</v>
      </c>
      <c r="C278" s="8" t="s">
        <v>4021</v>
      </c>
      <c r="D278" s="5" t="s">
        <v>371</v>
      </c>
      <c r="E278" s="3">
        <v>6.52</v>
      </c>
      <c r="F278" s="3">
        <v>6.02</v>
      </c>
      <c r="G278" s="3">
        <v>5.76</v>
      </c>
      <c r="H278" s="3">
        <v>5.92</v>
      </c>
      <c r="I278" s="3">
        <v>16.37</v>
      </c>
      <c r="J278" s="3">
        <v>14.32</v>
      </c>
      <c r="K278" s="3">
        <v>12.28</v>
      </c>
      <c r="L278" s="3">
        <v>10.23</v>
      </c>
      <c r="M278" s="3">
        <v>8.19</v>
      </c>
      <c r="N278" s="3">
        <v>6.14</v>
      </c>
      <c r="O278" s="3">
        <v>4.09</v>
      </c>
      <c r="P278" s="3">
        <v>2.0499999999999998</v>
      </c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1:33" x14ac:dyDescent="0.25">
      <c r="A279" t="s">
        <v>366</v>
      </c>
      <c r="B279" s="8" t="s">
        <v>4022</v>
      </c>
      <c r="C279" s="8" t="s">
        <v>4022</v>
      </c>
      <c r="D279" s="5" t="s">
        <v>372</v>
      </c>
      <c r="E279" s="3">
        <v>8</v>
      </c>
      <c r="F279" s="3">
        <v>25.12</v>
      </c>
      <c r="G279" s="3">
        <v>25.88</v>
      </c>
      <c r="H279" s="3">
        <v>25.06</v>
      </c>
      <c r="I279" s="3">
        <v>35.32</v>
      </c>
      <c r="J279" s="3">
        <v>30.91</v>
      </c>
      <c r="K279" s="3">
        <v>26.49</v>
      </c>
      <c r="L279" s="3">
        <v>22.08</v>
      </c>
      <c r="M279" s="3">
        <v>17.66</v>
      </c>
      <c r="N279" s="3">
        <v>13.25</v>
      </c>
      <c r="O279" s="3">
        <v>8.83</v>
      </c>
      <c r="P279" s="3">
        <v>4.42</v>
      </c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1:33" x14ac:dyDescent="0.25">
      <c r="A280" t="s">
        <v>366</v>
      </c>
      <c r="B280" s="8" t="s">
        <v>4023</v>
      </c>
      <c r="C280" s="8" t="s">
        <v>4023</v>
      </c>
      <c r="D280" s="5" t="s">
        <v>373</v>
      </c>
      <c r="E280" s="3">
        <v>86.08</v>
      </c>
      <c r="F280" s="3">
        <v>75.09</v>
      </c>
      <c r="G280" s="3">
        <v>50.65</v>
      </c>
      <c r="H280" s="3">
        <v>46.72</v>
      </c>
      <c r="I280" s="3">
        <v>42.19</v>
      </c>
      <c r="J280" s="3">
        <v>36.92</v>
      </c>
      <c r="K280" s="3">
        <v>31.64</v>
      </c>
      <c r="L280" s="3">
        <v>26.37</v>
      </c>
      <c r="M280" s="3">
        <v>21.1</v>
      </c>
      <c r="N280" s="3">
        <v>15.82</v>
      </c>
      <c r="O280" s="3">
        <v>10.55</v>
      </c>
      <c r="P280" s="3">
        <v>5.27</v>
      </c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1:33" x14ac:dyDescent="0.25">
      <c r="A281" t="s">
        <v>366</v>
      </c>
      <c r="B281" s="8" t="s">
        <v>4024</v>
      </c>
      <c r="C281" s="8" t="s">
        <v>4024</v>
      </c>
      <c r="D281" s="5" t="s">
        <v>24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:33" x14ac:dyDescent="0.25">
      <c r="A282" t="s">
        <v>366</v>
      </c>
      <c r="B282" s="8" t="s">
        <v>4025</v>
      </c>
      <c r="C282" s="8" t="s">
        <v>4025</v>
      </c>
      <c r="D282" s="5" t="s">
        <v>374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1:33" x14ac:dyDescent="0.25">
      <c r="A283" t="s">
        <v>375</v>
      </c>
      <c r="B283" s="8" t="s">
        <v>4026</v>
      </c>
      <c r="C283" s="8" t="s">
        <v>4026</v>
      </c>
      <c r="D283" s="5" t="s">
        <v>380</v>
      </c>
      <c r="E283" s="3">
        <v>250.17</v>
      </c>
      <c r="F283" s="3">
        <v>233.2</v>
      </c>
      <c r="G283" s="3">
        <v>215.99</v>
      </c>
      <c r="H283" s="3">
        <v>212.98</v>
      </c>
      <c r="I283" s="3">
        <v>376.55</v>
      </c>
      <c r="J283" s="3">
        <v>329.48</v>
      </c>
      <c r="K283" s="3">
        <v>282.41000000000003</v>
      </c>
      <c r="L283" s="3">
        <v>235.34</v>
      </c>
      <c r="M283" s="3">
        <v>188.28</v>
      </c>
      <c r="N283" s="3">
        <v>141.21</v>
      </c>
      <c r="O283" s="3">
        <v>94.14</v>
      </c>
      <c r="P283" s="3">
        <v>47.07</v>
      </c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1:33" x14ac:dyDescent="0.25">
      <c r="A284" t="s">
        <v>375</v>
      </c>
      <c r="B284" s="8" t="s">
        <v>4027</v>
      </c>
      <c r="C284" s="8" t="s">
        <v>4027</v>
      </c>
      <c r="D284" s="5" t="s">
        <v>148</v>
      </c>
      <c r="E284" s="3">
        <v>144.33000000000001</v>
      </c>
      <c r="F284" s="3">
        <v>284.87</v>
      </c>
      <c r="G284" s="3">
        <v>178.53</v>
      </c>
      <c r="H284" s="3">
        <v>244.33</v>
      </c>
      <c r="I284" s="3">
        <v>274.79000000000002</v>
      </c>
      <c r="J284" s="3">
        <v>240.44</v>
      </c>
      <c r="K284" s="3">
        <v>206.09</v>
      </c>
      <c r="L284" s="3">
        <v>171.74</v>
      </c>
      <c r="M284" s="3">
        <v>137.4</v>
      </c>
      <c r="N284" s="3">
        <v>103.05</v>
      </c>
      <c r="O284" s="3">
        <v>68.7</v>
      </c>
      <c r="P284" s="3">
        <v>34.35</v>
      </c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1:33" x14ac:dyDescent="0.25">
      <c r="A285" t="s">
        <v>375</v>
      </c>
      <c r="B285" s="8" t="s">
        <v>4028</v>
      </c>
      <c r="C285" s="8" t="s">
        <v>4028</v>
      </c>
      <c r="D285" s="5" t="s">
        <v>392</v>
      </c>
      <c r="E285" s="3">
        <v>28.55</v>
      </c>
      <c r="F285" s="3">
        <v>22.9</v>
      </c>
      <c r="G285" s="3">
        <v>41.69</v>
      </c>
      <c r="H285" s="3">
        <v>39.33</v>
      </c>
      <c r="I285" s="3">
        <v>37.46</v>
      </c>
      <c r="J285" s="3">
        <v>32.78</v>
      </c>
      <c r="K285" s="3">
        <v>28.1</v>
      </c>
      <c r="L285" s="3">
        <v>23.41</v>
      </c>
      <c r="M285" s="3">
        <v>18.73</v>
      </c>
      <c r="N285" s="3">
        <v>14.05</v>
      </c>
      <c r="O285" s="3">
        <v>9.3699999999999992</v>
      </c>
      <c r="P285" s="3">
        <v>4.68</v>
      </c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1:33" x14ac:dyDescent="0.25">
      <c r="A286" t="s">
        <v>375</v>
      </c>
      <c r="B286" s="8" t="s">
        <v>4029</v>
      </c>
      <c r="C286" s="8" t="s">
        <v>4029</v>
      </c>
      <c r="D286" s="5" t="s">
        <v>384</v>
      </c>
      <c r="E286" s="3">
        <v>17.690000000000001</v>
      </c>
      <c r="F286" s="3">
        <v>18.63</v>
      </c>
      <c r="G286" s="3">
        <v>17.309999999999999</v>
      </c>
      <c r="H286" s="3">
        <v>15.15</v>
      </c>
      <c r="I286" s="3">
        <v>22.03</v>
      </c>
      <c r="J286" s="3">
        <v>19.28</v>
      </c>
      <c r="K286" s="3">
        <v>16.52</v>
      </c>
      <c r="L286" s="3">
        <v>13.77</v>
      </c>
      <c r="M286" s="3">
        <v>11.02</v>
      </c>
      <c r="N286" s="3">
        <v>8.26</v>
      </c>
      <c r="O286" s="3">
        <v>5.51</v>
      </c>
      <c r="P286" s="3">
        <v>2.75</v>
      </c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1:33" x14ac:dyDescent="0.25">
      <c r="A287" t="s">
        <v>375</v>
      </c>
      <c r="B287" s="8" t="s">
        <v>4030</v>
      </c>
      <c r="C287" s="8" t="s">
        <v>4030</v>
      </c>
      <c r="D287" s="5" t="s">
        <v>39</v>
      </c>
      <c r="E287" s="3">
        <v>721.3</v>
      </c>
      <c r="F287" s="3">
        <v>473.01</v>
      </c>
      <c r="G287" s="3">
        <v>466.58</v>
      </c>
      <c r="H287" s="3">
        <v>430</v>
      </c>
      <c r="I287" s="3">
        <v>404.99</v>
      </c>
      <c r="J287" s="3">
        <v>354.37</v>
      </c>
      <c r="K287" s="3">
        <v>303.74</v>
      </c>
      <c r="L287" s="3">
        <v>253.12</v>
      </c>
      <c r="M287" s="3">
        <v>202.5</v>
      </c>
      <c r="N287" s="3">
        <v>151.87</v>
      </c>
      <c r="O287" s="3">
        <v>101.25</v>
      </c>
      <c r="P287" s="3">
        <v>50.62</v>
      </c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1:33" x14ac:dyDescent="0.25">
      <c r="A288" t="s">
        <v>375</v>
      </c>
      <c r="B288" s="8" t="s">
        <v>4031</v>
      </c>
      <c r="C288" s="8" t="s">
        <v>4031</v>
      </c>
      <c r="D288" s="5" t="s">
        <v>393</v>
      </c>
      <c r="E288" s="3">
        <v>1607.68</v>
      </c>
      <c r="F288" s="3">
        <v>1579.71</v>
      </c>
      <c r="G288" s="3">
        <v>1439.72</v>
      </c>
      <c r="H288" s="3">
        <v>1537.31</v>
      </c>
      <c r="I288" s="3">
        <v>1378.83</v>
      </c>
      <c r="J288" s="3">
        <v>1206.48</v>
      </c>
      <c r="K288" s="3">
        <v>1034.1199999999999</v>
      </c>
      <c r="L288" s="3">
        <v>861.77</v>
      </c>
      <c r="M288" s="3">
        <v>689.42</v>
      </c>
      <c r="N288" s="3">
        <v>517.05999999999995</v>
      </c>
      <c r="O288" s="3">
        <v>344.71</v>
      </c>
      <c r="P288" s="3">
        <v>172.35</v>
      </c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1:33" x14ac:dyDescent="0.25">
      <c r="A289" t="s">
        <v>375</v>
      </c>
      <c r="B289" s="8" t="s">
        <v>4032</v>
      </c>
      <c r="C289" s="8" t="s">
        <v>4032</v>
      </c>
      <c r="D289" s="5" t="s">
        <v>40</v>
      </c>
      <c r="E289" s="3">
        <v>22.89</v>
      </c>
      <c r="F289" s="3">
        <v>21.75</v>
      </c>
      <c r="G289" s="3">
        <v>20.16</v>
      </c>
      <c r="H289" s="3">
        <v>18.010000000000002</v>
      </c>
      <c r="I289" s="3">
        <v>17.18</v>
      </c>
      <c r="J289" s="3">
        <v>15.03</v>
      </c>
      <c r="K289" s="3">
        <v>12.89</v>
      </c>
      <c r="L289" s="3">
        <v>10.74</v>
      </c>
      <c r="M289" s="3">
        <v>8.59</v>
      </c>
      <c r="N289" s="3">
        <v>6.44</v>
      </c>
      <c r="O289" s="3">
        <v>4.3</v>
      </c>
      <c r="P289" s="3">
        <v>2.15</v>
      </c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1:33" x14ac:dyDescent="0.25">
      <c r="A290" t="s">
        <v>375</v>
      </c>
      <c r="B290" s="8" t="s">
        <v>4033</v>
      </c>
      <c r="C290" s="8" t="s">
        <v>4033</v>
      </c>
      <c r="D290" s="5" t="s">
        <v>394</v>
      </c>
      <c r="E290" s="3">
        <v>464.82</v>
      </c>
      <c r="F290" s="3">
        <v>420.75</v>
      </c>
      <c r="G290" s="3">
        <v>448.61</v>
      </c>
      <c r="H290" s="3">
        <v>502.9</v>
      </c>
      <c r="I290" s="3">
        <v>426.65</v>
      </c>
      <c r="J290" s="3">
        <v>373.32</v>
      </c>
      <c r="K290" s="3">
        <v>319.99</v>
      </c>
      <c r="L290" s="3">
        <v>266.66000000000003</v>
      </c>
      <c r="M290" s="3">
        <v>213.33</v>
      </c>
      <c r="N290" s="3">
        <v>159.99</v>
      </c>
      <c r="O290" s="3">
        <v>106.66</v>
      </c>
      <c r="P290" s="3">
        <v>53.33</v>
      </c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1:33" x14ac:dyDescent="0.25">
      <c r="A291" t="s">
        <v>375</v>
      </c>
      <c r="B291" s="8" t="s">
        <v>4034</v>
      </c>
      <c r="C291" s="8" t="s">
        <v>4034</v>
      </c>
      <c r="D291" s="5" t="s">
        <v>289</v>
      </c>
      <c r="E291" s="3">
        <v>10.89</v>
      </c>
      <c r="F291" s="3">
        <v>10.68</v>
      </c>
      <c r="G291" s="3">
        <v>10.17</v>
      </c>
      <c r="H291" s="3">
        <v>9.1300000000000008</v>
      </c>
      <c r="I291" s="3">
        <v>8.66</v>
      </c>
      <c r="J291" s="3">
        <v>7.58</v>
      </c>
      <c r="K291" s="3">
        <v>6.5</v>
      </c>
      <c r="L291" s="3">
        <v>5.41</v>
      </c>
      <c r="M291" s="3">
        <v>4.33</v>
      </c>
      <c r="N291" s="3">
        <v>3.25</v>
      </c>
      <c r="O291" s="3">
        <v>2.17</v>
      </c>
      <c r="P291" s="3">
        <v>1.08</v>
      </c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1:33" x14ac:dyDescent="0.25">
      <c r="A292" t="s">
        <v>375</v>
      </c>
      <c r="B292" s="8" t="s">
        <v>4035</v>
      </c>
      <c r="C292" s="8" t="s">
        <v>4035</v>
      </c>
      <c r="D292" s="5" t="s">
        <v>395</v>
      </c>
      <c r="E292" s="3">
        <v>39.659999999999997</v>
      </c>
      <c r="F292" s="3">
        <v>37.36</v>
      </c>
      <c r="G292" s="3">
        <v>37.39</v>
      </c>
      <c r="H292" s="3">
        <v>15.61</v>
      </c>
      <c r="I292" s="3">
        <v>26.24</v>
      </c>
      <c r="J292" s="3">
        <v>22.96</v>
      </c>
      <c r="K292" s="3">
        <v>19.68</v>
      </c>
      <c r="L292" s="3">
        <v>16.399999999999999</v>
      </c>
      <c r="M292" s="3">
        <v>13.12</v>
      </c>
      <c r="N292" s="3">
        <v>9.84</v>
      </c>
      <c r="O292" s="3">
        <v>6.56</v>
      </c>
      <c r="P292" s="3">
        <v>3.28</v>
      </c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1:33" x14ac:dyDescent="0.25">
      <c r="A293" t="s">
        <v>375</v>
      </c>
      <c r="B293" s="8" t="s">
        <v>4036</v>
      </c>
      <c r="C293" s="8" t="s">
        <v>4036</v>
      </c>
      <c r="D293" s="5" t="s">
        <v>396</v>
      </c>
      <c r="E293" s="3">
        <v>1.74</v>
      </c>
      <c r="F293" s="3">
        <v>1.76</v>
      </c>
      <c r="G293" s="3">
        <v>1.7</v>
      </c>
      <c r="H293" s="3">
        <v>1.47</v>
      </c>
      <c r="I293" s="3">
        <v>1.4</v>
      </c>
      <c r="J293" s="3">
        <v>1.23</v>
      </c>
      <c r="K293" s="3">
        <v>1.05</v>
      </c>
      <c r="L293" s="3">
        <v>0.88</v>
      </c>
      <c r="M293" s="3">
        <v>0.7</v>
      </c>
      <c r="N293" s="3">
        <v>0.53</v>
      </c>
      <c r="O293" s="3">
        <v>0.35</v>
      </c>
      <c r="P293" s="3">
        <v>0.18</v>
      </c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1:33" x14ac:dyDescent="0.25">
      <c r="A294" t="s">
        <v>375</v>
      </c>
      <c r="B294" s="8" t="s">
        <v>4037</v>
      </c>
      <c r="C294" s="8" t="s">
        <v>4037</v>
      </c>
      <c r="D294" s="5" t="s">
        <v>397</v>
      </c>
      <c r="E294" s="3">
        <v>75.650000000000006</v>
      </c>
      <c r="F294" s="3">
        <v>78.03</v>
      </c>
      <c r="G294" s="3">
        <v>76.08</v>
      </c>
      <c r="H294" s="3">
        <v>91.96</v>
      </c>
      <c r="I294" s="3">
        <v>98.27</v>
      </c>
      <c r="J294" s="3">
        <v>85.99</v>
      </c>
      <c r="K294" s="3">
        <v>73.7</v>
      </c>
      <c r="L294" s="3">
        <v>61.42</v>
      </c>
      <c r="M294" s="3">
        <v>49.14</v>
      </c>
      <c r="N294" s="3">
        <v>36.85</v>
      </c>
      <c r="O294" s="3">
        <v>24.57</v>
      </c>
      <c r="P294" s="3">
        <v>12.28</v>
      </c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1:33" x14ac:dyDescent="0.25">
      <c r="A295" t="s">
        <v>375</v>
      </c>
      <c r="B295" s="8" t="s">
        <v>4038</v>
      </c>
      <c r="C295" s="8" t="s">
        <v>4038</v>
      </c>
      <c r="D295" s="5" t="s">
        <v>398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1:33" x14ac:dyDescent="0.25">
      <c r="A296" t="s">
        <v>375</v>
      </c>
      <c r="B296" s="8" t="s">
        <v>4039</v>
      </c>
      <c r="C296" s="8" t="s">
        <v>4039</v>
      </c>
      <c r="D296" s="5" t="s">
        <v>24</v>
      </c>
      <c r="E296" s="3">
        <v>0.16</v>
      </c>
      <c r="F296" s="3">
        <v>0.21</v>
      </c>
      <c r="G296" s="3">
        <v>5.0999999999999996</v>
      </c>
      <c r="H296" s="3">
        <v>4.59</v>
      </c>
      <c r="I296" s="3">
        <v>28.71</v>
      </c>
      <c r="J296" s="3">
        <v>25.12</v>
      </c>
      <c r="K296" s="3">
        <v>21.53</v>
      </c>
      <c r="L296" s="3">
        <v>17.940000000000001</v>
      </c>
      <c r="M296" s="3">
        <v>14.36</v>
      </c>
      <c r="N296" s="3">
        <v>10.77</v>
      </c>
      <c r="O296" s="3">
        <v>7.18</v>
      </c>
      <c r="P296" s="3">
        <v>3.59</v>
      </c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1:33" x14ac:dyDescent="0.25">
      <c r="A297" t="s">
        <v>375</v>
      </c>
      <c r="B297" s="8" t="s">
        <v>4040</v>
      </c>
      <c r="C297" s="8" t="s">
        <v>4040</v>
      </c>
      <c r="D297" s="5" t="s">
        <v>26</v>
      </c>
      <c r="E297" s="3">
        <v>0</v>
      </c>
      <c r="F297" s="3">
        <v>0</v>
      </c>
      <c r="G297" s="3">
        <v>0</v>
      </c>
      <c r="H297" s="3">
        <v>6.01</v>
      </c>
      <c r="I297" s="3">
        <v>5.98</v>
      </c>
      <c r="J297" s="3">
        <v>5.23</v>
      </c>
      <c r="K297" s="3">
        <v>4.49</v>
      </c>
      <c r="L297" s="3">
        <v>3.74</v>
      </c>
      <c r="M297" s="3">
        <v>2.99</v>
      </c>
      <c r="N297" s="3">
        <v>2.2400000000000002</v>
      </c>
      <c r="O297" s="3">
        <v>1.5</v>
      </c>
      <c r="P297" s="3">
        <v>0.75</v>
      </c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:33" x14ac:dyDescent="0.25">
      <c r="A298" t="s">
        <v>375</v>
      </c>
      <c r="B298" s="8" t="s">
        <v>4041</v>
      </c>
      <c r="C298" s="8" t="s">
        <v>4041</v>
      </c>
      <c r="D298" s="5" t="s">
        <v>399</v>
      </c>
      <c r="E298" s="3">
        <v>678.29</v>
      </c>
      <c r="F298" s="3">
        <v>646.69000000000005</v>
      </c>
      <c r="G298" s="3">
        <v>603.26</v>
      </c>
      <c r="H298" s="3">
        <v>605.88</v>
      </c>
      <c r="I298" s="3">
        <v>650.24</v>
      </c>
      <c r="J298" s="3">
        <v>568.96</v>
      </c>
      <c r="K298" s="3">
        <v>487.68</v>
      </c>
      <c r="L298" s="3">
        <v>406.4</v>
      </c>
      <c r="M298" s="3">
        <v>325.12</v>
      </c>
      <c r="N298" s="3">
        <v>243.84</v>
      </c>
      <c r="O298" s="3">
        <v>162.56</v>
      </c>
      <c r="P298" s="3">
        <v>81.28</v>
      </c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1:33" x14ac:dyDescent="0.25">
      <c r="A299" t="s">
        <v>215</v>
      </c>
      <c r="B299" s="8" t="s">
        <v>4042</v>
      </c>
      <c r="C299" s="8" t="s">
        <v>4042</v>
      </c>
      <c r="D299" s="5" t="s">
        <v>411</v>
      </c>
      <c r="E299" s="3">
        <v>10.19</v>
      </c>
      <c r="F299" s="3">
        <v>9.42</v>
      </c>
      <c r="G299" s="3">
        <v>8.77</v>
      </c>
      <c r="H299" s="3">
        <v>9</v>
      </c>
      <c r="I299" s="3">
        <v>20.8</v>
      </c>
      <c r="J299" s="3">
        <v>18.2</v>
      </c>
      <c r="K299" s="3">
        <v>15.6</v>
      </c>
      <c r="L299" s="3">
        <v>13</v>
      </c>
      <c r="M299" s="3">
        <v>10.4</v>
      </c>
      <c r="N299" s="3">
        <v>7.8</v>
      </c>
      <c r="O299" s="3">
        <v>5.2</v>
      </c>
      <c r="P299" s="3">
        <v>2.6</v>
      </c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1:33" x14ac:dyDescent="0.25">
      <c r="A300" t="s">
        <v>215</v>
      </c>
      <c r="B300" s="8" t="s">
        <v>4043</v>
      </c>
      <c r="C300" s="8" t="s">
        <v>4043</v>
      </c>
      <c r="D300" s="5" t="s">
        <v>125</v>
      </c>
      <c r="E300" s="3">
        <v>28.14</v>
      </c>
      <c r="F300" s="3">
        <v>24.08</v>
      </c>
      <c r="G300" s="3">
        <v>22.61</v>
      </c>
      <c r="H300" s="3">
        <v>18.97</v>
      </c>
      <c r="I300" s="3">
        <v>18.079999999999998</v>
      </c>
      <c r="J300" s="3">
        <v>15.82</v>
      </c>
      <c r="K300" s="3">
        <v>13.56</v>
      </c>
      <c r="L300" s="3">
        <v>11.3</v>
      </c>
      <c r="M300" s="3">
        <v>9.0399999999999991</v>
      </c>
      <c r="N300" s="3">
        <v>6.78</v>
      </c>
      <c r="O300" s="3">
        <v>4.5199999999999996</v>
      </c>
      <c r="P300" s="3">
        <v>2.2599999999999998</v>
      </c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1:33" x14ac:dyDescent="0.25">
      <c r="A301" t="s">
        <v>215</v>
      </c>
      <c r="B301" s="8" t="s">
        <v>4044</v>
      </c>
      <c r="C301" s="8" t="s">
        <v>4044</v>
      </c>
      <c r="D301" s="5" t="s">
        <v>412</v>
      </c>
      <c r="E301" s="3">
        <v>66.319999999999993</v>
      </c>
      <c r="F301" s="3">
        <v>62.19</v>
      </c>
      <c r="G301" s="3">
        <v>60.1</v>
      </c>
      <c r="H301" s="3">
        <v>45.91</v>
      </c>
      <c r="I301" s="3">
        <v>44.56</v>
      </c>
      <c r="J301" s="3">
        <v>38.99</v>
      </c>
      <c r="K301" s="3">
        <v>33.42</v>
      </c>
      <c r="L301" s="3">
        <v>27.85</v>
      </c>
      <c r="M301" s="3">
        <v>22.28</v>
      </c>
      <c r="N301" s="3">
        <v>16.71</v>
      </c>
      <c r="O301" s="3">
        <v>11.14</v>
      </c>
      <c r="P301" s="3">
        <v>5.57</v>
      </c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1:33" x14ac:dyDescent="0.25">
      <c r="A302" t="s">
        <v>215</v>
      </c>
      <c r="B302" s="8" t="s">
        <v>4045</v>
      </c>
      <c r="C302" s="8" t="s">
        <v>4045</v>
      </c>
      <c r="D302" s="5" t="s">
        <v>215</v>
      </c>
      <c r="E302" s="3">
        <v>46.46</v>
      </c>
      <c r="F302" s="3">
        <v>45.72</v>
      </c>
      <c r="G302" s="3">
        <v>52.08</v>
      </c>
      <c r="H302" s="3">
        <v>57.28</v>
      </c>
      <c r="I302" s="3">
        <v>60.16</v>
      </c>
      <c r="J302" s="3">
        <v>52.64</v>
      </c>
      <c r="K302" s="3">
        <v>45.12</v>
      </c>
      <c r="L302" s="3">
        <v>37.6</v>
      </c>
      <c r="M302" s="3">
        <v>30.08</v>
      </c>
      <c r="N302" s="3">
        <v>22.56</v>
      </c>
      <c r="O302" s="3">
        <v>15.04</v>
      </c>
      <c r="P302" s="3">
        <v>7.52</v>
      </c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 x14ac:dyDescent="0.25">
      <c r="A303" t="s">
        <v>215</v>
      </c>
      <c r="B303" s="8" t="s">
        <v>4046</v>
      </c>
      <c r="C303" s="8" t="s">
        <v>4046</v>
      </c>
      <c r="D303" s="5" t="s">
        <v>413</v>
      </c>
      <c r="E303" s="3">
        <v>359.36</v>
      </c>
      <c r="F303" s="3">
        <v>386.65</v>
      </c>
      <c r="G303" s="3">
        <v>255.48</v>
      </c>
      <c r="H303" s="3">
        <v>236.24</v>
      </c>
      <c r="I303" s="3">
        <v>383.42</v>
      </c>
      <c r="J303" s="3">
        <v>335.49</v>
      </c>
      <c r="K303" s="3">
        <v>287.57</v>
      </c>
      <c r="L303" s="3">
        <v>239.64</v>
      </c>
      <c r="M303" s="3">
        <v>191.71</v>
      </c>
      <c r="N303" s="3">
        <v>143.78</v>
      </c>
      <c r="O303" s="3">
        <v>95.86</v>
      </c>
      <c r="P303" s="3">
        <v>47.93</v>
      </c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3" x14ac:dyDescent="0.25">
      <c r="A304" t="s">
        <v>215</v>
      </c>
      <c r="B304" s="8" t="s">
        <v>4047</v>
      </c>
      <c r="C304" s="8" t="s">
        <v>4047</v>
      </c>
      <c r="D304" s="5" t="s">
        <v>414</v>
      </c>
      <c r="E304" s="3">
        <v>38.57</v>
      </c>
      <c r="F304" s="3">
        <v>42.14</v>
      </c>
      <c r="G304" s="3">
        <v>44.68</v>
      </c>
      <c r="H304" s="3">
        <v>41.8</v>
      </c>
      <c r="I304" s="3">
        <v>49.83</v>
      </c>
      <c r="J304" s="3">
        <v>43.6</v>
      </c>
      <c r="K304" s="3">
        <v>37.369999999999997</v>
      </c>
      <c r="L304" s="3">
        <v>31.14</v>
      </c>
      <c r="M304" s="3">
        <v>24.92</v>
      </c>
      <c r="N304" s="3">
        <v>18.690000000000001</v>
      </c>
      <c r="O304" s="3">
        <v>12.46</v>
      </c>
      <c r="P304" s="3">
        <v>6.23</v>
      </c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:33" x14ac:dyDescent="0.25">
      <c r="A305" t="s">
        <v>215</v>
      </c>
      <c r="B305" s="8" t="s">
        <v>4048</v>
      </c>
      <c r="C305" s="8" t="s">
        <v>4048</v>
      </c>
      <c r="D305" s="5" t="s">
        <v>39</v>
      </c>
      <c r="E305" s="3">
        <v>927.61</v>
      </c>
      <c r="F305" s="3">
        <v>845.65</v>
      </c>
      <c r="G305" s="3">
        <v>853.43</v>
      </c>
      <c r="H305" s="3">
        <v>833.68</v>
      </c>
      <c r="I305" s="3">
        <v>839.59</v>
      </c>
      <c r="J305" s="3">
        <v>734.64</v>
      </c>
      <c r="K305" s="3">
        <v>629.69000000000005</v>
      </c>
      <c r="L305" s="3">
        <v>524.74</v>
      </c>
      <c r="M305" s="3">
        <v>419.8</v>
      </c>
      <c r="N305" s="3">
        <v>314.85000000000002</v>
      </c>
      <c r="O305" s="3">
        <v>209.9</v>
      </c>
      <c r="P305" s="3">
        <v>104.95</v>
      </c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:33" x14ac:dyDescent="0.25">
      <c r="A306" t="s">
        <v>215</v>
      </c>
      <c r="B306" s="8" t="s">
        <v>4049</v>
      </c>
      <c r="C306" s="8" t="s">
        <v>4049</v>
      </c>
      <c r="D306" s="5" t="s">
        <v>10</v>
      </c>
      <c r="E306" s="3">
        <v>345.61</v>
      </c>
      <c r="F306" s="3">
        <v>317.88</v>
      </c>
      <c r="G306" s="3">
        <v>298.36</v>
      </c>
      <c r="H306" s="3">
        <v>392.91</v>
      </c>
      <c r="I306" s="3">
        <v>331.74</v>
      </c>
      <c r="J306" s="3">
        <v>290.27</v>
      </c>
      <c r="K306" s="3">
        <v>248.81</v>
      </c>
      <c r="L306" s="3">
        <v>207.34</v>
      </c>
      <c r="M306" s="3">
        <v>165.87</v>
      </c>
      <c r="N306" s="3">
        <v>124.4</v>
      </c>
      <c r="O306" s="3">
        <v>82.94</v>
      </c>
      <c r="P306" s="3">
        <v>41.47</v>
      </c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:33" x14ac:dyDescent="0.25">
      <c r="A307" t="s">
        <v>215</v>
      </c>
      <c r="B307" s="8" t="s">
        <v>4050</v>
      </c>
      <c r="C307" s="8" t="s">
        <v>4050</v>
      </c>
      <c r="D307" s="5" t="s">
        <v>41</v>
      </c>
      <c r="E307" s="3">
        <v>0</v>
      </c>
      <c r="F307" s="3">
        <v>0</v>
      </c>
      <c r="G307" s="3">
        <v>4.05</v>
      </c>
      <c r="H307" s="3">
        <v>10.87</v>
      </c>
      <c r="I307" s="3">
        <v>16.93</v>
      </c>
      <c r="J307" s="3">
        <v>14.81</v>
      </c>
      <c r="K307" s="3">
        <v>12.7</v>
      </c>
      <c r="L307" s="3">
        <v>10.58</v>
      </c>
      <c r="M307" s="3">
        <v>8.4700000000000006</v>
      </c>
      <c r="N307" s="3">
        <v>6.35</v>
      </c>
      <c r="O307" s="3">
        <v>4.2300000000000004</v>
      </c>
      <c r="P307" s="3">
        <v>2.12</v>
      </c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 x14ac:dyDescent="0.25">
      <c r="A308" t="s">
        <v>215</v>
      </c>
      <c r="B308" s="8" t="s">
        <v>4051</v>
      </c>
      <c r="C308" s="8" t="s">
        <v>4051</v>
      </c>
      <c r="D308" s="5" t="s">
        <v>409</v>
      </c>
      <c r="E308" s="3">
        <v>1447.2</v>
      </c>
      <c r="F308" s="3">
        <v>1586.29</v>
      </c>
      <c r="G308" s="3">
        <v>1757.3</v>
      </c>
      <c r="H308" s="3">
        <v>1653.8</v>
      </c>
      <c r="I308" s="3">
        <v>1609.72</v>
      </c>
      <c r="J308" s="3">
        <v>1408.51</v>
      </c>
      <c r="K308" s="3">
        <v>1207.29</v>
      </c>
      <c r="L308" s="3">
        <v>1006.08</v>
      </c>
      <c r="M308" s="3">
        <v>804.86</v>
      </c>
      <c r="N308" s="3">
        <v>603.65</v>
      </c>
      <c r="O308" s="3">
        <v>402.43</v>
      </c>
      <c r="P308" s="3">
        <v>201.22</v>
      </c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1:33" x14ac:dyDescent="0.25">
      <c r="A309" t="s">
        <v>215</v>
      </c>
      <c r="B309" s="8" t="s">
        <v>4052</v>
      </c>
      <c r="C309" s="8" t="s">
        <v>4052</v>
      </c>
      <c r="D309" s="5" t="s">
        <v>415</v>
      </c>
      <c r="E309" s="3">
        <v>92.87</v>
      </c>
      <c r="F309" s="3">
        <v>89.78</v>
      </c>
      <c r="G309" s="3">
        <v>87.89</v>
      </c>
      <c r="H309" s="3">
        <v>85.72</v>
      </c>
      <c r="I309" s="3">
        <v>81.099999999999994</v>
      </c>
      <c r="J309" s="3">
        <v>70.959999999999994</v>
      </c>
      <c r="K309" s="3">
        <v>60.83</v>
      </c>
      <c r="L309" s="3">
        <v>50.69</v>
      </c>
      <c r="M309" s="3">
        <v>40.549999999999997</v>
      </c>
      <c r="N309" s="3">
        <v>30.41</v>
      </c>
      <c r="O309" s="3">
        <v>20.28</v>
      </c>
      <c r="P309" s="3">
        <v>10.14</v>
      </c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:33" x14ac:dyDescent="0.25">
      <c r="A310" t="s">
        <v>215</v>
      </c>
      <c r="B310" s="8" t="s">
        <v>4053</v>
      </c>
      <c r="C310" s="8" t="s">
        <v>4053</v>
      </c>
      <c r="D310" s="5" t="s">
        <v>102</v>
      </c>
      <c r="E310" s="3">
        <v>259.17</v>
      </c>
      <c r="F310" s="3">
        <v>269.18</v>
      </c>
      <c r="G310" s="3">
        <v>262.38</v>
      </c>
      <c r="H310" s="3">
        <v>277.08</v>
      </c>
      <c r="I310" s="3">
        <v>258.01</v>
      </c>
      <c r="J310" s="3">
        <v>225.76</v>
      </c>
      <c r="K310" s="3">
        <v>193.51</v>
      </c>
      <c r="L310" s="3">
        <v>161.26</v>
      </c>
      <c r="M310" s="3">
        <v>129.01</v>
      </c>
      <c r="N310" s="3">
        <v>96.75</v>
      </c>
      <c r="O310" s="3">
        <v>64.5</v>
      </c>
      <c r="P310" s="3">
        <v>32.25</v>
      </c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 x14ac:dyDescent="0.25">
      <c r="A311" t="s">
        <v>215</v>
      </c>
      <c r="B311" s="8" t="s">
        <v>4053</v>
      </c>
      <c r="C311" s="8" t="s">
        <v>4054</v>
      </c>
      <c r="D311" s="5" t="s">
        <v>416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:33" x14ac:dyDescent="0.25">
      <c r="A312" t="s">
        <v>215</v>
      </c>
      <c r="B312" s="8" t="s">
        <v>4055</v>
      </c>
      <c r="C312" s="8" t="s">
        <v>4055</v>
      </c>
      <c r="D312" s="5" t="s">
        <v>417</v>
      </c>
      <c r="E312" s="3">
        <v>120.2</v>
      </c>
      <c r="F312" s="3">
        <v>113.59</v>
      </c>
      <c r="G312" s="3">
        <v>340.84</v>
      </c>
      <c r="H312" s="3">
        <v>306.27</v>
      </c>
      <c r="I312" s="3">
        <v>352.97</v>
      </c>
      <c r="J312" s="3">
        <v>308.85000000000002</v>
      </c>
      <c r="K312" s="3">
        <v>264.73</v>
      </c>
      <c r="L312" s="3">
        <v>220.61</v>
      </c>
      <c r="M312" s="3">
        <v>176.49</v>
      </c>
      <c r="N312" s="3">
        <v>132.36000000000001</v>
      </c>
      <c r="O312" s="3">
        <v>88.24</v>
      </c>
      <c r="P312" s="3">
        <v>44.12</v>
      </c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1:33" x14ac:dyDescent="0.25">
      <c r="A313" t="s">
        <v>215</v>
      </c>
      <c r="B313" s="8" t="s">
        <v>4056</v>
      </c>
      <c r="C313" s="8" t="s">
        <v>4056</v>
      </c>
      <c r="D313" s="5" t="s">
        <v>24</v>
      </c>
      <c r="E313" s="3">
        <v>27.5</v>
      </c>
      <c r="F313" s="3">
        <v>25.47</v>
      </c>
      <c r="G313" s="3">
        <v>23.88</v>
      </c>
      <c r="H313" s="3">
        <v>19.079999999999998</v>
      </c>
      <c r="I313" s="3">
        <v>17.559999999999999</v>
      </c>
      <c r="J313" s="3">
        <v>15.37</v>
      </c>
      <c r="K313" s="3">
        <v>13.17</v>
      </c>
      <c r="L313" s="3">
        <v>10.98</v>
      </c>
      <c r="M313" s="3">
        <v>8.7799999999999994</v>
      </c>
      <c r="N313" s="3">
        <v>6.59</v>
      </c>
      <c r="O313" s="3">
        <v>4.3899999999999997</v>
      </c>
      <c r="P313" s="3">
        <v>2.2000000000000002</v>
      </c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:33" x14ac:dyDescent="0.25">
      <c r="A314" t="s">
        <v>215</v>
      </c>
      <c r="B314" s="8" t="s">
        <v>4057</v>
      </c>
      <c r="C314" s="8" t="s">
        <v>4057</v>
      </c>
      <c r="D314" s="5" t="s">
        <v>418</v>
      </c>
      <c r="E314" s="3">
        <v>3220.73</v>
      </c>
      <c r="F314" s="3">
        <v>4117.3500000000004</v>
      </c>
      <c r="G314" s="3">
        <v>4875.7299999999996</v>
      </c>
      <c r="H314" s="3">
        <v>4542.8999999999996</v>
      </c>
      <c r="I314" s="3">
        <v>4759.8100000000004</v>
      </c>
      <c r="J314" s="3">
        <v>4164.83</v>
      </c>
      <c r="K314" s="3">
        <v>3569.86</v>
      </c>
      <c r="L314" s="3">
        <v>2974.88</v>
      </c>
      <c r="M314" s="3">
        <v>2379.91</v>
      </c>
      <c r="N314" s="3">
        <v>1784.93</v>
      </c>
      <c r="O314" s="3">
        <v>1189.95</v>
      </c>
      <c r="P314" s="3">
        <v>594.98</v>
      </c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1:33" x14ac:dyDescent="0.25">
      <c r="A315" t="s">
        <v>215</v>
      </c>
      <c r="B315" s="8" t="s">
        <v>4058</v>
      </c>
      <c r="C315" s="8" t="s">
        <v>4058</v>
      </c>
      <c r="D315" s="5" t="s">
        <v>26</v>
      </c>
      <c r="E315" s="3">
        <v>6.08</v>
      </c>
      <c r="F315" s="3">
        <v>5.13</v>
      </c>
      <c r="G315" s="3">
        <v>20.98</v>
      </c>
      <c r="H315" s="3">
        <v>22.63</v>
      </c>
      <c r="I315" s="3">
        <v>22.85</v>
      </c>
      <c r="J315" s="3">
        <v>19.989999999999998</v>
      </c>
      <c r="K315" s="3">
        <v>17.14</v>
      </c>
      <c r="L315" s="3">
        <v>14.28</v>
      </c>
      <c r="M315" s="3">
        <v>11.43</v>
      </c>
      <c r="N315" s="3">
        <v>8.57</v>
      </c>
      <c r="O315" s="3">
        <v>5.71</v>
      </c>
      <c r="P315" s="3">
        <v>2.86</v>
      </c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1:33" x14ac:dyDescent="0.25">
      <c r="A316" t="s">
        <v>147</v>
      </c>
      <c r="B316" s="8" t="s">
        <v>4059</v>
      </c>
      <c r="C316" s="8" t="s">
        <v>4059</v>
      </c>
      <c r="D316" s="5" t="s">
        <v>215</v>
      </c>
      <c r="E316" s="3">
        <v>54.28</v>
      </c>
      <c r="F316" s="3">
        <v>49.21</v>
      </c>
      <c r="G316" s="3">
        <v>47.68</v>
      </c>
      <c r="H316" s="3">
        <v>48.3</v>
      </c>
      <c r="I316" s="3">
        <v>46.4</v>
      </c>
      <c r="J316" s="3">
        <v>40.6</v>
      </c>
      <c r="K316" s="3">
        <v>34.799999999999997</v>
      </c>
      <c r="L316" s="3">
        <v>29</v>
      </c>
      <c r="M316" s="3">
        <v>23.2</v>
      </c>
      <c r="N316" s="3">
        <v>17.399999999999999</v>
      </c>
      <c r="O316" s="3">
        <v>11.6</v>
      </c>
      <c r="P316" s="3">
        <v>5.8</v>
      </c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1:33" x14ac:dyDescent="0.25">
      <c r="A317" t="s">
        <v>147</v>
      </c>
      <c r="B317" s="8" t="s">
        <v>4060</v>
      </c>
      <c r="C317" s="8" t="s">
        <v>4060</v>
      </c>
      <c r="D317" s="5" t="s">
        <v>54</v>
      </c>
      <c r="E317" s="3">
        <v>150.47999999999999</v>
      </c>
      <c r="F317" s="3">
        <v>139.6</v>
      </c>
      <c r="G317" s="3">
        <v>129.97</v>
      </c>
      <c r="H317" s="3">
        <v>126.9</v>
      </c>
      <c r="I317" s="3">
        <v>123.03</v>
      </c>
      <c r="J317" s="3">
        <v>107.65</v>
      </c>
      <c r="K317" s="3">
        <v>92.27</v>
      </c>
      <c r="L317" s="3">
        <v>76.89</v>
      </c>
      <c r="M317" s="3">
        <v>61.52</v>
      </c>
      <c r="N317" s="3">
        <v>46.14</v>
      </c>
      <c r="O317" s="3">
        <v>30.76</v>
      </c>
      <c r="P317" s="3">
        <v>15.38</v>
      </c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1:33" x14ac:dyDescent="0.25">
      <c r="A318" t="s">
        <v>147</v>
      </c>
      <c r="B318" s="8" t="s">
        <v>4061</v>
      </c>
      <c r="C318" s="8" t="s">
        <v>4061</v>
      </c>
      <c r="D318" s="5" t="s">
        <v>346</v>
      </c>
      <c r="E318" s="3">
        <v>44.87</v>
      </c>
      <c r="F318" s="3">
        <v>40.770000000000003</v>
      </c>
      <c r="G318" s="3">
        <v>42.65</v>
      </c>
      <c r="H318" s="3">
        <v>41.19</v>
      </c>
      <c r="I318" s="3">
        <v>39.409999999999997</v>
      </c>
      <c r="J318" s="3">
        <v>34.479999999999997</v>
      </c>
      <c r="K318" s="3">
        <v>29.56</v>
      </c>
      <c r="L318" s="3">
        <v>24.63</v>
      </c>
      <c r="M318" s="3">
        <v>19.71</v>
      </c>
      <c r="N318" s="3">
        <v>14.78</v>
      </c>
      <c r="O318" s="3">
        <v>9.85</v>
      </c>
      <c r="P318" s="3">
        <v>4.93</v>
      </c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1:33" x14ac:dyDescent="0.25">
      <c r="A319" t="s">
        <v>147</v>
      </c>
      <c r="B319" s="8" t="s">
        <v>4062</v>
      </c>
      <c r="C319" s="8" t="s">
        <v>4062</v>
      </c>
      <c r="D319" s="5" t="s">
        <v>313</v>
      </c>
      <c r="E319" s="3">
        <v>36.11</v>
      </c>
      <c r="F319" s="3">
        <v>30.24</v>
      </c>
      <c r="G319" s="3">
        <v>28.67</v>
      </c>
      <c r="H319" s="3">
        <v>28.81</v>
      </c>
      <c r="I319" s="3">
        <v>27</v>
      </c>
      <c r="J319" s="3">
        <v>23.63</v>
      </c>
      <c r="K319" s="3">
        <v>20.25</v>
      </c>
      <c r="L319" s="3">
        <v>16.88</v>
      </c>
      <c r="M319" s="3">
        <v>13.5</v>
      </c>
      <c r="N319" s="3">
        <v>10.130000000000001</v>
      </c>
      <c r="O319" s="3">
        <v>6.75</v>
      </c>
      <c r="P319" s="3">
        <v>3.38</v>
      </c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1:33" x14ac:dyDescent="0.25">
      <c r="A320" t="s">
        <v>147</v>
      </c>
      <c r="B320" s="8" t="s">
        <v>6546</v>
      </c>
      <c r="C320" s="8" t="s">
        <v>4063</v>
      </c>
      <c r="D320" s="5" t="s">
        <v>431</v>
      </c>
      <c r="E320" s="3">
        <v>887.09</v>
      </c>
      <c r="F320" s="3">
        <v>818.23</v>
      </c>
      <c r="G320" s="3">
        <v>832.52</v>
      </c>
      <c r="H320" s="3">
        <v>831.65</v>
      </c>
      <c r="I320" s="3">
        <v>825.9</v>
      </c>
      <c r="J320" s="3">
        <v>722.66</v>
      </c>
      <c r="K320" s="3">
        <v>619.42999999999995</v>
      </c>
      <c r="L320" s="3">
        <v>516.19000000000005</v>
      </c>
      <c r="M320" s="3">
        <v>412.95</v>
      </c>
      <c r="N320" s="3">
        <v>309.70999999999998</v>
      </c>
      <c r="O320" s="3">
        <v>206.48</v>
      </c>
      <c r="P320" s="3">
        <v>103.24</v>
      </c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1:33" x14ac:dyDescent="0.25">
      <c r="A321" t="s">
        <v>147</v>
      </c>
      <c r="B321" s="8" t="s">
        <v>6546</v>
      </c>
      <c r="C321" s="8" t="s">
        <v>4064</v>
      </c>
      <c r="D321" s="5" t="s">
        <v>432</v>
      </c>
      <c r="E321" s="3">
        <v>18.63</v>
      </c>
      <c r="F321" s="3">
        <v>21.08</v>
      </c>
      <c r="G321" s="3">
        <v>20.36</v>
      </c>
      <c r="H321" s="3">
        <v>20.66</v>
      </c>
      <c r="I321" s="3">
        <v>19.899999999999999</v>
      </c>
      <c r="J321" s="3">
        <v>17.41</v>
      </c>
      <c r="K321" s="3">
        <v>14.93</v>
      </c>
      <c r="L321" s="3">
        <v>12.44</v>
      </c>
      <c r="M321" s="3">
        <v>9.9499999999999993</v>
      </c>
      <c r="N321" s="3">
        <v>7.46</v>
      </c>
      <c r="O321" s="3">
        <v>4.9800000000000004</v>
      </c>
      <c r="P321" s="3">
        <v>2.4900000000000002</v>
      </c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1:33" x14ac:dyDescent="0.25">
      <c r="A322" t="s">
        <v>147</v>
      </c>
      <c r="B322" s="8" t="s">
        <v>6547</v>
      </c>
      <c r="C322" s="8" t="s">
        <v>4065</v>
      </c>
      <c r="D322" s="5" t="s">
        <v>433</v>
      </c>
      <c r="E322" s="3">
        <v>33.380000000000003</v>
      </c>
      <c r="F322" s="3">
        <v>29.26</v>
      </c>
      <c r="G322" s="3">
        <v>31.44</v>
      </c>
      <c r="H322" s="3">
        <v>31.21</v>
      </c>
      <c r="I322" s="3">
        <v>29.87</v>
      </c>
      <c r="J322" s="3">
        <v>26.14</v>
      </c>
      <c r="K322" s="3">
        <v>22.4</v>
      </c>
      <c r="L322" s="3">
        <v>18.670000000000002</v>
      </c>
      <c r="M322" s="3">
        <v>14.94</v>
      </c>
      <c r="N322" s="3">
        <v>11.2</v>
      </c>
      <c r="O322" s="3">
        <v>7.47</v>
      </c>
      <c r="P322" s="3">
        <v>3.73</v>
      </c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1:33" x14ac:dyDescent="0.25">
      <c r="A323" t="s">
        <v>147</v>
      </c>
      <c r="B323" s="8" t="s">
        <v>6547</v>
      </c>
      <c r="C323" s="8" t="s">
        <v>4066</v>
      </c>
      <c r="D323" s="5" t="s">
        <v>434</v>
      </c>
      <c r="E323" s="3">
        <v>23.37</v>
      </c>
      <c r="F323" s="3">
        <v>19.420000000000002</v>
      </c>
      <c r="G323" s="3">
        <v>19.2</v>
      </c>
      <c r="H323" s="3">
        <v>16.72</v>
      </c>
      <c r="I323" s="3">
        <v>14.44</v>
      </c>
      <c r="J323" s="3">
        <v>12.64</v>
      </c>
      <c r="K323" s="3">
        <v>10.83</v>
      </c>
      <c r="L323" s="3">
        <v>9.0299999999999994</v>
      </c>
      <c r="M323" s="3">
        <v>7.22</v>
      </c>
      <c r="N323" s="3">
        <v>5.42</v>
      </c>
      <c r="O323" s="3">
        <v>3.61</v>
      </c>
      <c r="P323" s="3">
        <v>1.81</v>
      </c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1:33" x14ac:dyDescent="0.25">
      <c r="A324" t="s">
        <v>147</v>
      </c>
      <c r="B324" s="8" t="s">
        <v>4067</v>
      </c>
      <c r="C324" s="8" t="s">
        <v>4067</v>
      </c>
      <c r="D324" s="5" t="s">
        <v>435</v>
      </c>
      <c r="E324" s="3">
        <v>185.31</v>
      </c>
      <c r="F324" s="3">
        <v>177.75</v>
      </c>
      <c r="G324" s="3">
        <v>171.35</v>
      </c>
      <c r="H324" s="3">
        <v>170.95</v>
      </c>
      <c r="I324" s="3">
        <v>163.75</v>
      </c>
      <c r="J324" s="3">
        <v>143.28</v>
      </c>
      <c r="K324" s="3">
        <v>122.81</v>
      </c>
      <c r="L324" s="3">
        <v>102.34</v>
      </c>
      <c r="M324" s="3">
        <v>81.88</v>
      </c>
      <c r="N324" s="3">
        <v>61.41</v>
      </c>
      <c r="O324" s="3">
        <v>40.94</v>
      </c>
      <c r="P324" s="3">
        <v>20.47</v>
      </c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1:33" x14ac:dyDescent="0.25">
      <c r="A325" t="s">
        <v>147</v>
      </c>
      <c r="B325" s="8" t="s">
        <v>4068</v>
      </c>
      <c r="C325" s="8" t="s">
        <v>4068</v>
      </c>
      <c r="D325" s="5" t="s">
        <v>436</v>
      </c>
      <c r="E325" s="3">
        <v>23.41</v>
      </c>
      <c r="F325" s="3">
        <v>44.2</v>
      </c>
      <c r="G325" s="3">
        <v>27.4</v>
      </c>
      <c r="H325" s="3">
        <v>40.270000000000003</v>
      </c>
      <c r="I325" s="3">
        <v>38.22</v>
      </c>
      <c r="J325" s="3">
        <v>33.44</v>
      </c>
      <c r="K325" s="3">
        <v>28.67</v>
      </c>
      <c r="L325" s="3">
        <v>23.89</v>
      </c>
      <c r="M325" s="3">
        <v>19.11</v>
      </c>
      <c r="N325" s="3">
        <v>14.33</v>
      </c>
      <c r="O325" s="3">
        <v>9.56</v>
      </c>
      <c r="P325" s="3">
        <v>4.78</v>
      </c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1:33" x14ac:dyDescent="0.25">
      <c r="A326" t="s">
        <v>147</v>
      </c>
      <c r="B326" s="8" t="s">
        <v>4069</v>
      </c>
      <c r="C326" s="8" t="s">
        <v>4069</v>
      </c>
      <c r="D326" s="5" t="s">
        <v>63</v>
      </c>
      <c r="E326" s="3">
        <v>142.31</v>
      </c>
      <c r="F326" s="3">
        <v>130.08000000000001</v>
      </c>
      <c r="G326" s="3">
        <v>120.82</v>
      </c>
      <c r="H326" s="3">
        <v>116.53</v>
      </c>
      <c r="I326" s="3">
        <v>116.89</v>
      </c>
      <c r="J326" s="3">
        <v>102.28</v>
      </c>
      <c r="K326" s="3">
        <v>87.67</v>
      </c>
      <c r="L326" s="3">
        <v>73.06</v>
      </c>
      <c r="M326" s="3">
        <v>58.45</v>
      </c>
      <c r="N326" s="3">
        <v>43.83</v>
      </c>
      <c r="O326" s="3">
        <v>29.22</v>
      </c>
      <c r="P326" s="3">
        <v>14.61</v>
      </c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1:33" x14ac:dyDescent="0.25">
      <c r="A327" t="s">
        <v>147</v>
      </c>
      <c r="B327" s="8" t="s">
        <v>4070</v>
      </c>
      <c r="C327" s="8" t="s">
        <v>4070</v>
      </c>
      <c r="D327" s="5" t="s">
        <v>437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1:33" x14ac:dyDescent="0.25">
      <c r="A328" t="s">
        <v>147</v>
      </c>
      <c r="B328" s="8" t="s">
        <v>4071</v>
      </c>
      <c r="C328" s="8" t="s">
        <v>4071</v>
      </c>
      <c r="D328" s="5" t="s">
        <v>4072</v>
      </c>
      <c r="E328" s="3">
        <v>19.61</v>
      </c>
      <c r="F328" s="3">
        <v>19.72</v>
      </c>
      <c r="G328" s="3">
        <v>18.97</v>
      </c>
      <c r="H328" s="3">
        <v>17.62</v>
      </c>
      <c r="I328" s="3">
        <v>15.98</v>
      </c>
      <c r="J328" s="3">
        <v>13.98</v>
      </c>
      <c r="K328" s="3">
        <v>11.99</v>
      </c>
      <c r="L328" s="3">
        <v>9.99</v>
      </c>
      <c r="M328" s="3">
        <v>7.99</v>
      </c>
      <c r="N328" s="3">
        <v>5.99</v>
      </c>
      <c r="O328" s="3">
        <v>4</v>
      </c>
      <c r="P328" s="3">
        <v>2</v>
      </c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1:33" x14ac:dyDescent="0.25">
      <c r="A329" t="s">
        <v>147</v>
      </c>
      <c r="B329" s="8" t="s">
        <v>4073</v>
      </c>
      <c r="C329" s="8" t="s">
        <v>4073</v>
      </c>
      <c r="D329" s="5" t="s">
        <v>438</v>
      </c>
      <c r="E329" s="3">
        <v>27.44</v>
      </c>
      <c r="F329" s="3">
        <v>23.56</v>
      </c>
      <c r="G329" s="3">
        <v>22.05</v>
      </c>
      <c r="H329" s="3">
        <v>20.02</v>
      </c>
      <c r="I329" s="3">
        <v>18.29</v>
      </c>
      <c r="J329" s="3">
        <v>16</v>
      </c>
      <c r="K329" s="3">
        <v>13.72</v>
      </c>
      <c r="L329" s="3">
        <v>11.43</v>
      </c>
      <c r="M329" s="3">
        <v>9.15</v>
      </c>
      <c r="N329" s="3">
        <v>6.86</v>
      </c>
      <c r="O329" s="3">
        <v>4.57</v>
      </c>
      <c r="P329" s="3">
        <v>2.29</v>
      </c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1:33" x14ac:dyDescent="0.25">
      <c r="A330" t="s">
        <v>147</v>
      </c>
      <c r="B330" s="8" t="s">
        <v>6548</v>
      </c>
      <c r="C330" s="8" t="s">
        <v>4074</v>
      </c>
      <c r="D330" s="5" t="s">
        <v>439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1:33" x14ac:dyDescent="0.25">
      <c r="A331" t="s">
        <v>147</v>
      </c>
      <c r="B331" s="8" t="s">
        <v>6548</v>
      </c>
      <c r="C331" s="8" t="s">
        <v>4075</v>
      </c>
      <c r="D331" s="5" t="s">
        <v>440</v>
      </c>
      <c r="E331" s="3">
        <v>186.24</v>
      </c>
      <c r="F331" s="3">
        <v>230.87</v>
      </c>
      <c r="G331" s="3">
        <v>227.35</v>
      </c>
      <c r="H331" s="3">
        <v>294.69</v>
      </c>
      <c r="I331" s="3">
        <v>285.72000000000003</v>
      </c>
      <c r="J331" s="3">
        <v>250.01</v>
      </c>
      <c r="K331" s="3">
        <v>214.29</v>
      </c>
      <c r="L331" s="3">
        <v>178.58</v>
      </c>
      <c r="M331" s="3">
        <v>142.86000000000001</v>
      </c>
      <c r="N331" s="3">
        <v>107.15</v>
      </c>
      <c r="O331" s="3">
        <v>71.430000000000007</v>
      </c>
      <c r="P331" s="3">
        <v>35.72</v>
      </c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1:33" x14ac:dyDescent="0.25">
      <c r="A332" t="s">
        <v>147</v>
      </c>
      <c r="B332" s="8" t="s">
        <v>6548</v>
      </c>
      <c r="C332" s="8" t="s">
        <v>4076</v>
      </c>
      <c r="D332" s="5" t="s">
        <v>441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1:33" x14ac:dyDescent="0.25">
      <c r="A333" t="s">
        <v>147</v>
      </c>
      <c r="B333" s="8" t="s">
        <v>4077</v>
      </c>
      <c r="C333" s="8" t="s">
        <v>4077</v>
      </c>
      <c r="D333" s="5" t="s">
        <v>442</v>
      </c>
      <c r="E333" s="3">
        <v>666.89</v>
      </c>
      <c r="F333" s="3">
        <v>680.06</v>
      </c>
      <c r="G333" s="3">
        <v>644.89</v>
      </c>
      <c r="H333" s="3">
        <v>633.77</v>
      </c>
      <c r="I333" s="3">
        <v>605.35</v>
      </c>
      <c r="J333" s="3">
        <v>529.67999999999995</v>
      </c>
      <c r="K333" s="3">
        <v>454.01</v>
      </c>
      <c r="L333" s="3">
        <v>378.34</v>
      </c>
      <c r="M333" s="3">
        <v>302.68</v>
      </c>
      <c r="N333" s="3">
        <v>227.01</v>
      </c>
      <c r="O333" s="3">
        <v>151.34</v>
      </c>
      <c r="P333" s="3">
        <v>75.67</v>
      </c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1:33" x14ac:dyDescent="0.25">
      <c r="A334" t="s">
        <v>147</v>
      </c>
      <c r="B334" s="8" t="s">
        <v>4078</v>
      </c>
      <c r="C334" s="8" t="s">
        <v>4078</v>
      </c>
      <c r="D334" s="5" t="s">
        <v>443</v>
      </c>
      <c r="E334" s="3">
        <v>308.18</v>
      </c>
      <c r="F334" s="3">
        <v>293.97000000000003</v>
      </c>
      <c r="G334" s="3">
        <v>286.02</v>
      </c>
      <c r="H334" s="3">
        <v>272.85000000000002</v>
      </c>
      <c r="I334" s="3">
        <v>265.83</v>
      </c>
      <c r="J334" s="3">
        <v>232.6</v>
      </c>
      <c r="K334" s="3">
        <v>199.37</v>
      </c>
      <c r="L334" s="3">
        <v>166.14</v>
      </c>
      <c r="M334" s="3">
        <v>132.91999999999999</v>
      </c>
      <c r="N334" s="3">
        <v>99.69</v>
      </c>
      <c r="O334" s="3">
        <v>66.459999999999994</v>
      </c>
      <c r="P334" s="3">
        <v>33.229999999999997</v>
      </c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1:33" x14ac:dyDescent="0.25">
      <c r="A335" t="s">
        <v>147</v>
      </c>
      <c r="B335" s="8" t="s">
        <v>4079</v>
      </c>
      <c r="C335" s="8" t="s">
        <v>4079</v>
      </c>
      <c r="D335" s="5" t="s">
        <v>444</v>
      </c>
      <c r="E335" s="3">
        <v>44.75</v>
      </c>
      <c r="F335" s="3">
        <v>40.450000000000003</v>
      </c>
      <c r="G335" s="3">
        <v>38.76</v>
      </c>
      <c r="H335" s="3">
        <v>34.75</v>
      </c>
      <c r="I335" s="3">
        <v>36.39</v>
      </c>
      <c r="J335" s="3">
        <v>31.84</v>
      </c>
      <c r="K335" s="3">
        <v>27.29</v>
      </c>
      <c r="L335" s="3">
        <v>22.74</v>
      </c>
      <c r="M335" s="3">
        <v>18.2</v>
      </c>
      <c r="N335" s="3">
        <v>13.65</v>
      </c>
      <c r="O335" s="3">
        <v>9.1</v>
      </c>
      <c r="P335" s="3">
        <v>4.55</v>
      </c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1:33" x14ac:dyDescent="0.25">
      <c r="A336" t="s">
        <v>147</v>
      </c>
      <c r="B336" s="8" t="s">
        <v>4080</v>
      </c>
      <c r="C336" s="8" t="s">
        <v>4080</v>
      </c>
      <c r="D336" s="5" t="s">
        <v>445</v>
      </c>
      <c r="E336" s="3">
        <v>37.06</v>
      </c>
      <c r="F336" s="3">
        <v>22.44</v>
      </c>
      <c r="G336" s="3">
        <v>24.35</v>
      </c>
      <c r="H336" s="3">
        <v>23.9</v>
      </c>
      <c r="I336" s="3">
        <v>25.06</v>
      </c>
      <c r="J336" s="3">
        <v>21.93</v>
      </c>
      <c r="K336" s="3">
        <v>18.8</v>
      </c>
      <c r="L336" s="3">
        <v>15.66</v>
      </c>
      <c r="M336" s="3">
        <v>12.53</v>
      </c>
      <c r="N336" s="3">
        <v>9.4</v>
      </c>
      <c r="O336" s="3">
        <v>6.27</v>
      </c>
      <c r="P336" s="3">
        <v>3.13</v>
      </c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1:33" x14ac:dyDescent="0.25">
      <c r="A337" t="s">
        <v>147</v>
      </c>
      <c r="B337" s="8" t="s">
        <v>6547</v>
      </c>
      <c r="C337" s="8" t="s">
        <v>6060</v>
      </c>
      <c r="D337" s="5" t="s">
        <v>446</v>
      </c>
      <c r="E337" s="3"/>
      <c r="F337" s="3"/>
      <c r="G337" s="3"/>
      <c r="H337" s="3"/>
      <c r="I337" s="3">
        <v>90.44</v>
      </c>
      <c r="J337" s="3">
        <v>79.14</v>
      </c>
      <c r="K337" s="3">
        <v>67.83</v>
      </c>
      <c r="L337" s="3">
        <v>56.53</v>
      </c>
      <c r="M337" s="3">
        <v>45.22</v>
      </c>
      <c r="N337" s="3">
        <v>33.92</v>
      </c>
      <c r="O337" s="3">
        <v>22.61</v>
      </c>
      <c r="P337" s="3">
        <v>11.31</v>
      </c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1:33" x14ac:dyDescent="0.25">
      <c r="A338" t="s">
        <v>2673</v>
      </c>
      <c r="B338" s="8" t="s">
        <v>4081</v>
      </c>
      <c r="C338" s="8" t="s">
        <v>4081</v>
      </c>
      <c r="D338" s="5" t="s">
        <v>460</v>
      </c>
      <c r="E338" s="3">
        <v>8.0399999999999991</v>
      </c>
      <c r="F338" s="3">
        <v>7.38</v>
      </c>
      <c r="G338" s="3">
        <v>7.52</v>
      </c>
      <c r="H338" s="3">
        <v>7.13</v>
      </c>
      <c r="I338" s="3">
        <v>6.98</v>
      </c>
      <c r="J338" s="3">
        <v>6.11</v>
      </c>
      <c r="K338" s="3">
        <v>5.24</v>
      </c>
      <c r="L338" s="3">
        <v>4.3600000000000003</v>
      </c>
      <c r="M338" s="3">
        <v>3.49</v>
      </c>
      <c r="N338" s="3">
        <v>2.62</v>
      </c>
      <c r="O338" s="3">
        <v>1.75</v>
      </c>
      <c r="P338" s="3">
        <v>0.87</v>
      </c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:33" x14ac:dyDescent="0.25">
      <c r="A339" t="s">
        <v>2673</v>
      </c>
      <c r="B339" s="8" t="s">
        <v>4082</v>
      </c>
      <c r="C339" s="8" t="s">
        <v>4082</v>
      </c>
      <c r="D339" s="5" t="s">
        <v>447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:33" x14ac:dyDescent="0.25">
      <c r="A340" t="s">
        <v>2673</v>
      </c>
      <c r="B340" s="8" t="s">
        <v>4082</v>
      </c>
      <c r="C340" s="8" t="s">
        <v>4083</v>
      </c>
      <c r="D340" s="5" t="s">
        <v>461</v>
      </c>
      <c r="E340" s="3">
        <v>101.16</v>
      </c>
      <c r="F340" s="3">
        <v>100.66</v>
      </c>
      <c r="G340" s="3">
        <v>100.85</v>
      </c>
      <c r="H340" s="3">
        <v>102.08</v>
      </c>
      <c r="I340" s="3">
        <v>105.84</v>
      </c>
      <c r="J340" s="3">
        <v>92.61</v>
      </c>
      <c r="K340" s="3">
        <v>79.38</v>
      </c>
      <c r="L340" s="3">
        <v>66.150000000000006</v>
      </c>
      <c r="M340" s="3">
        <v>52.92</v>
      </c>
      <c r="N340" s="3">
        <v>39.69</v>
      </c>
      <c r="O340" s="3">
        <v>26.46</v>
      </c>
      <c r="P340" s="3">
        <v>13.23</v>
      </c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:33" x14ac:dyDescent="0.25">
      <c r="A341" t="s">
        <v>2673</v>
      </c>
      <c r="B341" s="8" t="s">
        <v>4082</v>
      </c>
      <c r="C341" s="8" t="s">
        <v>4084</v>
      </c>
      <c r="D341" s="5" t="s">
        <v>462</v>
      </c>
      <c r="E341" s="3">
        <v>233.32</v>
      </c>
      <c r="F341" s="3">
        <v>222.36</v>
      </c>
      <c r="G341" s="3">
        <v>222.23</v>
      </c>
      <c r="H341" s="3">
        <v>216.81</v>
      </c>
      <c r="I341" s="3">
        <v>211.32</v>
      </c>
      <c r="J341" s="3">
        <v>184.91</v>
      </c>
      <c r="K341" s="3">
        <v>158.49</v>
      </c>
      <c r="L341" s="3">
        <v>132.08000000000001</v>
      </c>
      <c r="M341" s="3">
        <v>105.66</v>
      </c>
      <c r="N341" s="3">
        <v>79.25</v>
      </c>
      <c r="O341" s="3">
        <v>52.83</v>
      </c>
      <c r="P341" s="3">
        <v>26.42</v>
      </c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1:33" x14ac:dyDescent="0.25">
      <c r="A342" t="s">
        <v>2673</v>
      </c>
      <c r="B342" s="8" t="s">
        <v>4085</v>
      </c>
      <c r="C342" s="8" t="s">
        <v>4085</v>
      </c>
      <c r="D342" s="5" t="s">
        <v>452</v>
      </c>
      <c r="E342" s="3">
        <v>35.33</v>
      </c>
      <c r="F342" s="3">
        <v>36.6</v>
      </c>
      <c r="G342" s="3">
        <v>34.619999999999997</v>
      </c>
      <c r="H342" s="3">
        <v>34.28</v>
      </c>
      <c r="I342" s="3">
        <v>32.270000000000003</v>
      </c>
      <c r="J342" s="3">
        <v>28.24</v>
      </c>
      <c r="K342" s="3">
        <v>24.2</v>
      </c>
      <c r="L342" s="3">
        <v>20.170000000000002</v>
      </c>
      <c r="M342" s="3">
        <v>16.14</v>
      </c>
      <c r="N342" s="3">
        <v>12.1</v>
      </c>
      <c r="O342" s="3">
        <v>8.07</v>
      </c>
      <c r="P342" s="3">
        <v>4.03</v>
      </c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1:33" x14ac:dyDescent="0.25">
      <c r="A343" t="s">
        <v>2673</v>
      </c>
      <c r="B343" s="8" t="s">
        <v>4086</v>
      </c>
      <c r="C343" s="8" t="s">
        <v>4086</v>
      </c>
      <c r="D343" s="5" t="s">
        <v>463</v>
      </c>
      <c r="E343" s="3">
        <v>52.04</v>
      </c>
      <c r="F343" s="3">
        <v>47.88</v>
      </c>
      <c r="G343" s="3">
        <v>50.09</v>
      </c>
      <c r="H343" s="3">
        <v>52.37</v>
      </c>
      <c r="I343" s="3">
        <v>50.25</v>
      </c>
      <c r="J343" s="3">
        <v>43.97</v>
      </c>
      <c r="K343" s="3">
        <v>37.69</v>
      </c>
      <c r="L343" s="3">
        <v>31.41</v>
      </c>
      <c r="M343" s="3">
        <v>25.13</v>
      </c>
      <c r="N343" s="3">
        <v>18.84</v>
      </c>
      <c r="O343" s="3">
        <v>12.56</v>
      </c>
      <c r="P343" s="3">
        <v>6.28</v>
      </c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1:33" x14ac:dyDescent="0.25">
      <c r="A344" t="s">
        <v>2673</v>
      </c>
      <c r="B344" s="8" t="s">
        <v>4087</v>
      </c>
      <c r="C344" s="8" t="s">
        <v>4087</v>
      </c>
      <c r="D344" s="5" t="s">
        <v>464</v>
      </c>
      <c r="E344" s="3">
        <v>92.08</v>
      </c>
      <c r="F344" s="3">
        <v>84.65</v>
      </c>
      <c r="G344" s="3">
        <v>99.56</v>
      </c>
      <c r="H344" s="3">
        <v>96.27</v>
      </c>
      <c r="I344" s="3">
        <v>149.77000000000001</v>
      </c>
      <c r="J344" s="3">
        <v>131.05000000000001</v>
      </c>
      <c r="K344" s="3">
        <v>112.33</v>
      </c>
      <c r="L344" s="3">
        <v>93.61</v>
      </c>
      <c r="M344" s="3">
        <v>74.89</v>
      </c>
      <c r="N344" s="3">
        <v>56.16</v>
      </c>
      <c r="O344" s="3">
        <v>37.44</v>
      </c>
      <c r="P344" s="3">
        <v>18.72</v>
      </c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1:33" x14ac:dyDescent="0.25">
      <c r="A345" t="s">
        <v>2673</v>
      </c>
      <c r="B345" s="8" t="s">
        <v>6549</v>
      </c>
      <c r="C345" s="8" t="s">
        <v>4088</v>
      </c>
      <c r="D345" s="5" t="s">
        <v>465</v>
      </c>
      <c r="E345" s="3">
        <v>11.54</v>
      </c>
      <c r="F345" s="3">
        <v>10.220000000000001</v>
      </c>
      <c r="G345" s="3">
        <v>9.3699999999999992</v>
      </c>
      <c r="H345" s="3">
        <v>9.2899999999999991</v>
      </c>
      <c r="I345" s="3">
        <v>8.93</v>
      </c>
      <c r="J345" s="3">
        <v>7.81</v>
      </c>
      <c r="K345" s="3">
        <v>6.7</v>
      </c>
      <c r="L345" s="3">
        <v>5.58</v>
      </c>
      <c r="M345" s="3">
        <v>4.47</v>
      </c>
      <c r="N345" s="3">
        <v>3.35</v>
      </c>
      <c r="O345" s="3">
        <v>2.23</v>
      </c>
      <c r="P345" s="3">
        <v>1.1200000000000001</v>
      </c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1:33" x14ac:dyDescent="0.25">
      <c r="A346" t="s">
        <v>2673</v>
      </c>
      <c r="B346" s="8" t="s">
        <v>6549</v>
      </c>
      <c r="C346" s="8" t="s">
        <v>4089</v>
      </c>
      <c r="D346" s="5" t="s">
        <v>466</v>
      </c>
      <c r="E346" s="3">
        <v>0.42</v>
      </c>
      <c r="F346" s="3">
        <v>0.39</v>
      </c>
      <c r="G346" s="3">
        <v>0.37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1:33" x14ac:dyDescent="0.25">
      <c r="A347" t="s">
        <v>2673</v>
      </c>
      <c r="B347" s="8" t="s">
        <v>6549</v>
      </c>
      <c r="C347" s="8" t="s">
        <v>4090</v>
      </c>
      <c r="D347" s="5" t="s">
        <v>4091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1:33" x14ac:dyDescent="0.25">
      <c r="A348" t="s">
        <v>2673</v>
      </c>
      <c r="B348" s="8" t="s">
        <v>4092</v>
      </c>
      <c r="C348" s="8" t="s">
        <v>4092</v>
      </c>
      <c r="D348" s="5" t="s">
        <v>467</v>
      </c>
      <c r="E348" s="3">
        <v>13.78</v>
      </c>
      <c r="F348" s="3">
        <v>12.54</v>
      </c>
      <c r="G348" s="3">
        <v>9.86</v>
      </c>
      <c r="H348" s="3">
        <v>9.39</v>
      </c>
      <c r="I348" s="3">
        <v>9.19</v>
      </c>
      <c r="J348" s="3">
        <v>8.0399999999999991</v>
      </c>
      <c r="K348" s="3">
        <v>6.89</v>
      </c>
      <c r="L348" s="3">
        <v>5.74</v>
      </c>
      <c r="M348" s="3">
        <v>4.5999999999999996</v>
      </c>
      <c r="N348" s="3">
        <v>3.45</v>
      </c>
      <c r="O348" s="3">
        <v>2.2999999999999998</v>
      </c>
      <c r="P348" s="3">
        <v>1.1499999999999999</v>
      </c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1:33" x14ac:dyDescent="0.25">
      <c r="A349" t="s">
        <v>2673</v>
      </c>
      <c r="B349" s="8" t="s">
        <v>4093</v>
      </c>
      <c r="C349" s="8" t="s">
        <v>4093</v>
      </c>
      <c r="D349" s="5" t="s">
        <v>468</v>
      </c>
      <c r="E349" s="3">
        <v>349.6</v>
      </c>
      <c r="F349" s="3">
        <v>413.19</v>
      </c>
      <c r="G349" s="3">
        <v>364.47</v>
      </c>
      <c r="H349" s="3">
        <v>339.75</v>
      </c>
      <c r="I349" s="3">
        <v>346.84</v>
      </c>
      <c r="J349" s="3">
        <v>303.49</v>
      </c>
      <c r="K349" s="3">
        <v>260.13</v>
      </c>
      <c r="L349" s="3">
        <v>216.78</v>
      </c>
      <c r="M349" s="3">
        <v>173.42</v>
      </c>
      <c r="N349" s="3">
        <v>130.07</v>
      </c>
      <c r="O349" s="3">
        <v>86.71</v>
      </c>
      <c r="P349" s="3">
        <v>43.36</v>
      </c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1:33" x14ac:dyDescent="0.25">
      <c r="A350" t="s">
        <v>2673</v>
      </c>
      <c r="B350" s="8" t="s">
        <v>4094</v>
      </c>
      <c r="C350" s="8" t="s">
        <v>4094</v>
      </c>
      <c r="D350" s="5" t="s">
        <v>469</v>
      </c>
      <c r="E350" s="3">
        <v>297.29000000000002</v>
      </c>
      <c r="F350" s="3">
        <v>261.77</v>
      </c>
      <c r="G350" s="3">
        <v>256.74</v>
      </c>
      <c r="H350" s="3">
        <v>273.43</v>
      </c>
      <c r="I350" s="3">
        <v>256.43</v>
      </c>
      <c r="J350" s="3">
        <v>224.38</v>
      </c>
      <c r="K350" s="3">
        <v>192.32</v>
      </c>
      <c r="L350" s="3">
        <v>160.27000000000001</v>
      </c>
      <c r="M350" s="3">
        <v>128.22</v>
      </c>
      <c r="N350" s="3">
        <v>96.16</v>
      </c>
      <c r="O350" s="3">
        <v>64.11</v>
      </c>
      <c r="P350" s="3">
        <v>32.049999999999997</v>
      </c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1:33" x14ac:dyDescent="0.25">
      <c r="A351" t="s">
        <v>2673</v>
      </c>
      <c r="B351" s="8" t="s">
        <v>4095</v>
      </c>
      <c r="C351" s="8" t="s">
        <v>4095</v>
      </c>
      <c r="D351" s="5" t="s">
        <v>41</v>
      </c>
      <c r="E351" s="3">
        <v>80.12</v>
      </c>
      <c r="F351" s="3">
        <v>75.75</v>
      </c>
      <c r="G351" s="3">
        <v>82.03</v>
      </c>
      <c r="H351" s="3">
        <v>97.08</v>
      </c>
      <c r="I351" s="3">
        <v>118.42</v>
      </c>
      <c r="J351" s="3">
        <v>103.62</v>
      </c>
      <c r="K351" s="3">
        <v>88.82</v>
      </c>
      <c r="L351" s="3">
        <v>74.010000000000005</v>
      </c>
      <c r="M351" s="3">
        <v>59.21</v>
      </c>
      <c r="N351" s="3">
        <v>44.41</v>
      </c>
      <c r="O351" s="3">
        <v>29.61</v>
      </c>
      <c r="P351" s="3">
        <v>14.8</v>
      </c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1:33" x14ac:dyDescent="0.25">
      <c r="A352" t="s">
        <v>2673</v>
      </c>
      <c r="B352" s="8" t="s">
        <v>4096</v>
      </c>
      <c r="C352" s="8" t="s">
        <v>4096</v>
      </c>
      <c r="D352" s="5" t="s">
        <v>470</v>
      </c>
      <c r="E352" s="3">
        <v>272.2</v>
      </c>
      <c r="F352" s="3">
        <v>261.60000000000002</v>
      </c>
      <c r="G352" s="3">
        <v>282.20999999999998</v>
      </c>
      <c r="H352" s="3">
        <v>268.64</v>
      </c>
      <c r="I352" s="3">
        <v>279.10000000000002</v>
      </c>
      <c r="J352" s="3">
        <v>244.21</v>
      </c>
      <c r="K352" s="3">
        <v>209.33</v>
      </c>
      <c r="L352" s="3">
        <v>174.44</v>
      </c>
      <c r="M352" s="3">
        <v>139.55000000000001</v>
      </c>
      <c r="N352" s="3">
        <v>104.66</v>
      </c>
      <c r="O352" s="3">
        <v>69.78</v>
      </c>
      <c r="P352" s="3">
        <v>34.89</v>
      </c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1:33" x14ac:dyDescent="0.25">
      <c r="A353" t="s">
        <v>2673</v>
      </c>
      <c r="B353" s="8" t="s">
        <v>4097</v>
      </c>
      <c r="C353" s="8" t="s">
        <v>4097</v>
      </c>
      <c r="D353" s="5" t="s">
        <v>198</v>
      </c>
      <c r="E353" s="3">
        <v>99.84</v>
      </c>
      <c r="F353" s="3">
        <v>121.77</v>
      </c>
      <c r="G353" s="3">
        <v>165.89</v>
      </c>
      <c r="H353" s="3">
        <v>157.66999999999999</v>
      </c>
      <c r="I353" s="3">
        <v>150.36000000000001</v>
      </c>
      <c r="J353" s="3">
        <v>131.57</v>
      </c>
      <c r="K353" s="3">
        <v>112.77</v>
      </c>
      <c r="L353" s="3">
        <v>93.98</v>
      </c>
      <c r="M353" s="3">
        <v>75.180000000000007</v>
      </c>
      <c r="N353" s="3">
        <v>56.39</v>
      </c>
      <c r="O353" s="3">
        <v>37.590000000000003</v>
      </c>
      <c r="P353" s="3">
        <v>18.8</v>
      </c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1:33" x14ac:dyDescent="0.25">
      <c r="A354" t="s">
        <v>2673</v>
      </c>
      <c r="B354" s="8" t="s">
        <v>4098</v>
      </c>
      <c r="C354" s="8" t="s">
        <v>4098</v>
      </c>
      <c r="D354" s="5" t="s">
        <v>471</v>
      </c>
      <c r="E354" s="3">
        <v>43.88</v>
      </c>
      <c r="F354" s="3">
        <v>44.92</v>
      </c>
      <c r="G354" s="3">
        <v>46.69</v>
      </c>
      <c r="H354" s="3">
        <v>47.87</v>
      </c>
      <c r="I354" s="3">
        <v>46.92</v>
      </c>
      <c r="J354" s="3">
        <v>41.06</v>
      </c>
      <c r="K354" s="3">
        <v>35.19</v>
      </c>
      <c r="L354" s="3">
        <v>29.33</v>
      </c>
      <c r="M354" s="3">
        <v>23.46</v>
      </c>
      <c r="N354" s="3">
        <v>17.600000000000001</v>
      </c>
      <c r="O354" s="3">
        <v>11.73</v>
      </c>
      <c r="P354" s="3">
        <v>5.87</v>
      </c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1:33" x14ac:dyDescent="0.25">
      <c r="A355" t="s">
        <v>2673</v>
      </c>
      <c r="B355" s="8" t="s">
        <v>4099</v>
      </c>
      <c r="C355" s="8" t="s">
        <v>4099</v>
      </c>
      <c r="D355" s="5" t="s">
        <v>395</v>
      </c>
      <c r="E355" s="3">
        <v>46.43</v>
      </c>
      <c r="F355" s="3">
        <v>53.4</v>
      </c>
      <c r="G355" s="3">
        <v>41.81</v>
      </c>
      <c r="H355" s="3">
        <v>37.18</v>
      </c>
      <c r="I355" s="3">
        <v>33.43</v>
      </c>
      <c r="J355" s="3">
        <v>29.25</v>
      </c>
      <c r="K355" s="3">
        <v>25.07</v>
      </c>
      <c r="L355" s="3">
        <v>20.89</v>
      </c>
      <c r="M355" s="3">
        <v>16.72</v>
      </c>
      <c r="N355" s="3">
        <v>12.54</v>
      </c>
      <c r="O355" s="3">
        <v>8.36</v>
      </c>
      <c r="P355" s="3">
        <v>4.18</v>
      </c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1:33" x14ac:dyDescent="0.25">
      <c r="A356" t="s">
        <v>2673</v>
      </c>
      <c r="B356" s="8" t="s">
        <v>4100</v>
      </c>
      <c r="C356" s="8" t="s">
        <v>4100</v>
      </c>
      <c r="D356" s="5" t="s">
        <v>472</v>
      </c>
      <c r="E356" s="3">
        <v>177.28</v>
      </c>
      <c r="F356" s="3">
        <v>235.17</v>
      </c>
      <c r="G356" s="3">
        <v>212.65</v>
      </c>
      <c r="H356" s="3">
        <v>225.69</v>
      </c>
      <c r="I356" s="3">
        <v>232.51</v>
      </c>
      <c r="J356" s="3">
        <v>203.45</v>
      </c>
      <c r="K356" s="3">
        <v>174.38</v>
      </c>
      <c r="L356" s="3">
        <v>145.32</v>
      </c>
      <c r="M356" s="3">
        <v>116.26</v>
      </c>
      <c r="N356" s="3">
        <v>87.19</v>
      </c>
      <c r="O356" s="3">
        <v>58.13</v>
      </c>
      <c r="P356" s="3">
        <v>29.06</v>
      </c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1:33" x14ac:dyDescent="0.25">
      <c r="A357" t="s">
        <v>2673</v>
      </c>
      <c r="B357" s="8" t="s">
        <v>4101</v>
      </c>
      <c r="C357" s="8" t="s">
        <v>4101</v>
      </c>
      <c r="D357" s="5" t="s">
        <v>24</v>
      </c>
      <c r="E357" s="3">
        <v>419.45</v>
      </c>
      <c r="F357" s="3">
        <v>390.16</v>
      </c>
      <c r="G357" s="3">
        <v>356.27</v>
      </c>
      <c r="H357" s="3">
        <v>355</v>
      </c>
      <c r="I357" s="3">
        <v>340.44</v>
      </c>
      <c r="J357" s="3">
        <v>297.89</v>
      </c>
      <c r="K357" s="3">
        <v>255.33</v>
      </c>
      <c r="L357" s="3">
        <v>212.78</v>
      </c>
      <c r="M357" s="3">
        <v>170.22</v>
      </c>
      <c r="N357" s="3">
        <v>127.67</v>
      </c>
      <c r="O357" s="3">
        <v>85.11</v>
      </c>
      <c r="P357" s="3">
        <v>42.56</v>
      </c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1:33" x14ac:dyDescent="0.25">
      <c r="A358" t="s">
        <v>2673</v>
      </c>
      <c r="B358" s="8" t="s">
        <v>4086</v>
      </c>
      <c r="C358" s="8" t="s">
        <v>6042</v>
      </c>
      <c r="D358" s="5" t="s">
        <v>474</v>
      </c>
      <c r="E358" s="3"/>
      <c r="F358" s="3"/>
      <c r="G358" s="3"/>
      <c r="H358" s="3"/>
      <c r="I358" s="3">
        <v>6.03</v>
      </c>
      <c r="J358" s="3">
        <v>5.28</v>
      </c>
      <c r="K358" s="3">
        <v>4.5199999999999996</v>
      </c>
      <c r="L358" s="3">
        <v>3.77</v>
      </c>
      <c r="M358" s="3">
        <v>3.02</v>
      </c>
      <c r="N358" s="3">
        <v>2.2599999999999998</v>
      </c>
      <c r="O358" s="3">
        <v>1.51</v>
      </c>
      <c r="P358" s="3">
        <v>0.75</v>
      </c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1:33" x14ac:dyDescent="0.25">
      <c r="A359" t="s">
        <v>475</v>
      </c>
      <c r="B359" s="8" t="s">
        <v>4102</v>
      </c>
      <c r="C359" s="8" t="s">
        <v>4102</v>
      </c>
      <c r="D359" s="5" t="s">
        <v>486</v>
      </c>
      <c r="E359" s="3">
        <v>254.04</v>
      </c>
      <c r="F359" s="3">
        <v>249.62</v>
      </c>
      <c r="G359" s="3">
        <v>176.9</v>
      </c>
      <c r="H359" s="3">
        <v>155.65</v>
      </c>
      <c r="I359" s="3">
        <v>156.91</v>
      </c>
      <c r="J359" s="3">
        <v>137.30000000000001</v>
      </c>
      <c r="K359" s="3">
        <v>117.68</v>
      </c>
      <c r="L359" s="3">
        <v>98.07</v>
      </c>
      <c r="M359" s="3">
        <v>78.459999999999994</v>
      </c>
      <c r="N359" s="3">
        <v>58.84</v>
      </c>
      <c r="O359" s="3">
        <v>39.229999999999997</v>
      </c>
      <c r="P359" s="3">
        <v>19.61</v>
      </c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1:33" x14ac:dyDescent="0.25">
      <c r="A360" t="s">
        <v>475</v>
      </c>
      <c r="B360" s="8" t="s">
        <v>4103</v>
      </c>
      <c r="C360" s="8" t="s">
        <v>4103</v>
      </c>
      <c r="D360" s="5" t="s">
        <v>487</v>
      </c>
      <c r="E360" s="3">
        <v>958.04</v>
      </c>
      <c r="F360" s="3">
        <v>891.28</v>
      </c>
      <c r="G360" s="3">
        <v>1082.78</v>
      </c>
      <c r="H360" s="3">
        <v>1020.05</v>
      </c>
      <c r="I360" s="3">
        <v>997.01</v>
      </c>
      <c r="J360" s="3">
        <v>872.38</v>
      </c>
      <c r="K360" s="3">
        <v>747.76</v>
      </c>
      <c r="L360" s="3">
        <v>623.13</v>
      </c>
      <c r="M360" s="3">
        <v>498.51</v>
      </c>
      <c r="N360" s="3">
        <v>373.88</v>
      </c>
      <c r="O360" s="3">
        <v>249.25</v>
      </c>
      <c r="P360" s="3">
        <v>124.63</v>
      </c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1:33" x14ac:dyDescent="0.25">
      <c r="A361" t="s">
        <v>475</v>
      </c>
      <c r="B361" s="8" t="s">
        <v>4104</v>
      </c>
      <c r="C361" s="8" t="s">
        <v>4104</v>
      </c>
      <c r="D361" s="5" t="s">
        <v>147</v>
      </c>
      <c r="E361" s="3">
        <v>41.88</v>
      </c>
      <c r="F361" s="3">
        <v>38.96</v>
      </c>
      <c r="G361" s="3">
        <v>27.03</v>
      </c>
      <c r="H361" s="3">
        <v>22.12</v>
      </c>
      <c r="I361" s="3">
        <v>20.89</v>
      </c>
      <c r="J361" s="3">
        <v>18.28</v>
      </c>
      <c r="K361" s="3">
        <v>15.67</v>
      </c>
      <c r="L361" s="3">
        <v>13.06</v>
      </c>
      <c r="M361" s="3">
        <v>10.45</v>
      </c>
      <c r="N361" s="3">
        <v>7.83</v>
      </c>
      <c r="O361" s="3">
        <v>5.22</v>
      </c>
      <c r="P361" s="3">
        <v>2.61</v>
      </c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1:33" x14ac:dyDescent="0.25">
      <c r="A362" t="s">
        <v>475</v>
      </c>
      <c r="B362" s="8" t="s">
        <v>4105</v>
      </c>
      <c r="C362" s="8" t="s">
        <v>4105</v>
      </c>
      <c r="D362" s="5" t="s">
        <v>475</v>
      </c>
      <c r="E362" s="3">
        <v>250.7</v>
      </c>
      <c r="F362" s="3">
        <v>425.6</v>
      </c>
      <c r="G362" s="3">
        <v>407.61</v>
      </c>
      <c r="H362" s="3">
        <v>382.47</v>
      </c>
      <c r="I362" s="3">
        <v>390.49</v>
      </c>
      <c r="J362" s="3">
        <v>341.68</v>
      </c>
      <c r="K362" s="3">
        <v>292.87</v>
      </c>
      <c r="L362" s="3">
        <v>244.06</v>
      </c>
      <c r="M362" s="3">
        <v>195.25</v>
      </c>
      <c r="N362" s="3">
        <v>146.43</v>
      </c>
      <c r="O362" s="3">
        <v>97.62</v>
      </c>
      <c r="P362" s="3">
        <v>48.81</v>
      </c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1:33" x14ac:dyDescent="0.25">
      <c r="A363" t="s">
        <v>475</v>
      </c>
      <c r="B363" s="8" t="s">
        <v>6550</v>
      </c>
      <c r="C363" s="8" t="s">
        <v>4106</v>
      </c>
      <c r="D363" s="5" t="s">
        <v>488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1:33" x14ac:dyDescent="0.25">
      <c r="A364" t="s">
        <v>475</v>
      </c>
      <c r="B364" s="8" t="s">
        <v>6550</v>
      </c>
      <c r="C364" s="8" t="s">
        <v>4107</v>
      </c>
      <c r="D364" s="5" t="s">
        <v>489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1:33" x14ac:dyDescent="0.25">
      <c r="A365" t="s">
        <v>475</v>
      </c>
      <c r="B365" s="8" t="s">
        <v>6550</v>
      </c>
      <c r="C365" s="8" t="s">
        <v>4108</v>
      </c>
      <c r="D365" s="5" t="s">
        <v>490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1:33" x14ac:dyDescent="0.25">
      <c r="A366" t="s">
        <v>475</v>
      </c>
      <c r="B366" s="8" t="s">
        <v>6550</v>
      </c>
      <c r="C366" s="8" t="s">
        <v>4109</v>
      </c>
      <c r="D366" s="5" t="s">
        <v>491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1:33" x14ac:dyDescent="0.25">
      <c r="A367" t="s">
        <v>475</v>
      </c>
      <c r="B367" s="8" t="s">
        <v>4110</v>
      </c>
      <c r="C367" s="8" t="s">
        <v>4110</v>
      </c>
      <c r="D367" s="5" t="s">
        <v>492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1:33" x14ac:dyDescent="0.25">
      <c r="A368" t="s">
        <v>475</v>
      </c>
      <c r="B368" s="8" t="s">
        <v>4111</v>
      </c>
      <c r="C368" s="8" t="s">
        <v>4111</v>
      </c>
      <c r="D368" s="5" t="s">
        <v>286</v>
      </c>
      <c r="E368" s="3">
        <v>1.77</v>
      </c>
      <c r="F368" s="3">
        <v>1.81</v>
      </c>
      <c r="G368" s="3">
        <v>4.29</v>
      </c>
      <c r="H368" s="3">
        <v>3.96</v>
      </c>
      <c r="I368" s="3">
        <v>12.34</v>
      </c>
      <c r="J368" s="3">
        <v>10.8</v>
      </c>
      <c r="K368" s="3">
        <v>9.26</v>
      </c>
      <c r="L368" s="3">
        <v>7.71</v>
      </c>
      <c r="M368" s="3">
        <v>6.17</v>
      </c>
      <c r="N368" s="3">
        <v>4.63</v>
      </c>
      <c r="O368" s="3">
        <v>3.09</v>
      </c>
      <c r="P368" s="3">
        <v>1.54</v>
      </c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1:33" x14ac:dyDescent="0.25">
      <c r="A369" t="s">
        <v>475</v>
      </c>
      <c r="B369" s="8" t="s">
        <v>4112</v>
      </c>
      <c r="C369" s="8" t="s">
        <v>4112</v>
      </c>
      <c r="D369" s="5" t="s">
        <v>482</v>
      </c>
      <c r="E369" s="3">
        <v>290.58999999999997</v>
      </c>
      <c r="F369" s="3">
        <v>272.89</v>
      </c>
      <c r="G369" s="3">
        <v>236.94</v>
      </c>
      <c r="H369" s="3">
        <v>222.43</v>
      </c>
      <c r="I369" s="3">
        <v>284.95999999999998</v>
      </c>
      <c r="J369" s="3">
        <v>249.34</v>
      </c>
      <c r="K369" s="3">
        <v>213.72</v>
      </c>
      <c r="L369" s="3">
        <v>178.1</v>
      </c>
      <c r="M369" s="3">
        <v>142.47999999999999</v>
      </c>
      <c r="N369" s="3">
        <v>106.86</v>
      </c>
      <c r="O369" s="3">
        <v>71.239999999999995</v>
      </c>
      <c r="P369" s="3">
        <v>35.619999999999997</v>
      </c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1:33" x14ac:dyDescent="0.25">
      <c r="A370" t="s">
        <v>475</v>
      </c>
      <c r="B370" s="8" t="s">
        <v>4113</v>
      </c>
      <c r="C370" s="8" t="s">
        <v>4113</v>
      </c>
      <c r="D370" s="5" t="s">
        <v>493</v>
      </c>
      <c r="E370" s="3">
        <v>556.76</v>
      </c>
      <c r="F370" s="3">
        <v>329.73</v>
      </c>
      <c r="G370" s="3">
        <v>362.38</v>
      </c>
      <c r="H370" s="3">
        <v>334.3</v>
      </c>
      <c r="I370" s="3">
        <v>239.62</v>
      </c>
      <c r="J370" s="3">
        <v>209.67</v>
      </c>
      <c r="K370" s="3">
        <v>179.72</v>
      </c>
      <c r="L370" s="3">
        <v>149.76</v>
      </c>
      <c r="M370" s="3">
        <v>119.81</v>
      </c>
      <c r="N370" s="3">
        <v>89.86</v>
      </c>
      <c r="O370" s="3">
        <v>59.91</v>
      </c>
      <c r="P370" s="3">
        <v>29.95</v>
      </c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1:33" x14ac:dyDescent="0.25">
      <c r="A371" t="s">
        <v>475</v>
      </c>
      <c r="B371" s="8" t="s">
        <v>4114</v>
      </c>
      <c r="C371" s="8" t="s">
        <v>4114</v>
      </c>
      <c r="D371" s="5" t="s">
        <v>494</v>
      </c>
      <c r="E371" s="3">
        <v>182.17</v>
      </c>
      <c r="F371" s="3">
        <v>175.22</v>
      </c>
      <c r="G371" s="3">
        <v>165.51</v>
      </c>
      <c r="H371" s="3">
        <v>154.27000000000001</v>
      </c>
      <c r="I371" s="3">
        <v>147.27000000000001</v>
      </c>
      <c r="J371" s="3">
        <v>128.86000000000001</v>
      </c>
      <c r="K371" s="3">
        <v>110.45</v>
      </c>
      <c r="L371" s="3">
        <v>92.04</v>
      </c>
      <c r="M371" s="3">
        <v>73.64</v>
      </c>
      <c r="N371" s="3">
        <v>55.23</v>
      </c>
      <c r="O371" s="3">
        <v>36.82</v>
      </c>
      <c r="P371" s="3">
        <v>18.41</v>
      </c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1:33" x14ac:dyDescent="0.25">
      <c r="A372" t="s">
        <v>475</v>
      </c>
      <c r="B372" s="8" t="s">
        <v>4115</v>
      </c>
      <c r="C372" s="8" t="s">
        <v>4115</v>
      </c>
      <c r="D372" s="5" t="s">
        <v>495</v>
      </c>
      <c r="E372" s="3">
        <v>22.04</v>
      </c>
      <c r="F372" s="3">
        <v>21.28</v>
      </c>
      <c r="G372" s="3">
        <v>19.22</v>
      </c>
      <c r="H372" s="3">
        <v>17.28</v>
      </c>
      <c r="I372" s="3">
        <v>16.53</v>
      </c>
      <c r="J372" s="3">
        <v>14.46</v>
      </c>
      <c r="K372" s="3">
        <v>12.4</v>
      </c>
      <c r="L372" s="3">
        <v>10.33</v>
      </c>
      <c r="M372" s="3">
        <v>8.27</v>
      </c>
      <c r="N372" s="3">
        <v>6.2</v>
      </c>
      <c r="O372" s="3">
        <v>4.13</v>
      </c>
      <c r="P372" s="3">
        <v>2.0699999999999998</v>
      </c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1:33" x14ac:dyDescent="0.25">
      <c r="A373" t="s">
        <v>475</v>
      </c>
      <c r="B373" s="8" t="s">
        <v>4116</v>
      </c>
      <c r="C373" s="8" t="s">
        <v>4116</v>
      </c>
      <c r="D373" s="5" t="s">
        <v>496</v>
      </c>
      <c r="E373" s="3">
        <v>0</v>
      </c>
      <c r="F373" s="3">
        <v>2.04</v>
      </c>
      <c r="G373" s="3">
        <v>2.1800000000000002</v>
      </c>
      <c r="H373" s="3">
        <v>2.0099999999999998</v>
      </c>
      <c r="I373" s="3">
        <v>33.450000000000003</v>
      </c>
      <c r="J373" s="3">
        <v>29.27</v>
      </c>
      <c r="K373" s="3">
        <v>25.09</v>
      </c>
      <c r="L373" s="3">
        <v>20.91</v>
      </c>
      <c r="M373" s="3">
        <v>16.73</v>
      </c>
      <c r="N373" s="3">
        <v>12.54</v>
      </c>
      <c r="O373" s="3">
        <v>8.36</v>
      </c>
      <c r="P373" s="3">
        <v>4.18</v>
      </c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1:33" x14ac:dyDescent="0.25">
      <c r="A374" t="s">
        <v>475</v>
      </c>
      <c r="B374" s="8" t="s">
        <v>6551</v>
      </c>
      <c r="C374" s="8" t="s">
        <v>4117</v>
      </c>
      <c r="D374" s="5" t="s">
        <v>497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1:33" x14ac:dyDescent="0.25">
      <c r="A375" t="s">
        <v>475</v>
      </c>
      <c r="B375" s="8" t="s">
        <v>6551</v>
      </c>
      <c r="C375" s="8" t="s">
        <v>4118</v>
      </c>
      <c r="D375" s="5" t="s">
        <v>498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1:33" x14ac:dyDescent="0.25">
      <c r="A376" t="s">
        <v>475</v>
      </c>
      <c r="B376" s="8" t="s">
        <v>6551</v>
      </c>
      <c r="C376" s="8" t="s">
        <v>4119</v>
      </c>
      <c r="D376" s="5" t="s">
        <v>499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1:33" x14ac:dyDescent="0.25">
      <c r="A377" t="s">
        <v>475</v>
      </c>
      <c r="B377" s="8" t="s">
        <v>6551</v>
      </c>
      <c r="C377" s="8" t="s">
        <v>4120</v>
      </c>
      <c r="D377" s="5" t="s">
        <v>500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1:33" x14ac:dyDescent="0.25">
      <c r="A378" t="s">
        <v>475</v>
      </c>
      <c r="B378" s="8" t="s">
        <v>4121</v>
      </c>
      <c r="C378" s="8" t="s">
        <v>4121</v>
      </c>
      <c r="D378" s="5" t="s">
        <v>501</v>
      </c>
      <c r="E378" s="3">
        <v>124.94</v>
      </c>
      <c r="F378" s="3">
        <v>129.26</v>
      </c>
      <c r="G378" s="3">
        <v>122.7</v>
      </c>
      <c r="H378" s="3">
        <v>115.18</v>
      </c>
      <c r="I378" s="3">
        <v>109.9</v>
      </c>
      <c r="J378" s="3">
        <v>96.16</v>
      </c>
      <c r="K378" s="3">
        <v>82.43</v>
      </c>
      <c r="L378" s="3">
        <v>68.69</v>
      </c>
      <c r="M378" s="3">
        <v>54.95</v>
      </c>
      <c r="N378" s="3">
        <v>41.21</v>
      </c>
      <c r="O378" s="3">
        <v>27.48</v>
      </c>
      <c r="P378" s="3">
        <v>13.74</v>
      </c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1:33" x14ac:dyDescent="0.25">
      <c r="A379" t="s">
        <v>475</v>
      </c>
      <c r="B379" s="8" t="s">
        <v>6552</v>
      </c>
      <c r="C379" s="8" t="s">
        <v>4122</v>
      </c>
      <c r="D379" s="5" t="s">
        <v>502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spans="1:33" x14ac:dyDescent="0.25">
      <c r="A380" t="s">
        <v>475</v>
      </c>
      <c r="B380" s="8" t="s">
        <v>6552</v>
      </c>
      <c r="C380" s="8" t="s">
        <v>4123</v>
      </c>
      <c r="D380" s="5" t="s">
        <v>503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1:33" x14ac:dyDescent="0.25">
      <c r="A381" t="s">
        <v>475</v>
      </c>
      <c r="B381" s="8" t="s">
        <v>6552</v>
      </c>
      <c r="C381" s="8" t="s">
        <v>4124</v>
      </c>
      <c r="D381" s="5" t="s">
        <v>504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spans="1:33" x14ac:dyDescent="0.25">
      <c r="A382" t="s">
        <v>475</v>
      </c>
      <c r="B382" s="8" t="s">
        <v>4125</v>
      </c>
      <c r="C382" s="8" t="s">
        <v>4125</v>
      </c>
      <c r="D382" s="5" t="s">
        <v>505</v>
      </c>
      <c r="E382" s="3">
        <v>50.98</v>
      </c>
      <c r="F382" s="3">
        <v>48.78</v>
      </c>
      <c r="G382" s="3">
        <v>49.66</v>
      </c>
      <c r="H382" s="3">
        <v>42.26</v>
      </c>
      <c r="I382" s="3">
        <v>40.31</v>
      </c>
      <c r="J382" s="3">
        <v>35.270000000000003</v>
      </c>
      <c r="K382" s="3">
        <v>30.23</v>
      </c>
      <c r="L382" s="3">
        <v>25.19</v>
      </c>
      <c r="M382" s="3">
        <v>20.16</v>
      </c>
      <c r="N382" s="3">
        <v>15.12</v>
      </c>
      <c r="O382" s="3">
        <v>10.08</v>
      </c>
      <c r="P382" s="3">
        <v>5.04</v>
      </c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spans="1:33" x14ac:dyDescent="0.25">
      <c r="A383" t="s">
        <v>518</v>
      </c>
      <c r="B383" s="8" t="s">
        <v>4126</v>
      </c>
      <c r="C383" s="8" t="s">
        <v>4126</v>
      </c>
      <c r="D383" s="5" t="s">
        <v>517</v>
      </c>
      <c r="E383" s="3">
        <v>67.03</v>
      </c>
      <c r="F383" s="3">
        <v>59.49</v>
      </c>
      <c r="G383" s="3">
        <v>55.42</v>
      </c>
      <c r="H383" s="3">
        <v>61.27</v>
      </c>
      <c r="I383" s="3">
        <v>61.9</v>
      </c>
      <c r="J383" s="3">
        <v>54.16</v>
      </c>
      <c r="K383" s="3">
        <v>46.43</v>
      </c>
      <c r="L383" s="3">
        <v>38.69</v>
      </c>
      <c r="M383" s="3">
        <v>30.95</v>
      </c>
      <c r="N383" s="3">
        <v>23.21</v>
      </c>
      <c r="O383" s="3">
        <v>15.48</v>
      </c>
      <c r="P383" s="3">
        <v>7.74</v>
      </c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spans="1:33" x14ac:dyDescent="0.25">
      <c r="A384" t="s">
        <v>518</v>
      </c>
      <c r="B384" s="8" t="s">
        <v>4127</v>
      </c>
      <c r="C384" s="8" t="s">
        <v>4127</v>
      </c>
      <c r="D384" s="5" t="s">
        <v>4128</v>
      </c>
      <c r="E384" s="3">
        <v>38.72</v>
      </c>
      <c r="F384" s="3">
        <v>34.94</v>
      </c>
      <c r="G384" s="3">
        <v>33.770000000000003</v>
      </c>
      <c r="H384" s="3">
        <v>47.53</v>
      </c>
      <c r="I384" s="3">
        <v>56.68</v>
      </c>
      <c r="J384" s="3">
        <v>49.6</v>
      </c>
      <c r="K384" s="3">
        <v>42.51</v>
      </c>
      <c r="L384" s="3">
        <v>35.43</v>
      </c>
      <c r="M384" s="3">
        <v>28.34</v>
      </c>
      <c r="N384" s="3">
        <v>21.26</v>
      </c>
      <c r="O384" s="3">
        <v>14.17</v>
      </c>
      <c r="P384" s="3">
        <v>7.09</v>
      </c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spans="1:33" x14ac:dyDescent="0.25">
      <c r="A385" t="s">
        <v>518</v>
      </c>
      <c r="B385" s="8" t="s">
        <v>4129</v>
      </c>
      <c r="C385" s="8" t="s">
        <v>4129</v>
      </c>
      <c r="D385" s="5" t="s">
        <v>346</v>
      </c>
      <c r="E385" s="3">
        <v>195.94</v>
      </c>
      <c r="F385" s="3">
        <v>182.64</v>
      </c>
      <c r="G385" s="3">
        <v>179.51</v>
      </c>
      <c r="H385" s="3">
        <v>171.37</v>
      </c>
      <c r="I385" s="3">
        <v>165.62</v>
      </c>
      <c r="J385" s="3">
        <v>144.91999999999999</v>
      </c>
      <c r="K385" s="3">
        <v>124.22</v>
      </c>
      <c r="L385" s="3">
        <v>103.51</v>
      </c>
      <c r="M385" s="3">
        <v>82.81</v>
      </c>
      <c r="N385" s="3">
        <v>62.11</v>
      </c>
      <c r="O385" s="3">
        <v>41.41</v>
      </c>
      <c r="P385" s="3">
        <v>20.7</v>
      </c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spans="1:33" x14ac:dyDescent="0.25">
      <c r="A386" t="s">
        <v>518</v>
      </c>
      <c r="B386" s="8" t="s">
        <v>4130</v>
      </c>
      <c r="C386" s="8" t="s">
        <v>4130</v>
      </c>
      <c r="D386" s="5" t="s">
        <v>519</v>
      </c>
      <c r="E386" s="3">
        <v>0</v>
      </c>
      <c r="F386" s="3">
        <v>0</v>
      </c>
      <c r="G386" s="3">
        <v>0</v>
      </c>
      <c r="H386" s="3">
        <v>7.14</v>
      </c>
      <c r="I386" s="3">
        <v>6.98</v>
      </c>
      <c r="J386" s="3">
        <v>6.11</v>
      </c>
      <c r="K386" s="3">
        <v>5.24</v>
      </c>
      <c r="L386" s="3">
        <v>4.3600000000000003</v>
      </c>
      <c r="M386" s="3">
        <v>3.49</v>
      </c>
      <c r="N386" s="3">
        <v>2.62</v>
      </c>
      <c r="O386" s="3">
        <v>1.75</v>
      </c>
      <c r="P386" s="3">
        <v>0.87</v>
      </c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spans="1:33" x14ac:dyDescent="0.25">
      <c r="A387" t="s">
        <v>518</v>
      </c>
      <c r="B387" s="8" t="s">
        <v>6553</v>
      </c>
      <c r="C387" s="8" t="s">
        <v>4131</v>
      </c>
      <c r="D387" s="5" t="s">
        <v>520</v>
      </c>
      <c r="E387" s="3">
        <v>3.67</v>
      </c>
      <c r="F387" s="3">
        <v>3.24</v>
      </c>
      <c r="G387" s="3">
        <v>3</v>
      </c>
      <c r="H387" s="3">
        <v>2.93</v>
      </c>
      <c r="I387" s="3">
        <v>2.76</v>
      </c>
      <c r="J387" s="3">
        <v>2.42</v>
      </c>
      <c r="K387" s="3">
        <v>2.0699999999999998</v>
      </c>
      <c r="L387" s="3">
        <v>1.73</v>
      </c>
      <c r="M387" s="3">
        <v>1.38</v>
      </c>
      <c r="N387" s="3">
        <v>1.04</v>
      </c>
      <c r="O387" s="3">
        <v>0.69</v>
      </c>
      <c r="P387" s="3">
        <v>0.35</v>
      </c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spans="1:33" x14ac:dyDescent="0.25">
      <c r="A388" t="s">
        <v>518</v>
      </c>
      <c r="B388" s="8" t="s">
        <v>6554</v>
      </c>
      <c r="C388" s="8" t="s">
        <v>4132</v>
      </c>
      <c r="D388" s="5" t="s">
        <v>521</v>
      </c>
      <c r="E388" s="3">
        <v>6.3</v>
      </c>
      <c r="F388" s="3">
        <v>5.84</v>
      </c>
      <c r="G388" s="3">
        <v>5.52</v>
      </c>
      <c r="H388" s="3">
        <v>5.59</v>
      </c>
      <c r="I388" s="3">
        <v>7.21</v>
      </c>
      <c r="J388" s="3">
        <v>6.31</v>
      </c>
      <c r="K388" s="3">
        <v>5.41</v>
      </c>
      <c r="L388" s="3">
        <v>4.51</v>
      </c>
      <c r="M388" s="3">
        <v>3.61</v>
      </c>
      <c r="N388" s="3">
        <v>2.7</v>
      </c>
      <c r="O388" s="3">
        <v>1.8</v>
      </c>
      <c r="P388" s="3">
        <v>0.9</v>
      </c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spans="1:33" x14ac:dyDescent="0.25">
      <c r="A389" t="s">
        <v>518</v>
      </c>
      <c r="B389" s="8" t="s">
        <v>4133</v>
      </c>
      <c r="C389" s="8" t="s">
        <v>4133</v>
      </c>
      <c r="D389" s="5" t="s">
        <v>522</v>
      </c>
      <c r="E389" s="3">
        <v>104.75</v>
      </c>
      <c r="F389" s="3">
        <v>138.31</v>
      </c>
      <c r="G389" s="3">
        <v>124.95</v>
      </c>
      <c r="H389" s="3">
        <v>98.08</v>
      </c>
      <c r="I389" s="3">
        <v>95.7</v>
      </c>
      <c r="J389" s="3">
        <v>83.74</v>
      </c>
      <c r="K389" s="3">
        <v>71.78</v>
      </c>
      <c r="L389" s="3">
        <v>59.81</v>
      </c>
      <c r="M389" s="3">
        <v>47.85</v>
      </c>
      <c r="N389" s="3">
        <v>35.89</v>
      </c>
      <c r="O389" s="3">
        <v>23.93</v>
      </c>
      <c r="P389" s="3">
        <v>11.96</v>
      </c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spans="1:33" x14ac:dyDescent="0.25">
      <c r="A390" t="s">
        <v>518</v>
      </c>
      <c r="B390" s="8" t="s">
        <v>4134</v>
      </c>
      <c r="C390" s="8" t="s">
        <v>4134</v>
      </c>
      <c r="D390" s="5" t="s">
        <v>507</v>
      </c>
      <c r="E390" s="3">
        <v>170.62</v>
      </c>
      <c r="F390" s="3">
        <v>179.58</v>
      </c>
      <c r="G390" s="3">
        <v>180.08</v>
      </c>
      <c r="H390" s="3">
        <v>259.79000000000002</v>
      </c>
      <c r="I390" s="3">
        <v>395.33</v>
      </c>
      <c r="J390" s="3">
        <v>345.91</v>
      </c>
      <c r="K390" s="3">
        <v>296.5</v>
      </c>
      <c r="L390" s="3">
        <v>247.08</v>
      </c>
      <c r="M390" s="3">
        <v>197.67</v>
      </c>
      <c r="N390" s="3">
        <v>148.25</v>
      </c>
      <c r="O390" s="3">
        <v>98.83</v>
      </c>
      <c r="P390" s="3">
        <v>49.42</v>
      </c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spans="1:33" x14ac:dyDescent="0.25">
      <c r="A391" t="s">
        <v>518</v>
      </c>
      <c r="B391" s="8" t="s">
        <v>4135</v>
      </c>
      <c r="C391" s="8" t="s">
        <v>4135</v>
      </c>
      <c r="D391" s="5" t="s">
        <v>396</v>
      </c>
      <c r="E391" s="3">
        <v>34.78</v>
      </c>
      <c r="F391" s="3">
        <v>32.799999999999997</v>
      </c>
      <c r="G391" s="3">
        <v>30.98</v>
      </c>
      <c r="H391" s="3">
        <v>38.619999999999997</v>
      </c>
      <c r="I391" s="3">
        <v>36.880000000000003</v>
      </c>
      <c r="J391" s="3">
        <v>32.270000000000003</v>
      </c>
      <c r="K391" s="3">
        <v>27.66</v>
      </c>
      <c r="L391" s="3">
        <v>23.05</v>
      </c>
      <c r="M391" s="3">
        <v>18.440000000000001</v>
      </c>
      <c r="N391" s="3">
        <v>13.83</v>
      </c>
      <c r="O391" s="3">
        <v>9.2200000000000006</v>
      </c>
      <c r="P391" s="3">
        <v>4.6100000000000003</v>
      </c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spans="1:33" x14ac:dyDescent="0.25">
      <c r="A392" t="s">
        <v>518</v>
      </c>
      <c r="B392" s="8" t="s">
        <v>4136</v>
      </c>
      <c r="C392" s="8" t="s">
        <v>4136</v>
      </c>
      <c r="D392" s="5" t="s">
        <v>523</v>
      </c>
      <c r="E392" s="3">
        <v>63.39</v>
      </c>
      <c r="F392" s="3">
        <v>58.61</v>
      </c>
      <c r="G392" s="3">
        <v>56.83</v>
      </c>
      <c r="H392" s="3">
        <v>59.68</v>
      </c>
      <c r="I392" s="3">
        <v>57.57</v>
      </c>
      <c r="J392" s="3">
        <v>50.37</v>
      </c>
      <c r="K392" s="3">
        <v>43.18</v>
      </c>
      <c r="L392" s="3">
        <v>35.979999999999997</v>
      </c>
      <c r="M392" s="3">
        <v>28.79</v>
      </c>
      <c r="N392" s="3">
        <v>21.59</v>
      </c>
      <c r="O392" s="3">
        <v>14.39</v>
      </c>
      <c r="P392" s="3">
        <v>7.2</v>
      </c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spans="1:33" x14ac:dyDescent="0.25">
      <c r="A393" t="s">
        <v>518</v>
      </c>
      <c r="B393" s="8" t="s">
        <v>4136</v>
      </c>
      <c r="C393" s="8" t="s">
        <v>4137</v>
      </c>
      <c r="D393" s="5" t="s">
        <v>524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spans="1:33" x14ac:dyDescent="0.25">
      <c r="A394" t="s">
        <v>518</v>
      </c>
      <c r="B394" s="8" t="s">
        <v>4138</v>
      </c>
      <c r="C394" s="8" t="s">
        <v>4138</v>
      </c>
      <c r="D394" s="5" t="s">
        <v>525</v>
      </c>
      <c r="E394" s="3">
        <v>162.33000000000001</v>
      </c>
      <c r="F394" s="3">
        <v>152.36000000000001</v>
      </c>
      <c r="G394" s="3">
        <v>153.04</v>
      </c>
      <c r="H394" s="3">
        <v>150.19</v>
      </c>
      <c r="I394" s="3">
        <v>146.69999999999999</v>
      </c>
      <c r="J394" s="3">
        <v>128.36000000000001</v>
      </c>
      <c r="K394" s="3">
        <v>110.03</v>
      </c>
      <c r="L394" s="3">
        <v>91.69</v>
      </c>
      <c r="M394" s="3">
        <v>73.349999999999994</v>
      </c>
      <c r="N394" s="3">
        <v>55.01</v>
      </c>
      <c r="O394" s="3">
        <v>36.68</v>
      </c>
      <c r="P394" s="3">
        <v>18.34</v>
      </c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spans="1:33" x14ac:dyDescent="0.25">
      <c r="A395" t="s">
        <v>518</v>
      </c>
      <c r="B395" s="8" t="s">
        <v>4139</v>
      </c>
      <c r="C395" s="8" t="s">
        <v>4139</v>
      </c>
      <c r="D395" s="5" t="s">
        <v>26</v>
      </c>
      <c r="E395" s="3">
        <v>12.52</v>
      </c>
      <c r="F395" s="3">
        <v>10.31</v>
      </c>
      <c r="G395" s="3">
        <v>11.36</v>
      </c>
      <c r="H395" s="3">
        <v>10.71</v>
      </c>
      <c r="I395" s="3">
        <v>10.98</v>
      </c>
      <c r="J395" s="3">
        <v>9.61</v>
      </c>
      <c r="K395" s="3">
        <v>8.24</v>
      </c>
      <c r="L395" s="3">
        <v>6.86</v>
      </c>
      <c r="M395" s="3">
        <v>5.49</v>
      </c>
      <c r="N395" s="3">
        <v>4.12</v>
      </c>
      <c r="O395" s="3">
        <v>2.75</v>
      </c>
      <c r="P395" s="3">
        <v>1.37</v>
      </c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spans="1:33" x14ac:dyDescent="0.25">
      <c r="A396" t="s">
        <v>518</v>
      </c>
      <c r="B396" s="8" t="s">
        <v>4126</v>
      </c>
      <c r="C396" s="8" t="s">
        <v>5916</v>
      </c>
      <c r="D396" s="5" t="s">
        <v>527</v>
      </c>
      <c r="E396" s="3"/>
      <c r="F396" s="3"/>
      <c r="G396" s="3"/>
      <c r="H396" s="3"/>
      <c r="I396" s="3">
        <v>77.61</v>
      </c>
      <c r="J396" s="3">
        <v>67.91</v>
      </c>
      <c r="K396" s="3">
        <v>58.21</v>
      </c>
      <c r="L396" s="3">
        <v>48.51</v>
      </c>
      <c r="M396" s="3">
        <v>38.81</v>
      </c>
      <c r="N396" s="3">
        <v>29.1</v>
      </c>
      <c r="O396" s="3">
        <v>19.399999999999999</v>
      </c>
      <c r="P396" s="3">
        <v>9.6999999999999993</v>
      </c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spans="1:33" x14ac:dyDescent="0.25">
      <c r="A397" t="s">
        <v>528</v>
      </c>
      <c r="B397" s="8" t="s">
        <v>4140</v>
      </c>
      <c r="C397" s="8" t="s">
        <v>4140</v>
      </c>
      <c r="D397" s="5" t="s">
        <v>534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spans="1:33" x14ac:dyDescent="0.25">
      <c r="A398" t="s">
        <v>528</v>
      </c>
      <c r="B398" s="8" t="s">
        <v>4141</v>
      </c>
      <c r="C398" s="8" t="s">
        <v>4141</v>
      </c>
      <c r="D398" s="5" t="s">
        <v>535</v>
      </c>
      <c r="E398" s="3">
        <v>10.36</v>
      </c>
      <c r="F398" s="3">
        <v>9.3000000000000007</v>
      </c>
      <c r="G398" s="3">
        <v>9.17</v>
      </c>
      <c r="H398" s="3">
        <v>8.8000000000000007</v>
      </c>
      <c r="I398" s="3">
        <v>8.5500000000000007</v>
      </c>
      <c r="J398" s="3">
        <v>7.48</v>
      </c>
      <c r="K398" s="3">
        <v>6.41</v>
      </c>
      <c r="L398" s="3">
        <v>5.34</v>
      </c>
      <c r="M398" s="3">
        <v>4.28</v>
      </c>
      <c r="N398" s="3">
        <v>3.21</v>
      </c>
      <c r="O398" s="3">
        <v>2.14</v>
      </c>
      <c r="P398" s="3">
        <v>1.07</v>
      </c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spans="1:33" x14ac:dyDescent="0.25">
      <c r="A399" t="s">
        <v>528</v>
      </c>
      <c r="B399" s="8" t="s">
        <v>4142</v>
      </c>
      <c r="C399" s="8" t="s">
        <v>4142</v>
      </c>
      <c r="D399" s="5" t="s">
        <v>414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spans="1:33" x14ac:dyDescent="0.25">
      <c r="A400" t="s">
        <v>528</v>
      </c>
      <c r="B400" s="8" t="s">
        <v>4143</v>
      </c>
      <c r="C400" s="8" t="s">
        <v>4143</v>
      </c>
      <c r="D400" s="5" t="s">
        <v>155</v>
      </c>
      <c r="E400" s="3">
        <v>43.36</v>
      </c>
      <c r="F400" s="3">
        <v>38.29</v>
      </c>
      <c r="G400" s="3">
        <v>36.119999999999997</v>
      </c>
      <c r="H400" s="3">
        <v>31.1</v>
      </c>
      <c r="I400" s="3">
        <v>28.6</v>
      </c>
      <c r="J400" s="3">
        <v>25.03</v>
      </c>
      <c r="K400" s="3">
        <v>21.45</v>
      </c>
      <c r="L400" s="3">
        <v>17.88</v>
      </c>
      <c r="M400" s="3">
        <v>14.3</v>
      </c>
      <c r="N400" s="3">
        <v>10.73</v>
      </c>
      <c r="O400" s="3">
        <v>7.15</v>
      </c>
      <c r="P400" s="3">
        <v>3.58</v>
      </c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spans="1:33" x14ac:dyDescent="0.25">
      <c r="A401" t="s">
        <v>528</v>
      </c>
      <c r="B401" s="8" t="s">
        <v>4144</v>
      </c>
      <c r="C401" s="8" t="s">
        <v>4144</v>
      </c>
      <c r="D401" s="5" t="s">
        <v>13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spans="1:33" x14ac:dyDescent="0.25">
      <c r="A402" t="s">
        <v>528</v>
      </c>
      <c r="B402" s="8" t="s">
        <v>4145</v>
      </c>
      <c r="C402" s="8" t="s">
        <v>4145</v>
      </c>
      <c r="D402" s="5" t="s">
        <v>536</v>
      </c>
      <c r="E402" s="3">
        <v>16.12</v>
      </c>
      <c r="F402" s="3">
        <v>13.13</v>
      </c>
      <c r="G402" s="3">
        <v>14.32</v>
      </c>
      <c r="H402" s="3">
        <v>13.13</v>
      </c>
      <c r="I402" s="3">
        <v>12.93</v>
      </c>
      <c r="J402" s="3">
        <v>11.31</v>
      </c>
      <c r="K402" s="3">
        <v>9.6999999999999993</v>
      </c>
      <c r="L402" s="3">
        <v>8.08</v>
      </c>
      <c r="M402" s="3">
        <v>6.47</v>
      </c>
      <c r="N402" s="3">
        <v>4.8499999999999996</v>
      </c>
      <c r="O402" s="3">
        <v>3.23</v>
      </c>
      <c r="P402" s="3">
        <v>1.62</v>
      </c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spans="1:33" x14ac:dyDescent="0.25">
      <c r="A403" t="s">
        <v>528</v>
      </c>
      <c r="B403" s="8" t="s">
        <v>4146</v>
      </c>
      <c r="C403" s="8" t="s">
        <v>4146</v>
      </c>
      <c r="D403" s="5" t="s">
        <v>286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spans="1:33" x14ac:dyDescent="0.25">
      <c r="A404" t="s">
        <v>528</v>
      </c>
      <c r="B404" s="8" t="s">
        <v>4147</v>
      </c>
      <c r="C404" s="8" t="s">
        <v>4147</v>
      </c>
      <c r="D404" s="5" t="s">
        <v>287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spans="1:33" x14ac:dyDescent="0.25">
      <c r="A405" t="s">
        <v>528</v>
      </c>
      <c r="B405" s="8" t="s">
        <v>4148</v>
      </c>
      <c r="C405" s="8" t="s">
        <v>4148</v>
      </c>
      <c r="D405" s="5" t="s">
        <v>532</v>
      </c>
      <c r="E405" s="3">
        <v>26.82</v>
      </c>
      <c r="F405" s="3">
        <v>24.95</v>
      </c>
      <c r="G405" s="3">
        <v>25.59</v>
      </c>
      <c r="H405" s="3">
        <v>24.02</v>
      </c>
      <c r="I405" s="3">
        <v>21.15</v>
      </c>
      <c r="J405" s="3">
        <v>18.510000000000002</v>
      </c>
      <c r="K405" s="3">
        <v>15.86</v>
      </c>
      <c r="L405" s="3">
        <v>13.22</v>
      </c>
      <c r="M405" s="3">
        <v>10.58</v>
      </c>
      <c r="N405" s="3">
        <v>7.93</v>
      </c>
      <c r="O405" s="3">
        <v>5.29</v>
      </c>
      <c r="P405" s="3">
        <v>2.64</v>
      </c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spans="1:33" x14ac:dyDescent="0.25">
      <c r="A406" t="s">
        <v>528</v>
      </c>
      <c r="B406" s="8" t="s">
        <v>4149</v>
      </c>
      <c r="C406" s="8" t="s">
        <v>4149</v>
      </c>
      <c r="D406" s="5" t="s">
        <v>537</v>
      </c>
      <c r="E406" s="3">
        <v>52.25</v>
      </c>
      <c r="F406" s="3">
        <v>47.54</v>
      </c>
      <c r="G406" s="3">
        <v>42.21</v>
      </c>
      <c r="H406" s="3">
        <v>45.74</v>
      </c>
      <c r="I406" s="3">
        <v>41.68</v>
      </c>
      <c r="J406" s="3">
        <v>36.47</v>
      </c>
      <c r="K406" s="3">
        <v>31.26</v>
      </c>
      <c r="L406" s="3">
        <v>26.05</v>
      </c>
      <c r="M406" s="3">
        <v>20.84</v>
      </c>
      <c r="N406" s="3">
        <v>15.63</v>
      </c>
      <c r="O406" s="3">
        <v>10.42</v>
      </c>
      <c r="P406" s="3">
        <v>5.21</v>
      </c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spans="1:33" x14ac:dyDescent="0.25">
      <c r="A407" t="s">
        <v>528</v>
      </c>
      <c r="B407" s="8" t="s">
        <v>4150</v>
      </c>
      <c r="C407" s="8" t="s">
        <v>4150</v>
      </c>
      <c r="D407" s="5" t="s">
        <v>538</v>
      </c>
      <c r="E407" s="3">
        <v>86.14</v>
      </c>
      <c r="F407" s="3">
        <v>72.28</v>
      </c>
      <c r="G407" s="3">
        <v>77.069999999999993</v>
      </c>
      <c r="H407" s="3">
        <v>58.92</v>
      </c>
      <c r="I407" s="3">
        <v>57.25</v>
      </c>
      <c r="J407" s="3">
        <v>50.09</v>
      </c>
      <c r="K407" s="3">
        <v>42.94</v>
      </c>
      <c r="L407" s="3">
        <v>35.78</v>
      </c>
      <c r="M407" s="3">
        <v>28.63</v>
      </c>
      <c r="N407" s="3">
        <v>21.47</v>
      </c>
      <c r="O407" s="3">
        <v>14.31</v>
      </c>
      <c r="P407" s="3">
        <v>7.16</v>
      </c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spans="1:33" x14ac:dyDescent="0.25">
      <c r="A408" t="s">
        <v>528</v>
      </c>
      <c r="B408" s="8" t="s">
        <v>4151</v>
      </c>
      <c r="C408" s="8" t="s">
        <v>4151</v>
      </c>
      <c r="D408" s="5" t="s">
        <v>26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spans="1:33" x14ac:dyDescent="0.25">
      <c r="A409" t="s">
        <v>555</v>
      </c>
      <c r="B409" s="8" t="s">
        <v>4152</v>
      </c>
      <c r="C409" s="8" t="s">
        <v>4152</v>
      </c>
      <c r="D409" s="5" t="s">
        <v>555</v>
      </c>
      <c r="E409" s="3">
        <v>2.2999999999999998</v>
      </c>
      <c r="F409" s="3">
        <v>2.08</v>
      </c>
      <c r="G409" s="3">
        <v>1.94</v>
      </c>
      <c r="H409" s="3">
        <v>2.79</v>
      </c>
      <c r="I409" s="3">
        <v>2.74</v>
      </c>
      <c r="J409" s="3">
        <v>2.4</v>
      </c>
      <c r="K409" s="3">
        <v>2.06</v>
      </c>
      <c r="L409" s="3">
        <v>1.71</v>
      </c>
      <c r="M409" s="3">
        <v>1.37</v>
      </c>
      <c r="N409" s="3">
        <v>1.03</v>
      </c>
      <c r="O409" s="3">
        <v>0.69</v>
      </c>
      <c r="P409" s="3">
        <v>0.34</v>
      </c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spans="1:33" x14ac:dyDescent="0.25">
      <c r="A410" t="s">
        <v>555</v>
      </c>
      <c r="B410" s="8" t="s">
        <v>4153</v>
      </c>
      <c r="C410" s="8" t="s">
        <v>4153</v>
      </c>
      <c r="D410" s="5" t="s">
        <v>38</v>
      </c>
      <c r="E410" s="3">
        <v>26.14</v>
      </c>
      <c r="F410" s="3">
        <v>23.27</v>
      </c>
      <c r="G410" s="3">
        <v>26.95</v>
      </c>
      <c r="H410" s="3">
        <v>22.52</v>
      </c>
      <c r="I410" s="3">
        <v>21.56</v>
      </c>
      <c r="J410" s="3">
        <v>18.87</v>
      </c>
      <c r="K410" s="3">
        <v>16.170000000000002</v>
      </c>
      <c r="L410" s="3">
        <v>13.48</v>
      </c>
      <c r="M410" s="3">
        <v>10.78</v>
      </c>
      <c r="N410" s="3">
        <v>8.09</v>
      </c>
      <c r="O410" s="3">
        <v>5.39</v>
      </c>
      <c r="P410" s="3">
        <v>2.7</v>
      </c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spans="1:33" x14ac:dyDescent="0.25">
      <c r="A411" t="s">
        <v>555</v>
      </c>
      <c r="B411" s="8" t="s">
        <v>6555</v>
      </c>
      <c r="C411" s="8" t="s">
        <v>4154</v>
      </c>
      <c r="D411" s="5" t="s">
        <v>556</v>
      </c>
      <c r="E411" s="3">
        <v>25.26</v>
      </c>
      <c r="F411" s="3">
        <v>18.91</v>
      </c>
      <c r="G411" s="3">
        <v>17.84</v>
      </c>
      <c r="H411" s="3">
        <v>19.75</v>
      </c>
      <c r="I411" s="3">
        <v>38.840000000000003</v>
      </c>
      <c r="J411" s="3">
        <v>33.99</v>
      </c>
      <c r="K411" s="3">
        <v>29.13</v>
      </c>
      <c r="L411" s="3">
        <v>24.28</v>
      </c>
      <c r="M411" s="3">
        <v>19.420000000000002</v>
      </c>
      <c r="N411" s="3">
        <v>14.57</v>
      </c>
      <c r="O411" s="3">
        <v>9.7100000000000009</v>
      </c>
      <c r="P411" s="3">
        <v>4.8600000000000003</v>
      </c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spans="1:33" x14ac:dyDescent="0.25">
      <c r="A412" t="s">
        <v>555</v>
      </c>
      <c r="B412" s="8" t="s">
        <v>6555</v>
      </c>
      <c r="C412" s="8" t="s">
        <v>4155</v>
      </c>
      <c r="D412" s="5" t="s">
        <v>557</v>
      </c>
      <c r="E412" s="3">
        <v>3.11</v>
      </c>
      <c r="F412" s="3">
        <v>2.81</v>
      </c>
      <c r="G412" s="3">
        <v>2.66</v>
      </c>
      <c r="H412" s="3">
        <v>2.2599999999999998</v>
      </c>
      <c r="I412" s="3">
        <v>2.15</v>
      </c>
      <c r="J412" s="3">
        <v>1.88</v>
      </c>
      <c r="K412" s="3">
        <v>1.61</v>
      </c>
      <c r="L412" s="3">
        <v>1.34</v>
      </c>
      <c r="M412" s="3">
        <v>1.08</v>
      </c>
      <c r="N412" s="3">
        <v>0.81</v>
      </c>
      <c r="O412" s="3">
        <v>0.54</v>
      </c>
      <c r="P412" s="3">
        <v>0.27</v>
      </c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spans="1:33" x14ac:dyDescent="0.25">
      <c r="A413" t="s">
        <v>555</v>
      </c>
      <c r="B413" s="8" t="s">
        <v>6556</v>
      </c>
      <c r="C413" s="8" t="s">
        <v>4156</v>
      </c>
      <c r="D413" s="5" t="s">
        <v>558</v>
      </c>
      <c r="E413" s="3">
        <v>1.61</v>
      </c>
      <c r="F413" s="3">
        <v>1.46</v>
      </c>
      <c r="G413" s="3">
        <v>1.38</v>
      </c>
      <c r="H413" s="3">
        <v>1.33</v>
      </c>
      <c r="I413" s="3">
        <v>1.26</v>
      </c>
      <c r="J413" s="3">
        <v>1.1000000000000001</v>
      </c>
      <c r="K413" s="3">
        <v>0.95</v>
      </c>
      <c r="L413" s="3">
        <v>0.79</v>
      </c>
      <c r="M413" s="3">
        <v>0.63</v>
      </c>
      <c r="N413" s="3">
        <v>0.47</v>
      </c>
      <c r="O413" s="3">
        <v>0.32</v>
      </c>
      <c r="P413" s="3">
        <v>0.16</v>
      </c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spans="1:33" x14ac:dyDescent="0.25">
      <c r="A414" t="s">
        <v>555</v>
      </c>
      <c r="B414" s="8" t="s">
        <v>4157</v>
      </c>
      <c r="C414" s="8" t="s">
        <v>4157</v>
      </c>
      <c r="D414" s="5" t="s">
        <v>547</v>
      </c>
      <c r="E414" s="3">
        <v>7.25</v>
      </c>
      <c r="F414" s="3">
        <v>8.3000000000000007</v>
      </c>
      <c r="G414" s="3">
        <v>12.35</v>
      </c>
      <c r="H414" s="3">
        <v>11.23</v>
      </c>
      <c r="I414" s="3">
        <v>10.77</v>
      </c>
      <c r="J414" s="3">
        <v>9.42</v>
      </c>
      <c r="K414" s="3">
        <v>8.08</v>
      </c>
      <c r="L414" s="3">
        <v>6.73</v>
      </c>
      <c r="M414" s="3">
        <v>5.39</v>
      </c>
      <c r="N414" s="3">
        <v>4.04</v>
      </c>
      <c r="O414" s="3">
        <v>2.69</v>
      </c>
      <c r="P414" s="3">
        <v>1.35</v>
      </c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spans="1:33" x14ac:dyDescent="0.25">
      <c r="A415" t="s">
        <v>555</v>
      </c>
      <c r="B415" s="8" t="s">
        <v>4158</v>
      </c>
      <c r="C415" s="8" t="s">
        <v>4158</v>
      </c>
      <c r="D415" s="5" t="s">
        <v>559</v>
      </c>
      <c r="E415" s="3">
        <v>0.11</v>
      </c>
      <c r="F415" s="3">
        <v>0.08</v>
      </c>
      <c r="G415" s="3">
        <v>0.08</v>
      </c>
      <c r="H415" s="3">
        <v>7.0000000000000007E-2</v>
      </c>
      <c r="I415" s="3">
        <v>7.0000000000000007E-2</v>
      </c>
      <c r="J415" s="3">
        <v>0.06</v>
      </c>
      <c r="K415" s="3">
        <v>0.05</v>
      </c>
      <c r="L415" s="3">
        <v>0.04</v>
      </c>
      <c r="M415" s="3">
        <v>0.04</v>
      </c>
      <c r="N415" s="3">
        <v>0.03</v>
      </c>
      <c r="O415" s="3">
        <v>0.02</v>
      </c>
      <c r="P415" s="3">
        <v>0.01</v>
      </c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spans="1:33" x14ac:dyDescent="0.25">
      <c r="A416" t="s">
        <v>555</v>
      </c>
      <c r="B416" s="8" t="s">
        <v>4158</v>
      </c>
      <c r="C416" s="8" t="s">
        <v>4159</v>
      </c>
      <c r="D416" s="5" t="s">
        <v>560</v>
      </c>
      <c r="E416" s="3">
        <v>4.38</v>
      </c>
      <c r="F416" s="3">
        <v>3.63</v>
      </c>
      <c r="G416" s="3">
        <v>3.6</v>
      </c>
      <c r="H416" s="3">
        <v>3.51</v>
      </c>
      <c r="I416" s="3">
        <v>3.33</v>
      </c>
      <c r="J416" s="3">
        <v>2.91</v>
      </c>
      <c r="K416" s="3">
        <v>2.5</v>
      </c>
      <c r="L416" s="3">
        <v>2.08</v>
      </c>
      <c r="M416" s="3">
        <v>1.67</v>
      </c>
      <c r="N416" s="3">
        <v>1.25</v>
      </c>
      <c r="O416" s="3">
        <v>0.83</v>
      </c>
      <c r="P416" s="3">
        <v>0.42</v>
      </c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spans="1:33" x14ac:dyDescent="0.25">
      <c r="A417" t="s">
        <v>555</v>
      </c>
      <c r="B417" s="8" t="s">
        <v>4160</v>
      </c>
      <c r="C417" s="8" t="s">
        <v>4160</v>
      </c>
      <c r="D417" s="5" t="s">
        <v>468</v>
      </c>
      <c r="E417" s="3">
        <v>13.33</v>
      </c>
      <c r="F417" s="3">
        <v>11.58</v>
      </c>
      <c r="G417" s="3">
        <v>10.87</v>
      </c>
      <c r="H417" s="3">
        <v>11.25</v>
      </c>
      <c r="I417" s="3">
        <v>11</v>
      </c>
      <c r="J417" s="3">
        <v>9.6300000000000008</v>
      </c>
      <c r="K417" s="3">
        <v>8.25</v>
      </c>
      <c r="L417" s="3">
        <v>6.88</v>
      </c>
      <c r="M417" s="3">
        <v>5.5</v>
      </c>
      <c r="N417" s="3">
        <v>4.13</v>
      </c>
      <c r="O417" s="3">
        <v>2.75</v>
      </c>
      <c r="P417" s="3">
        <v>1.38</v>
      </c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1:33" x14ac:dyDescent="0.25">
      <c r="A418" t="s">
        <v>555</v>
      </c>
      <c r="B418" s="8" t="s">
        <v>4161</v>
      </c>
      <c r="C418" s="8" t="s">
        <v>4161</v>
      </c>
      <c r="D418" s="5" t="s">
        <v>41</v>
      </c>
      <c r="E418" s="3">
        <v>38.380000000000003</v>
      </c>
      <c r="F418" s="3">
        <v>30.59</v>
      </c>
      <c r="G418" s="3">
        <v>28.73</v>
      </c>
      <c r="H418" s="3">
        <v>30.47</v>
      </c>
      <c r="I418" s="3">
        <v>28.98</v>
      </c>
      <c r="J418" s="3">
        <v>25.36</v>
      </c>
      <c r="K418" s="3">
        <v>21.74</v>
      </c>
      <c r="L418" s="3">
        <v>18.11</v>
      </c>
      <c r="M418" s="3">
        <v>14.49</v>
      </c>
      <c r="N418" s="3">
        <v>10.87</v>
      </c>
      <c r="O418" s="3">
        <v>7.25</v>
      </c>
      <c r="P418" s="3">
        <v>3.62</v>
      </c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33" x14ac:dyDescent="0.25">
      <c r="A419" t="s">
        <v>555</v>
      </c>
      <c r="B419" s="8" t="s">
        <v>4162</v>
      </c>
      <c r="C419" s="8" t="s">
        <v>4162</v>
      </c>
      <c r="D419" s="5" t="s">
        <v>370</v>
      </c>
      <c r="E419" s="3">
        <v>28.87</v>
      </c>
      <c r="F419" s="3">
        <v>25.27</v>
      </c>
      <c r="G419" s="3">
        <v>23.77</v>
      </c>
      <c r="H419" s="3">
        <v>25.63</v>
      </c>
      <c r="I419" s="3">
        <v>24.48</v>
      </c>
      <c r="J419" s="3">
        <v>21.42</v>
      </c>
      <c r="K419" s="3">
        <v>18.36</v>
      </c>
      <c r="L419" s="3">
        <v>15.3</v>
      </c>
      <c r="M419" s="3">
        <v>12.24</v>
      </c>
      <c r="N419" s="3">
        <v>9.18</v>
      </c>
      <c r="O419" s="3">
        <v>6.12</v>
      </c>
      <c r="P419" s="3">
        <v>3.06</v>
      </c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33" x14ac:dyDescent="0.25">
      <c r="A420" t="s">
        <v>555</v>
      </c>
      <c r="B420" s="8" t="s">
        <v>4162</v>
      </c>
      <c r="C420" s="8" t="s">
        <v>4163</v>
      </c>
      <c r="D420" s="5" t="s">
        <v>561</v>
      </c>
      <c r="E420" s="3">
        <v>1.83</v>
      </c>
      <c r="F420" s="3">
        <v>1.5</v>
      </c>
      <c r="G420" s="3">
        <v>1.41</v>
      </c>
      <c r="H420" s="3">
        <v>1.64</v>
      </c>
      <c r="I420" s="3">
        <v>1.56</v>
      </c>
      <c r="J420" s="3">
        <v>1.37</v>
      </c>
      <c r="K420" s="3">
        <v>1.17</v>
      </c>
      <c r="L420" s="3">
        <v>0.98</v>
      </c>
      <c r="M420" s="3">
        <v>0.78</v>
      </c>
      <c r="N420" s="3">
        <v>0.59</v>
      </c>
      <c r="O420" s="3">
        <v>0.39</v>
      </c>
      <c r="P420" s="3">
        <v>0.2</v>
      </c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33" x14ac:dyDescent="0.25">
      <c r="A421" t="s">
        <v>555</v>
      </c>
      <c r="B421" s="8" t="s">
        <v>4164</v>
      </c>
      <c r="C421" s="8" t="s">
        <v>4164</v>
      </c>
      <c r="D421" s="5" t="s">
        <v>562</v>
      </c>
      <c r="E421" s="3">
        <v>0.3</v>
      </c>
      <c r="F421" s="3">
        <v>0.24</v>
      </c>
      <c r="G421" s="3">
        <v>0.23</v>
      </c>
      <c r="H421" s="3">
        <v>0.26</v>
      </c>
      <c r="I421" s="3">
        <v>0.24</v>
      </c>
      <c r="J421" s="3">
        <v>0.21</v>
      </c>
      <c r="K421" s="3">
        <v>0.18</v>
      </c>
      <c r="L421" s="3">
        <v>0.15</v>
      </c>
      <c r="M421" s="3">
        <v>0.12</v>
      </c>
      <c r="N421" s="3">
        <v>0.09</v>
      </c>
      <c r="O421" s="3">
        <v>0.06</v>
      </c>
      <c r="P421" s="3">
        <v>0.03</v>
      </c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33" x14ac:dyDescent="0.25">
      <c r="A422" t="s">
        <v>555</v>
      </c>
      <c r="B422" s="8" t="s">
        <v>4165</v>
      </c>
      <c r="C422" s="8" t="s">
        <v>4165</v>
      </c>
      <c r="D422" s="5" t="s">
        <v>563</v>
      </c>
      <c r="E422" s="3">
        <v>176.12</v>
      </c>
      <c r="F422" s="3">
        <v>149.04</v>
      </c>
      <c r="G422" s="3">
        <v>140.49</v>
      </c>
      <c r="H422" s="3">
        <v>154.81</v>
      </c>
      <c r="I422" s="3">
        <v>149.25</v>
      </c>
      <c r="J422" s="3">
        <v>130.59</v>
      </c>
      <c r="K422" s="3">
        <v>111.94</v>
      </c>
      <c r="L422" s="3">
        <v>93.28</v>
      </c>
      <c r="M422" s="3">
        <v>74.63</v>
      </c>
      <c r="N422" s="3">
        <v>55.97</v>
      </c>
      <c r="O422" s="3">
        <v>37.31</v>
      </c>
      <c r="P422" s="3">
        <v>18.66</v>
      </c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33" x14ac:dyDescent="0.25">
      <c r="A423" t="s">
        <v>555</v>
      </c>
      <c r="B423" s="8" t="s">
        <v>4166</v>
      </c>
      <c r="C423" s="8" t="s">
        <v>4166</v>
      </c>
      <c r="D423" s="5" t="s">
        <v>549</v>
      </c>
      <c r="E423" s="3">
        <v>10.74</v>
      </c>
      <c r="F423" s="3">
        <v>9.89</v>
      </c>
      <c r="G423" s="3">
        <v>9.56</v>
      </c>
      <c r="H423" s="3">
        <v>9.81</v>
      </c>
      <c r="I423" s="3">
        <v>9.48</v>
      </c>
      <c r="J423" s="3">
        <v>8.3000000000000007</v>
      </c>
      <c r="K423" s="3">
        <v>7.11</v>
      </c>
      <c r="L423" s="3">
        <v>5.93</v>
      </c>
      <c r="M423" s="3">
        <v>4.74</v>
      </c>
      <c r="N423" s="3">
        <v>3.56</v>
      </c>
      <c r="O423" s="3">
        <v>2.37</v>
      </c>
      <c r="P423" s="3">
        <v>1.19</v>
      </c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33" x14ac:dyDescent="0.25">
      <c r="A424" t="s">
        <v>555</v>
      </c>
      <c r="B424" s="8" t="s">
        <v>4167</v>
      </c>
      <c r="C424" s="8" t="s">
        <v>4167</v>
      </c>
      <c r="D424" s="5" t="s">
        <v>564</v>
      </c>
      <c r="E424" s="3">
        <v>286.08999999999997</v>
      </c>
      <c r="F424" s="3">
        <v>219.02</v>
      </c>
      <c r="G424" s="3">
        <v>228.75</v>
      </c>
      <c r="H424" s="3">
        <v>208.44</v>
      </c>
      <c r="I424" s="3">
        <v>252.23</v>
      </c>
      <c r="J424" s="3">
        <v>220.7</v>
      </c>
      <c r="K424" s="3">
        <v>189.17</v>
      </c>
      <c r="L424" s="3">
        <v>157.63999999999999</v>
      </c>
      <c r="M424" s="3">
        <v>126.12</v>
      </c>
      <c r="N424" s="3">
        <v>94.59</v>
      </c>
      <c r="O424" s="3">
        <v>63.06</v>
      </c>
      <c r="P424" s="3">
        <v>31.53</v>
      </c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33" x14ac:dyDescent="0.25">
      <c r="A425" t="s">
        <v>555</v>
      </c>
      <c r="B425" s="8" t="s">
        <v>4168</v>
      </c>
      <c r="C425" s="8" t="s">
        <v>4168</v>
      </c>
      <c r="D425" s="5" t="s">
        <v>565</v>
      </c>
      <c r="E425" s="3">
        <v>18.38</v>
      </c>
      <c r="F425" s="3">
        <v>16.82</v>
      </c>
      <c r="G425" s="3">
        <v>19.71</v>
      </c>
      <c r="H425" s="3">
        <v>19.98</v>
      </c>
      <c r="I425" s="3">
        <v>24.8</v>
      </c>
      <c r="J425" s="3">
        <v>21.7</v>
      </c>
      <c r="K425" s="3">
        <v>18.600000000000001</v>
      </c>
      <c r="L425" s="3">
        <v>15.5</v>
      </c>
      <c r="M425" s="3">
        <v>12.4</v>
      </c>
      <c r="N425" s="3">
        <v>9.3000000000000007</v>
      </c>
      <c r="O425" s="3">
        <v>6.2</v>
      </c>
      <c r="P425" s="3">
        <v>3.1</v>
      </c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33" x14ac:dyDescent="0.25">
      <c r="A426" t="s">
        <v>555</v>
      </c>
      <c r="B426" s="8" t="s">
        <v>4169</v>
      </c>
      <c r="C426" s="8" t="s">
        <v>4169</v>
      </c>
      <c r="D426" s="5" t="s">
        <v>23</v>
      </c>
      <c r="E426" s="3">
        <v>69.06</v>
      </c>
      <c r="F426" s="3">
        <v>77.48</v>
      </c>
      <c r="G426" s="3">
        <v>79.53</v>
      </c>
      <c r="H426" s="3">
        <v>80.95</v>
      </c>
      <c r="I426" s="3">
        <v>76.650000000000006</v>
      </c>
      <c r="J426" s="3">
        <v>67.069999999999993</v>
      </c>
      <c r="K426" s="3">
        <v>57.49</v>
      </c>
      <c r="L426" s="3">
        <v>47.91</v>
      </c>
      <c r="M426" s="3">
        <v>38.33</v>
      </c>
      <c r="N426" s="3">
        <v>28.74</v>
      </c>
      <c r="O426" s="3">
        <v>19.16</v>
      </c>
      <c r="P426" s="3">
        <v>9.58</v>
      </c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33" x14ac:dyDescent="0.25">
      <c r="A427" t="s">
        <v>555</v>
      </c>
      <c r="B427" s="8" t="s">
        <v>4170</v>
      </c>
      <c r="C427" s="8" t="s">
        <v>4170</v>
      </c>
      <c r="D427" s="5" t="s">
        <v>566</v>
      </c>
      <c r="E427" s="3">
        <v>54.88</v>
      </c>
      <c r="F427" s="3">
        <v>46.07</v>
      </c>
      <c r="G427" s="3">
        <v>36.99</v>
      </c>
      <c r="H427" s="3">
        <v>33.340000000000003</v>
      </c>
      <c r="I427" s="3">
        <v>63.33</v>
      </c>
      <c r="J427" s="3">
        <v>55.41</v>
      </c>
      <c r="K427" s="3">
        <v>47.5</v>
      </c>
      <c r="L427" s="3">
        <v>39.58</v>
      </c>
      <c r="M427" s="3">
        <v>31.67</v>
      </c>
      <c r="N427" s="3">
        <v>23.75</v>
      </c>
      <c r="O427" s="3">
        <v>15.83</v>
      </c>
      <c r="P427" s="3">
        <v>7.92</v>
      </c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spans="1:33" x14ac:dyDescent="0.25">
      <c r="A428" t="s">
        <v>555</v>
      </c>
      <c r="B428" s="8" t="s">
        <v>6555</v>
      </c>
      <c r="C428" s="8" t="s">
        <v>6059</v>
      </c>
      <c r="D428" s="5" t="s">
        <v>569</v>
      </c>
      <c r="E428" s="3"/>
      <c r="F428" s="3"/>
      <c r="G428" s="3"/>
      <c r="H428" s="3"/>
      <c r="I428" s="3">
        <v>99.63</v>
      </c>
      <c r="J428" s="3">
        <v>87.18</v>
      </c>
      <c r="K428" s="3">
        <v>74.72</v>
      </c>
      <c r="L428" s="3">
        <v>62.27</v>
      </c>
      <c r="M428" s="3">
        <v>49.82</v>
      </c>
      <c r="N428" s="3">
        <v>37.36</v>
      </c>
      <c r="O428" s="3">
        <v>24.91</v>
      </c>
      <c r="P428" s="3">
        <v>12.45</v>
      </c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spans="1:33" x14ac:dyDescent="0.25">
      <c r="A429" t="s">
        <v>555</v>
      </c>
      <c r="B429" s="8" t="s">
        <v>6556</v>
      </c>
      <c r="C429" s="8" t="s">
        <v>6063</v>
      </c>
      <c r="D429" s="5" t="s">
        <v>570</v>
      </c>
      <c r="E429" s="3"/>
      <c r="F429" s="3"/>
      <c r="G429" s="3"/>
      <c r="H429" s="3"/>
      <c r="I429" s="3">
        <v>66.3</v>
      </c>
      <c r="J429" s="3">
        <v>58.01</v>
      </c>
      <c r="K429" s="3">
        <v>49.73</v>
      </c>
      <c r="L429" s="3">
        <v>41.44</v>
      </c>
      <c r="M429" s="3">
        <v>33.15</v>
      </c>
      <c r="N429" s="3">
        <v>24.86</v>
      </c>
      <c r="O429" s="3">
        <v>16.579999999999998</v>
      </c>
      <c r="P429" s="3">
        <v>8.2899999999999991</v>
      </c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spans="1:33" x14ac:dyDescent="0.25">
      <c r="A430" t="s">
        <v>577</v>
      </c>
      <c r="B430" s="8" t="s">
        <v>4171</v>
      </c>
      <c r="C430" s="8" t="s">
        <v>4171</v>
      </c>
      <c r="D430" s="5" t="s">
        <v>594</v>
      </c>
      <c r="E430" s="3">
        <v>442.87</v>
      </c>
      <c r="F430" s="3">
        <v>454.23</v>
      </c>
      <c r="G430" s="3">
        <v>449.66</v>
      </c>
      <c r="H430" s="3">
        <v>440.38</v>
      </c>
      <c r="I430" s="3">
        <v>432.03</v>
      </c>
      <c r="J430" s="3">
        <v>378.03</v>
      </c>
      <c r="K430" s="3">
        <v>324.02</v>
      </c>
      <c r="L430" s="3">
        <v>270.02</v>
      </c>
      <c r="M430" s="3">
        <v>216.02</v>
      </c>
      <c r="N430" s="3">
        <v>162.01</v>
      </c>
      <c r="O430" s="3">
        <v>108.01</v>
      </c>
      <c r="P430" s="3">
        <v>54</v>
      </c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33" x14ac:dyDescent="0.25">
      <c r="A431" t="s">
        <v>577</v>
      </c>
      <c r="B431" s="8" t="s">
        <v>4172</v>
      </c>
      <c r="C431" s="8" t="s">
        <v>4172</v>
      </c>
      <c r="D431" s="5" t="s">
        <v>595</v>
      </c>
      <c r="E431" s="3">
        <v>5.9</v>
      </c>
      <c r="F431" s="3">
        <v>5.86</v>
      </c>
      <c r="G431" s="3">
        <v>5.67</v>
      </c>
      <c r="H431" s="3">
        <v>3.56</v>
      </c>
      <c r="I431" s="3">
        <v>3.48</v>
      </c>
      <c r="J431" s="3">
        <v>3.05</v>
      </c>
      <c r="K431" s="3">
        <v>2.61</v>
      </c>
      <c r="L431" s="3">
        <v>2.1800000000000002</v>
      </c>
      <c r="M431" s="3">
        <v>1.74</v>
      </c>
      <c r="N431" s="3">
        <v>1.31</v>
      </c>
      <c r="O431" s="3">
        <v>0.87</v>
      </c>
      <c r="P431" s="3">
        <v>0.44</v>
      </c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spans="1:33" x14ac:dyDescent="0.25">
      <c r="A432" t="s">
        <v>577</v>
      </c>
      <c r="B432" s="8" t="s">
        <v>4173</v>
      </c>
      <c r="C432" s="8" t="s">
        <v>4173</v>
      </c>
      <c r="D432" s="5" t="s">
        <v>215</v>
      </c>
      <c r="E432" s="3">
        <v>173.78</v>
      </c>
      <c r="F432" s="3">
        <v>172.46</v>
      </c>
      <c r="G432" s="3">
        <v>203.68</v>
      </c>
      <c r="H432" s="3">
        <v>199.71</v>
      </c>
      <c r="I432" s="3">
        <v>194.17</v>
      </c>
      <c r="J432" s="3">
        <v>169.9</v>
      </c>
      <c r="K432" s="3">
        <v>145.63</v>
      </c>
      <c r="L432" s="3">
        <v>121.36</v>
      </c>
      <c r="M432" s="3">
        <v>97.09</v>
      </c>
      <c r="N432" s="3">
        <v>72.81</v>
      </c>
      <c r="O432" s="3">
        <v>48.54</v>
      </c>
      <c r="P432" s="3">
        <v>24.27</v>
      </c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spans="1:33" x14ac:dyDescent="0.25">
      <c r="A433" t="s">
        <v>577</v>
      </c>
      <c r="B433" s="8" t="s">
        <v>4174</v>
      </c>
      <c r="C433" s="8" t="s">
        <v>4174</v>
      </c>
      <c r="D433" s="5" t="s">
        <v>577</v>
      </c>
      <c r="E433" s="3">
        <v>611.66</v>
      </c>
      <c r="F433" s="3">
        <v>563.39</v>
      </c>
      <c r="G433" s="3">
        <v>583.44000000000005</v>
      </c>
      <c r="H433" s="3">
        <v>557.48</v>
      </c>
      <c r="I433" s="3">
        <v>547.79</v>
      </c>
      <c r="J433" s="3">
        <v>479.32</v>
      </c>
      <c r="K433" s="3">
        <v>410.84</v>
      </c>
      <c r="L433" s="3">
        <v>342.37</v>
      </c>
      <c r="M433" s="3">
        <v>273.89999999999998</v>
      </c>
      <c r="N433" s="3">
        <v>205.42</v>
      </c>
      <c r="O433" s="3">
        <v>136.94999999999999</v>
      </c>
      <c r="P433" s="3">
        <v>68.47</v>
      </c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spans="1:33" x14ac:dyDescent="0.25">
      <c r="A434" t="s">
        <v>577</v>
      </c>
      <c r="B434" s="8" t="s">
        <v>4175</v>
      </c>
      <c r="C434" s="8" t="s">
        <v>4175</v>
      </c>
      <c r="D434" s="5" t="s">
        <v>596</v>
      </c>
      <c r="E434" s="3">
        <v>1.74</v>
      </c>
      <c r="F434" s="3">
        <v>1.83</v>
      </c>
      <c r="G434" s="3">
        <v>1.77</v>
      </c>
      <c r="H434" s="3">
        <v>1.65</v>
      </c>
      <c r="I434" s="3">
        <v>1.57</v>
      </c>
      <c r="J434" s="3">
        <v>1.37</v>
      </c>
      <c r="K434" s="3">
        <v>1.18</v>
      </c>
      <c r="L434" s="3">
        <v>0.98</v>
      </c>
      <c r="M434" s="3">
        <v>0.79</v>
      </c>
      <c r="N434" s="3">
        <v>0.59</v>
      </c>
      <c r="O434" s="3">
        <v>0.39</v>
      </c>
      <c r="P434" s="3">
        <v>0.2</v>
      </c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spans="1:33" x14ac:dyDescent="0.25">
      <c r="A435" t="s">
        <v>577</v>
      </c>
      <c r="B435" s="8" t="s">
        <v>4176</v>
      </c>
      <c r="C435" s="8" t="s">
        <v>4176</v>
      </c>
      <c r="D435" s="5" t="s">
        <v>597</v>
      </c>
      <c r="E435" s="3">
        <v>15.74</v>
      </c>
      <c r="F435" s="3">
        <v>16.11</v>
      </c>
      <c r="G435" s="3">
        <v>15.57</v>
      </c>
      <c r="H435" s="3">
        <v>14.39</v>
      </c>
      <c r="I435" s="3">
        <v>19.350000000000001</v>
      </c>
      <c r="J435" s="3">
        <v>16.93</v>
      </c>
      <c r="K435" s="3">
        <v>14.51</v>
      </c>
      <c r="L435" s="3">
        <v>12.09</v>
      </c>
      <c r="M435" s="3">
        <v>9.68</v>
      </c>
      <c r="N435" s="3">
        <v>7.26</v>
      </c>
      <c r="O435" s="3">
        <v>4.84</v>
      </c>
      <c r="P435" s="3">
        <v>2.42</v>
      </c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spans="1:33" x14ac:dyDescent="0.25">
      <c r="A436" t="s">
        <v>577</v>
      </c>
      <c r="B436" s="8" t="s">
        <v>4177</v>
      </c>
      <c r="C436" s="8" t="s">
        <v>4177</v>
      </c>
      <c r="D436" s="5" t="s">
        <v>580</v>
      </c>
      <c r="E436" s="3">
        <v>0.79</v>
      </c>
      <c r="F436" s="3">
        <v>0.81</v>
      </c>
      <c r="G436" s="3">
        <v>0.78</v>
      </c>
      <c r="H436" s="3">
        <v>0.75</v>
      </c>
      <c r="I436" s="3">
        <v>0.73</v>
      </c>
      <c r="J436" s="3">
        <v>0.64</v>
      </c>
      <c r="K436" s="3">
        <v>0.55000000000000004</v>
      </c>
      <c r="L436" s="3">
        <v>0.46</v>
      </c>
      <c r="M436" s="3">
        <v>0.37</v>
      </c>
      <c r="N436" s="3">
        <v>0.27</v>
      </c>
      <c r="O436" s="3">
        <v>0.18</v>
      </c>
      <c r="P436" s="3">
        <v>0.09</v>
      </c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spans="1:33" x14ac:dyDescent="0.25">
      <c r="A437" t="s">
        <v>577</v>
      </c>
      <c r="B437" s="8" t="s">
        <v>4178</v>
      </c>
      <c r="C437" s="8" t="s">
        <v>4178</v>
      </c>
      <c r="D437" s="5" t="s">
        <v>582</v>
      </c>
      <c r="E437" s="3">
        <v>160.07</v>
      </c>
      <c r="F437" s="3">
        <v>162.77000000000001</v>
      </c>
      <c r="G437" s="3">
        <v>157.30000000000001</v>
      </c>
      <c r="H437" s="3">
        <v>148.33000000000001</v>
      </c>
      <c r="I437" s="3">
        <v>144.65</v>
      </c>
      <c r="J437" s="3">
        <v>126.57</v>
      </c>
      <c r="K437" s="3">
        <v>108.49</v>
      </c>
      <c r="L437" s="3">
        <v>90.41</v>
      </c>
      <c r="M437" s="3">
        <v>72.33</v>
      </c>
      <c r="N437" s="3">
        <v>54.24</v>
      </c>
      <c r="O437" s="3">
        <v>36.159999999999997</v>
      </c>
      <c r="P437" s="3">
        <v>18.079999999999998</v>
      </c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spans="1:33" x14ac:dyDescent="0.25">
      <c r="A438" t="s">
        <v>577</v>
      </c>
      <c r="B438" s="8" t="s">
        <v>4179</v>
      </c>
      <c r="C438" s="8" t="s">
        <v>4179</v>
      </c>
      <c r="D438" s="5" t="s">
        <v>598</v>
      </c>
      <c r="E438" s="3">
        <v>86.88</v>
      </c>
      <c r="F438" s="3">
        <v>93.08</v>
      </c>
      <c r="G438" s="3">
        <v>87.18</v>
      </c>
      <c r="H438" s="3">
        <v>93.93</v>
      </c>
      <c r="I438" s="3">
        <v>132.91</v>
      </c>
      <c r="J438" s="3">
        <v>116.3</v>
      </c>
      <c r="K438" s="3">
        <v>99.68</v>
      </c>
      <c r="L438" s="3">
        <v>83.07</v>
      </c>
      <c r="M438" s="3">
        <v>66.459999999999994</v>
      </c>
      <c r="N438" s="3">
        <v>49.84</v>
      </c>
      <c r="O438" s="3">
        <v>33.229999999999997</v>
      </c>
      <c r="P438" s="3">
        <v>16.61</v>
      </c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spans="1:33" x14ac:dyDescent="0.25">
      <c r="A439" t="s">
        <v>577</v>
      </c>
      <c r="B439" s="8" t="s">
        <v>4180</v>
      </c>
      <c r="C439" s="8" t="s">
        <v>4180</v>
      </c>
      <c r="D439" s="5" t="s">
        <v>492</v>
      </c>
      <c r="E439" s="3">
        <v>14.29</v>
      </c>
      <c r="F439" s="3">
        <v>13.96</v>
      </c>
      <c r="G439" s="3">
        <v>13.03</v>
      </c>
      <c r="H439" s="3">
        <v>11.98</v>
      </c>
      <c r="I439" s="3">
        <v>11.25</v>
      </c>
      <c r="J439" s="3">
        <v>9.84</v>
      </c>
      <c r="K439" s="3">
        <v>8.44</v>
      </c>
      <c r="L439" s="3">
        <v>7.03</v>
      </c>
      <c r="M439" s="3">
        <v>5.63</v>
      </c>
      <c r="N439" s="3">
        <v>4.22</v>
      </c>
      <c r="O439" s="3">
        <v>2.81</v>
      </c>
      <c r="P439" s="3">
        <v>1.41</v>
      </c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spans="1:33" x14ac:dyDescent="0.25">
      <c r="A440" t="s">
        <v>577</v>
      </c>
      <c r="B440" s="8" t="s">
        <v>4181</v>
      </c>
      <c r="C440" s="8" t="s">
        <v>4181</v>
      </c>
      <c r="D440" s="5" t="s">
        <v>599</v>
      </c>
      <c r="E440" s="3">
        <v>4.42</v>
      </c>
      <c r="F440" s="3">
        <v>4.5199999999999996</v>
      </c>
      <c r="G440" s="3">
        <v>4.22</v>
      </c>
      <c r="H440" s="3">
        <v>3.96</v>
      </c>
      <c r="I440" s="3">
        <v>3.88</v>
      </c>
      <c r="J440" s="3">
        <v>3.4</v>
      </c>
      <c r="K440" s="3">
        <v>2.91</v>
      </c>
      <c r="L440" s="3">
        <v>2.4300000000000002</v>
      </c>
      <c r="M440" s="3">
        <v>1.94</v>
      </c>
      <c r="N440" s="3">
        <v>1.46</v>
      </c>
      <c r="O440" s="3">
        <v>0.97</v>
      </c>
      <c r="P440" s="3">
        <v>0.49</v>
      </c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spans="1:33" x14ac:dyDescent="0.25">
      <c r="A441" t="s">
        <v>577</v>
      </c>
      <c r="B441" s="8" t="s">
        <v>4182</v>
      </c>
      <c r="C441" s="8" t="s">
        <v>4182</v>
      </c>
      <c r="D441" s="5" t="s">
        <v>14</v>
      </c>
      <c r="E441" s="3">
        <v>87.24</v>
      </c>
      <c r="F441" s="3">
        <v>84.14</v>
      </c>
      <c r="G441" s="3">
        <v>74.819999999999993</v>
      </c>
      <c r="H441" s="3">
        <v>72.2</v>
      </c>
      <c r="I441" s="3">
        <v>73</v>
      </c>
      <c r="J441" s="3">
        <v>63.88</v>
      </c>
      <c r="K441" s="3">
        <v>54.75</v>
      </c>
      <c r="L441" s="3">
        <v>45.63</v>
      </c>
      <c r="M441" s="3">
        <v>36.5</v>
      </c>
      <c r="N441" s="3">
        <v>27.38</v>
      </c>
      <c r="O441" s="3">
        <v>18.25</v>
      </c>
      <c r="P441" s="3">
        <v>9.1300000000000008</v>
      </c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spans="1:33" x14ac:dyDescent="0.25">
      <c r="A442" t="s">
        <v>577</v>
      </c>
      <c r="B442" s="8" t="s">
        <v>4183</v>
      </c>
      <c r="C442" s="8" t="s">
        <v>4183</v>
      </c>
      <c r="D442" s="5" t="s">
        <v>600</v>
      </c>
      <c r="E442" s="3">
        <v>76.94</v>
      </c>
      <c r="F442" s="3">
        <v>74.16</v>
      </c>
      <c r="G442" s="3">
        <v>73.88</v>
      </c>
      <c r="H442" s="3">
        <v>75.62</v>
      </c>
      <c r="I442" s="3">
        <v>73.87</v>
      </c>
      <c r="J442" s="3">
        <v>64.64</v>
      </c>
      <c r="K442" s="3">
        <v>55.4</v>
      </c>
      <c r="L442" s="3">
        <v>46.17</v>
      </c>
      <c r="M442" s="3">
        <v>36.94</v>
      </c>
      <c r="N442" s="3">
        <v>27.7</v>
      </c>
      <c r="O442" s="3">
        <v>18.47</v>
      </c>
      <c r="P442" s="3">
        <v>9.23</v>
      </c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spans="1:33" x14ac:dyDescent="0.25">
      <c r="A443" t="s">
        <v>577</v>
      </c>
      <c r="B443" s="8" t="s">
        <v>4184</v>
      </c>
      <c r="C443" s="8" t="s">
        <v>4184</v>
      </c>
      <c r="D443" s="5" t="s">
        <v>601</v>
      </c>
      <c r="E443" s="3">
        <v>7.13</v>
      </c>
      <c r="F443" s="3">
        <v>7.07</v>
      </c>
      <c r="G443" s="3">
        <v>6.43</v>
      </c>
      <c r="H443" s="3">
        <v>9.31</v>
      </c>
      <c r="I443" s="3">
        <v>9.11</v>
      </c>
      <c r="J443" s="3">
        <v>7.97</v>
      </c>
      <c r="K443" s="3">
        <v>6.83</v>
      </c>
      <c r="L443" s="3">
        <v>5.69</v>
      </c>
      <c r="M443" s="3">
        <v>4.5599999999999996</v>
      </c>
      <c r="N443" s="3">
        <v>3.42</v>
      </c>
      <c r="O443" s="3">
        <v>2.2799999999999998</v>
      </c>
      <c r="P443" s="3">
        <v>1.1399999999999999</v>
      </c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spans="1:33" x14ac:dyDescent="0.25">
      <c r="A444" t="s">
        <v>577</v>
      </c>
      <c r="B444" s="8" t="s">
        <v>4185</v>
      </c>
      <c r="C444" s="8" t="s">
        <v>4185</v>
      </c>
      <c r="D444" s="5" t="s">
        <v>602</v>
      </c>
      <c r="E444" s="3">
        <v>8.75</v>
      </c>
      <c r="F444" s="3">
        <v>9</v>
      </c>
      <c r="G444" s="3">
        <v>8.43</v>
      </c>
      <c r="H444" s="3">
        <v>3.85</v>
      </c>
      <c r="I444" s="3">
        <v>4.21</v>
      </c>
      <c r="J444" s="3">
        <v>3.68</v>
      </c>
      <c r="K444" s="3">
        <v>3.16</v>
      </c>
      <c r="L444" s="3">
        <v>2.63</v>
      </c>
      <c r="M444" s="3">
        <v>2.11</v>
      </c>
      <c r="N444" s="3">
        <v>1.58</v>
      </c>
      <c r="O444" s="3">
        <v>1.05</v>
      </c>
      <c r="P444" s="3">
        <v>0.53</v>
      </c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spans="1:33" x14ac:dyDescent="0.25">
      <c r="A445" t="s">
        <v>577</v>
      </c>
      <c r="B445" s="8" t="s">
        <v>4186</v>
      </c>
      <c r="C445" s="8" t="s">
        <v>4186</v>
      </c>
      <c r="D445" s="5" t="s">
        <v>603</v>
      </c>
      <c r="E445" s="3">
        <v>128.94999999999999</v>
      </c>
      <c r="F445" s="3">
        <v>99.86</v>
      </c>
      <c r="G445" s="3">
        <v>123.26</v>
      </c>
      <c r="H445" s="3">
        <v>125.02</v>
      </c>
      <c r="I445" s="3">
        <v>122.12</v>
      </c>
      <c r="J445" s="3">
        <v>106.86</v>
      </c>
      <c r="K445" s="3">
        <v>91.59</v>
      </c>
      <c r="L445" s="3">
        <v>76.33</v>
      </c>
      <c r="M445" s="3">
        <v>61.06</v>
      </c>
      <c r="N445" s="3">
        <v>45.8</v>
      </c>
      <c r="O445" s="3">
        <v>30.53</v>
      </c>
      <c r="P445" s="3">
        <v>15.27</v>
      </c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spans="1:33" x14ac:dyDescent="0.25">
      <c r="A446" t="s">
        <v>577</v>
      </c>
      <c r="B446" s="8" t="s">
        <v>4187</v>
      </c>
      <c r="C446" s="8" t="s">
        <v>4187</v>
      </c>
      <c r="D446" s="5" t="s">
        <v>587</v>
      </c>
      <c r="E446" s="3">
        <v>20.46</v>
      </c>
      <c r="F446" s="3">
        <v>22.32</v>
      </c>
      <c r="G446" s="3">
        <v>14.74</v>
      </c>
      <c r="H446" s="3">
        <v>13.64</v>
      </c>
      <c r="I446" s="3">
        <v>14.62</v>
      </c>
      <c r="J446" s="3">
        <v>12.79</v>
      </c>
      <c r="K446" s="3">
        <v>10.97</v>
      </c>
      <c r="L446" s="3">
        <v>9.14</v>
      </c>
      <c r="M446" s="3">
        <v>7.31</v>
      </c>
      <c r="N446" s="3">
        <v>5.48</v>
      </c>
      <c r="O446" s="3">
        <v>3.66</v>
      </c>
      <c r="P446" s="3">
        <v>1.83</v>
      </c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spans="1:33" x14ac:dyDescent="0.25">
      <c r="A447" t="s">
        <v>577</v>
      </c>
      <c r="B447" s="8" t="s">
        <v>4188</v>
      </c>
      <c r="C447" s="8" t="s">
        <v>4188</v>
      </c>
      <c r="D447" s="5" t="s">
        <v>588</v>
      </c>
      <c r="E447" s="3">
        <v>260.93</v>
      </c>
      <c r="F447" s="3">
        <v>273.08999999999997</v>
      </c>
      <c r="G447" s="3">
        <v>261.99</v>
      </c>
      <c r="H447" s="3">
        <v>204.98</v>
      </c>
      <c r="I447" s="3">
        <v>170.31</v>
      </c>
      <c r="J447" s="3">
        <v>149.02000000000001</v>
      </c>
      <c r="K447" s="3">
        <v>127.73</v>
      </c>
      <c r="L447" s="3">
        <v>106.44</v>
      </c>
      <c r="M447" s="3">
        <v>85.16</v>
      </c>
      <c r="N447" s="3">
        <v>63.87</v>
      </c>
      <c r="O447" s="3">
        <v>42.58</v>
      </c>
      <c r="P447" s="3">
        <v>21.29</v>
      </c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spans="1:33" x14ac:dyDescent="0.25">
      <c r="A448" t="s">
        <v>577</v>
      </c>
      <c r="B448" s="8" t="s">
        <v>4189</v>
      </c>
      <c r="C448" s="8" t="s">
        <v>4189</v>
      </c>
      <c r="D448" s="5" t="s">
        <v>604</v>
      </c>
      <c r="E448" s="3">
        <v>12.65</v>
      </c>
      <c r="F448" s="3">
        <v>12.95</v>
      </c>
      <c r="G448" s="3">
        <v>12.51</v>
      </c>
      <c r="H448" s="3">
        <v>11.86</v>
      </c>
      <c r="I448" s="3">
        <v>11.48</v>
      </c>
      <c r="J448" s="3">
        <v>10.050000000000001</v>
      </c>
      <c r="K448" s="3">
        <v>8.61</v>
      </c>
      <c r="L448" s="3">
        <v>7.18</v>
      </c>
      <c r="M448" s="3">
        <v>5.74</v>
      </c>
      <c r="N448" s="3">
        <v>4.3099999999999996</v>
      </c>
      <c r="O448" s="3">
        <v>2.87</v>
      </c>
      <c r="P448" s="3">
        <v>1.44</v>
      </c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spans="1:33" x14ac:dyDescent="0.25">
      <c r="A449" t="s">
        <v>577</v>
      </c>
      <c r="B449" s="8" t="s">
        <v>4190</v>
      </c>
      <c r="C449" s="8" t="s">
        <v>4190</v>
      </c>
      <c r="D449" s="5" t="s">
        <v>605</v>
      </c>
      <c r="E449" s="3">
        <v>23.95</v>
      </c>
      <c r="F449" s="3">
        <v>24.51</v>
      </c>
      <c r="G449" s="3">
        <v>23.68</v>
      </c>
      <c r="H449" s="3">
        <v>28.29</v>
      </c>
      <c r="I449" s="3">
        <v>24.99</v>
      </c>
      <c r="J449" s="3">
        <v>21.87</v>
      </c>
      <c r="K449" s="3">
        <v>18.739999999999998</v>
      </c>
      <c r="L449" s="3">
        <v>15.62</v>
      </c>
      <c r="M449" s="3">
        <v>12.5</v>
      </c>
      <c r="N449" s="3">
        <v>9.3699999999999992</v>
      </c>
      <c r="O449" s="3">
        <v>6.25</v>
      </c>
      <c r="P449" s="3">
        <v>3.12</v>
      </c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spans="1:33" x14ac:dyDescent="0.25">
      <c r="A450" t="s">
        <v>577</v>
      </c>
      <c r="B450" s="8" t="s">
        <v>4191</v>
      </c>
      <c r="C450" s="8" t="s">
        <v>4191</v>
      </c>
      <c r="D450" s="5" t="s">
        <v>593</v>
      </c>
      <c r="E450" s="3">
        <v>6.13</v>
      </c>
      <c r="F450" s="3">
        <v>6.21</v>
      </c>
      <c r="G450" s="3">
        <v>6</v>
      </c>
      <c r="H450" s="3">
        <v>9.01</v>
      </c>
      <c r="I450" s="3">
        <v>10.97</v>
      </c>
      <c r="J450" s="3">
        <v>9.6</v>
      </c>
      <c r="K450" s="3">
        <v>8.23</v>
      </c>
      <c r="L450" s="3">
        <v>6.86</v>
      </c>
      <c r="M450" s="3">
        <v>5.49</v>
      </c>
      <c r="N450" s="3">
        <v>4.1100000000000003</v>
      </c>
      <c r="O450" s="3">
        <v>2.74</v>
      </c>
      <c r="P450" s="3">
        <v>1.37</v>
      </c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spans="1:33" x14ac:dyDescent="0.25">
      <c r="A451" t="s">
        <v>577</v>
      </c>
      <c r="B451" s="8" t="s">
        <v>4192</v>
      </c>
      <c r="C451" s="8" t="s">
        <v>4192</v>
      </c>
      <c r="D451" s="5" t="s">
        <v>606</v>
      </c>
      <c r="E451" s="3">
        <v>6.71</v>
      </c>
      <c r="F451" s="3">
        <v>6.87</v>
      </c>
      <c r="G451" s="3">
        <v>6.64</v>
      </c>
      <c r="H451" s="3">
        <v>9.68</v>
      </c>
      <c r="I451" s="3">
        <v>9.24</v>
      </c>
      <c r="J451" s="3">
        <v>8.09</v>
      </c>
      <c r="K451" s="3">
        <v>6.93</v>
      </c>
      <c r="L451" s="3">
        <v>5.78</v>
      </c>
      <c r="M451" s="3">
        <v>4.62</v>
      </c>
      <c r="N451" s="3">
        <v>3.47</v>
      </c>
      <c r="O451" s="3">
        <v>2.31</v>
      </c>
      <c r="P451" s="3">
        <v>1.1599999999999999</v>
      </c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spans="1:33" x14ac:dyDescent="0.25">
      <c r="A452" t="s">
        <v>577</v>
      </c>
      <c r="B452" s="8" t="s">
        <v>4171</v>
      </c>
      <c r="C452" s="8" t="s">
        <v>5911</v>
      </c>
      <c r="D452" s="5" t="s">
        <v>607</v>
      </c>
      <c r="E452" s="3"/>
      <c r="F452" s="3"/>
      <c r="G452" s="3"/>
      <c r="H452" s="3"/>
      <c r="I452" s="3">
        <v>389.46</v>
      </c>
      <c r="J452" s="3">
        <v>340.78</v>
      </c>
      <c r="K452" s="3">
        <v>292.10000000000002</v>
      </c>
      <c r="L452" s="3">
        <v>243.41</v>
      </c>
      <c r="M452" s="3">
        <v>194.73</v>
      </c>
      <c r="N452" s="3">
        <v>146.05000000000001</v>
      </c>
      <c r="O452" s="3">
        <v>97.37</v>
      </c>
      <c r="P452" s="3">
        <v>48.68</v>
      </c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spans="1:33" x14ac:dyDescent="0.25">
      <c r="A453" t="s">
        <v>577</v>
      </c>
      <c r="B453" s="8" t="s">
        <v>4172</v>
      </c>
      <c r="C453" s="8" t="s">
        <v>5928</v>
      </c>
      <c r="D453" s="5" t="s">
        <v>608</v>
      </c>
      <c r="E453" s="3"/>
      <c r="F453" s="3"/>
      <c r="G453" s="3"/>
      <c r="H453" s="3"/>
      <c r="I453" s="3">
        <v>2.48</v>
      </c>
      <c r="J453" s="3">
        <v>2.17</v>
      </c>
      <c r="K453" s="3">
        <v>1.86</v>
      </c>
      <c r="L453" s="3">
        <v>1.55</v>
      </c>
      <c r="M453" s="3">
        <v>1.24</v>
      </c>
      <c r="N453" s="3">
        <v>0.93</v>
      </c>
      <c r="O453" s="3">
        <v>0.62</v>
      </c>
      <c r="P453" s="3">
        <v>0.31</v>
      </c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spans="1:33" x14ac:dyDescent="0.25">
      <c r="A454" t="s">
        <v>577</v>
      </c>
      <c r="B454" s="8" t="s">
        <v>4173</v>
      </c>
      <c r="C454" s="8" t="s">
        <v>5941</v>
      </c>
      <c r="D454" s="5" t="s">
        <v>609</v>
      </c>
      <c r="E454" s="3"/>
      <c r="F454" s="3"/>
      <c r="G454" s="3"/>
      <c r="H454" s="3"/>
      <c r="I454" s="3">
        <v>675.02</v>
      </c>
      <c r="J454" s="3">
        <v>590.64</v>
      </c>
      <c r="K454" s="3">
        <v>506.27</v>
      </c>
      <c r="L454" s="3">
        <v>421.89</v>
      </c>
      <c r="M454" s="3">
        <v>337.51</v>
      </c>
      <c r="N454" s="3">
        <v>253.13</v>
      </c>
      <c r="O454" s="3">
        <v>168.76</v>
      </c>
      <c r="P454" s="3">
        <v>84.38</v>
      </c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spans="1:33" x14ac:dyDescent="0.25">
      <c r="A455" t="s">
        <v>577</v>
      </c>
      <c r="B455" s="8" t="s">
        <v>4174</v>
      </c>
      <c r="C455" s="8" t="s">
        <v>5960</v>
      </c>
      <c r="D455" s="5" t="s">
        <v>610</v>
      </c>
      <c r="E455" s="3"/>
      <c r="F455" s="3"/>
      <c r="G455" s="3"/>
      <c r="H455" s="3"/>
      <c r="I455" s="3">
        <v>8.82</v>
      </c>
      <c r="J455" s="3">
        <v>7.72</v>
      </c>
      <c r="K455" s="3">
        <v>6.62</v>
      </c>
      <c r="L455" s="3">
        <v>5.51</v>
      </c>
      <c r="M455" s="3">
        <v>4.41</v>
      </c>
      <c r="N455" s="3">
        <v>3.31</v>
      </c>
      <c r="O455" s="3">
        <v>2.21</v>
      </c>
      <c r="P455" s="3">
        <v>1.1000000000000001</v>
      </c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spans="1:33" x14ac:dyDescent="0.25">
      <c r="A456" t="s">
        <v>577</v>
      </c>
      <c r="B456" s="8" t="s">
        <v>4178</v>
      </c>
      <c r="C456" s="8" t="s">
        <v>6064</v>
      </c>
      <c r="D456" s="5" t="s">
        <v>611</v>
      </c>
      <c r="E456" s="3"/>
      <c r="F456" s="3"/>
      <c r="G456" s="3"/>
      <c r="H456" s="3"/>
      <c r="I456" s="3">
        <v>227.31</v>
      </c>
      <c r="J456" s="3">
        <v>198.9</v>
      </c>
      <c r="K456" s="3">
        <v>170.48</v>
      </c>
      <c r="L456" s="3">
        <v>142.07</v>
      </c>
      <c r="M456" s="3">
        <v>113.66</v>
      </c>
      <c r="N456" s="3">
        <v>85.24</v>
      </c>
      <c r="O456" s="3">
        <v>56.83</v>
      </c>
      <c r="P456" s="3">
        <v>28.41</v>
      </c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spans="1:33" x14ac:dyDescent="0.25">
      <c r="A457" t="s">
        <v>577</v>
      </c>
      <c r="B457" s="8" t="s">
        <v>4182</v>
      </c>
      <c r="C457" s="8" t="s">
        <v>6132</v>
      </c>
      <c r="D457" s="5" t="s">
        <v>612</v>
      </c>
      <c r="E457" s="3"/>
      <c r="F457" s="3"/>
      <c r="G457" s="3"/>
      <c r="H457" s="3"/>
      <c r="I457" s="3">
        <v>407.73</v>
      </c>
      <c r="J457" s="3">
        <v>356.76</v>
      </c>
      <c r="K457" s="3">
        <v>305.8</v>
      </c>
      <c r="L457" s="3">
        <v>254.83</v>
      </c>
      <c r="M457" s="3">
        <v>203.87</v>
      </c>
      <c r="N457" s="3">
        <v>152.9</v>
      </c>
      <c r="O457" s="3">
        <v>101.93</v>
      </c>
      <c r="P457" s="3">
        <v>50.97</v>
      </c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spans="1:33" x14ac:dyDescent="0.25">
      <c r="A458" t="s">
        <v>577</v>
      </c>
      <c r="B458" s="8" t="s">
        <v>4188</v>
      </c>
      <c r="C458" s="8" t="s">
        <v>6203</v>
      </c>
      <c r="D458" s="5" t="s">
        <v>613</v>
      </c>
      <c r="E458" s="3"/>
      <c r="F458" s="3"/>
      <c r="G458" s="3"/>
      <c r="H458" s="3"/>
      <c r="I458" s="3">
        <v>3</v>
      </c>
      <c r="J458" s="3">
        <v>2.63</v>
      </c>
      <c r="K458" s="3">
        <v>2.25</v>
      </c>
      <c r="L458" s="3">
        <v>1.88</v>
      </c>
      <c r="M458" s="3">
        <v>1.5</v>
      </c>
      <c r="N458" s="3">
        <v>1.1299999999999999</v>
      </c>
      <c r="O458" s="3">
        <v>0.75</v>
      </c>
      <c r="P458" s="3">
        <v>0.38</v>
      </c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spans="1:33" x14ac:dyDescent="0.25">
      <c r="A459" t="s">
        <v>577</v>
      </c>
      <c r="B459" s="8" t="s">
        <v>4188</v>
      </c>
      <c r="C459" s="8" t="s">
        <v>6204</v>
      </c>
      <c r="D459" s="5" t="s">
        <v>614</v>
      </c>
      <c r="E459" s="3"/>
      <c r="F459" s="3"/>
      <c r="G459" s="3"/>
      <c r="H459" s="3"/>
      <c r="I459" s="3">
        <v>36.909999999999997</v>
      </c>
      <c r="J459" s="3">
        <v>32.299999999999997</v>
      </c>
      <c r="K459" s="3">
        <v>27.68</v>
      </c>
      <c r="L459" s="3">
        <v>23.07</v>
      </c>
      <c r="M459" s="3">
        <v>18.46</v>
      </c>
      <c r="N459" s="3">
        <v>13.84</v>
      </c>
      <c r="O459" s="3">
        <v>9.23</v>
      </c>
      <c r="P459" s="3">
        <v>4.6100000000000003</v>
      </c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spans="1:33" x14ac:dyDescent="0.25">
      <c r="A460" t="s">
        <v>617</v>
      </c>
      <c r="B460" s="8" t="s">
        <v>4193</v>
      </c>
      <c r="C460" s="8" t="s">
        <v>4193</v>
      </c>
      <c r="D460" s="5" t="s">
        <v>635</v>
      </c>
      <c r="E460" s="3">
        <v>46.97</v>
      </c>
      <c r="F460" s="3">
        <v>39.36</v>
      </c>
      <c r="G460" s="3">
        <v>38.04</v>
      </c>
      <c r="H460" s="3">
        <v>36.68</v>
      </c>
      <c r="I460" s="3">
        <v>28.76</v>
      </c>
      <c r="J460" s="3">
        <v>25.17</v>
      </c>
      <c r="K460" s="3">
        <v>21.57</v>
      </c>
      <c r="L460" s="3">
        <v>17.98</v>
      </c>
      <c r="M460" s="3">
        <v>14.38</v>
      </c>
      <c r="N460" s="3">
        <v>10.79</v>
      </c>
      <c r="O460" s="3">
        <v>7.19</v>
      </c>
      <c r="P460" s="3">
        <v>3.6</v>
      </c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spans="1:33" x14ac:dyDescent="0.25">
      <c r="A461" t="s">
        <v>617</v>
      </c>
      <c r="B461" s="8" t="s">
        <v>4194</v>
      </c>
      <c r="C461" s="8" t="s">
        <v>4194</v>
      </c>
      <c r="D461" s="5" t="s">
        <v>636</v>
      </c>
      <c r="E461" s="3">
        <v>42.66</v>
      </c>
      <c r="F461" s="3">
        <v>38.33</v>
      </c>
      <c r="G461" s="3">
        <v>37.04</v>
      </c>
      <c r="H461" s="3">
        <v>41.83</v>
      </c>
      <c r="I461" s="3">
        <v>40.54</v>
      </c>
      <c r="J461" s="3">
        <v>35.47</v>
      </c>
      <c r="K461" s="3">
        <v>30.41</v>
      </c>
      <c r="L461" s="3">
        <v>25.34</v>
      </c>
      <c r="M461" s="3">
        <v>20.27</v>
      </c>
      <c r="N461" s="3">
        <v>15.2</v>
      </c>
      <c r="O461" s="3">
        <v>10.14</v>
      </c>
      <c r="P461" s="3">
        <v>5.07</v>
      </c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spans="1:33" x14ac:dyDescent="0.25">
      <c r="A462" t="s">
        <v>617</v>
      </c>
      <c r="B462" s="8" t="s">
        <v>4195</v>
      </c>
      <c r="C462" s="8" t="s">
        <v>4195</v>
      </c>
      <c r="D462" s="5" t="s">
        <v>616</v>
      </c>
      <c r="E462" s="3">
        <v>27.12</v>
      </c>
      <c r="F462" s="3">
        <v>25.87</v>
      </c>
      <c r="G462" s="3">
        <v>55.21</v>
      </c>
      <c r="H462" s="3">
        <v>44.15</v>
      </c>
      <c r="I462" s="3">
        <v>39.53</v>
      </c>
      <c r="J462" s="3">
        <v>34.590000000000003</v>
      </c>
      <c r="K462" s="3">
        <v>29.65</v>
      </c>
      <c r="L462" s="3">
        <v>24.71</v>
      </c>
      <c r="M462" s="3">
        <v>19.77</v>
      </c>
      <c r="N462" s="3">
        <v>14.82</v>
      </c>
      <c r="O462" s="3">
        <v>9.8800000000000008</v>
      </c>
      <c r="P462" s="3">
        <v>4.9400000000000004</v>
      </c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spans="1:33" x14ac:dyDescent="0.25">
      <c r="A463" t="s">
        <v>617</v>
      </c>
      <c r="B463" s="8" t="s">
        <v>4196</v>
      </c>
      <c r="C463" s="8" t="s">
        <v>4196</v>
      </c>
      <c r="D463" s="5" t="s">
        <v>54</v>
      </c>
      <c r="E463" s="3">
        <v>22.33</v>
      </c>
      <c r="F463" s="3">
        <v>20.57</v>
      </c>
      <c r="G463" s="3">
        <v>17.899999999999999</v>
      </c>
      <c r="H463" s="3">
        <v>13.6</v>
      </c>
      <c r="I463" s="3">
        <v>11.26</v>
      </c>
      <c r="J463" s="3">
        <v>9.85</v>
      </c>
      <c r="K463" s="3">
        <v>8.4499999999999993</v>
      </c>
      <c r="L463" s="3">
        <v>7.04</v>
      </c>
      <c r="M463" s="3">
        <v>5.63</v>
      </c>
      <c r="N463" s="3">
        <v>4.22</v>
      </c>
      <c r="O463" s="3">
        <v>2.82</v>
      </c>
      <c r="P463" s="3">
        <v>1.41</v>
      </c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spans="1:33" x14ac:dyDescent="0.25">
      <c r="A464" t="s">
        <v>617</v>
      </c>
      <c r="B464" s="8" t="s">
        <v>4197</v>
      </c>
      <c r="C464" s="8" t="s">
        <v>4197</v>
      </c>
      <c r="D464" s="5" t="s">
        <v>637</v>
      </c>
      <c r="E464" s="3">
        <v>21.25</v>
      </c>
      <c r="F464" s="3">
        <v>19.77</v>
      </c>
      <c r="G464" s="3">
        <v>19.100000000000001</v>
      </c>
      <c r="H464" s="3">
        <v>26.81</v>
      </c>
      <c r="I464" s="3">
        <v>32.86</v>
      </c>
      <c r="J464" s="3">
        <v>28.75</v>
      </c>
      <c r="K464" s="3">
        <v>24.65</v>
      </c>
      <c r="L464" s="3">
        <v>20.54</v>
      </c>
      <c r="M464" s="3">
        <v>16.43</v>
      </c>
      <c r="N464" s="3">
        <v>12.32</v>
      </c>
      <c r="O464" s="3">
        <v>8.2200000000000006</v>
      </c>
      <c r="P464" s="3">
        <v>4.1100000000000003</v>
      </c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spans="1:33" x14ac:dyDescent="0.25">
      <c r="A465" t="s">
        <v>617</v>
      </c>
      <c r="B465" s="8" t="s">
        <v>4197</v>
      </c>
      <c r="C465" s="8" t="s">
        <v>4198</v>
      </c>
      <c r="D465" s="5" t="s">
        <v>638</v>
      </c>
      <c r="E465" s="3">
        <v>0.43</v>
      </c>
      <c r="F465" s="3">
        <v>0.4</v>
      </c>
      <c r="G465" s="3">
        <v>0.39</v>
      </c>
      <c r="H465" s="3">
        <v>0.37</v>
      </c>
      <c r="I465" s="3">
        <v>0.41</v>
      </c>
      <c r="J465" s="3">
        <v>0.36</v>
      </c>
      <c r="K465" s="3">
        <v>0.31</v>
      </c>
      <c r="L465" s="3">
        <v>0.26</v>
      </c>
      <c r="M465" s="3">
        <v>0.21</v>
      </c>
      <c r="N465" s="3">
        <v>0.15</v>
      </c>
      <c r="O465" s="3">
        <v>0.1</v>
      </c>
      <c r="P465" s="3">
        <v>0.05</v>
      </c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spans="1:33" x14ac:dyDescent="0.25">
      <c r="A466" t="s">
        <v>617</v>
      </c>
      <c r="B466" s="8" t="s">
        <v>4199</v>
      </c>
      <c r="C466" s="8" t="s">
        <v>4199</v>
      </c>
      <c r="D466" s="5" t="s">
        <v>627</v>
      </c>
      <c r="E466" s="3">
        <v>249.36</v>
      </c>
      <c r="F466" s="3">
        <v>236.02</v>
      </c>
      <c r="G466" s="3">
        <v>226.41</v>
      </c>
      <c r="H466" s="3">
        <v>279.64</v>
      </c>
      <c r="I466" s="3">
        <v>379.98</v>
      </c>
      <c r="J466" s="3">
        <v>332.48</v>
      </c>
      <c r="K466" s="3">
        <v>284.99</v>
      </c>
      <c r="L466" s="3">
        <v>237.49</v>
      </c>
      <c r="M466" s="3">
        <v>189.99</v>
      </c>
      <c r="N466" s="3">
        <v>142.49</v>
      </c>
      <c r="O466" s="3">
        <v>95</v>
      </c>
      <c r="P466" s="3">
        <v>47.5</v>
      </c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spans="1:33" x14ac:dyDescent="0.25">
      <c r="A467" t="s">
        <v>617</v>
      </c>
      <c r="B467" s="8" t="s">
        <v>4200</v>
      </c>
      <c r="C467" s="8" t="s">
        <v>4200</v>
      </c>
      <c r="D467" s="5" t="s">
        <v>148</v>
      </c>
      <c r="E467" s="3">
        <v>87.46</v>
      </c>
      <c r="F467" s="3">
        <v>79.11</v>
      </c>
      <c r="G467" s="3">
        <v>79.09</v>
      </c>
      <c r="H467" s="3">
        <v>81.39</v>
      </c>
      <c r="I467" s="3">
        <v>139</v>
      </c>
      <c r="J467" s="3">
        <v>121.63</v>
      </c>
      <c r="K467" s="3">
        <v>104.25</v>
      </c>
      <c r="L467" s="3">
        <v>86.88</v>
      </c>
      <c r="M467" s="3">
        <v>69.5</v>
      </c>
      <c r="N467" s="3">
        <v>52.13</v>
      </c>
      <c r="O467" s="3">
        <v>34.75</v>
      </c>
      <c r="P467" s="3">
        <v>17.38</v>
      </c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spans="1:33" x14ac:dyDescent="0.25">
      <c r="A468" t="s">
        <v>617</v>
      </c>
      <c r="B468" s="8" t="s">
        <v>4201</v>
      </c>
      <c r="C468" s="8" t="s">
        <v>4201</v>
      </c>
      <c r="D468" s="5" t="s">
        <v>639</v>
      </c>
      <c r="E468" s="3">
        <v>86.38</v>
      </c>
      <c r="F468" s="3">
        <v>75.760000000000005</v>
      </c>
      <c r="G468" s="3">
        <v>71.41</v>
      </c>
      <c r="H468" s="3">
        <v>74.59</v>
      </c>
      <c r="I468" s="3">
        <v>68.7</v>
      </c>
      <c r="J468" s="3">
        <v>60.11</v>
      </c>
      <c r="K468" s="3">
        <v>51.53</v>
      </c>
      <c r="L468" s="3">
        <v>42.94</v>
      </c>
      <c r="M468" s="3">
        <v>34.35</v>
      </c>
      <c r="N468" s="3">
        <v>25.76</v>
      </c>
      <c r="O468" s="3">
        <v>17.18</v>
      </c>
      <c r="P468" s="3">
        <v>8.59</v>
      </c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spans="1:33" x14ac:dyDescent="0.25">
      <c r="A469" t="s">
        <v>617</v>
      </c>
      <c r="B469" s="8" t="s">
        <v>4202</v>
      </c>
      <c r="C469" s="8" t="s">
        <v>4202</v>
      </c>
      <c r="D469" s="5" t="s">
        <v>39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spans="1:33" x14ac:dyDescent="0.25">
      <c r="A470" t="s">
        <v>617</v>
      </c>
      <c r="B470" s="8" t="s">
        <v>4203</v>
      </c>
      <c r="C470" s="8" t="s">
        <v>4203</v>
      </c>
      <c r="D470" s="5" t="s">
        <v>640</v>
      </c>
      <c r="E470" s="3">
        <v>34.04</v>
      </c>
      <c r="F470" s="3">
        <v>31.67</v>
      </c>
      <c r="G470" s="3">
        <v>18.489999999999998</v>
      </c>
      <c r="H470" s="3">
        <v>25.01</v>
      </c>
      <c r="I470" s="3">
        <v>32.68</v>
      </c>
      <c r="J470" s="3">
        <v>28.6</v>
      </c>
      <c r="K470" s="3">
        <v>24.51</v>
      </c>
      <c r="L470" s="3">
        <v>20.43</v>
      </c>
      <c r="M470" s="3">
        <v>16.34</v>
      </c>
      <c r="N470" s="3">
        <v>12.26</v>
      </c>
      <c r="O470" s="3">
        <v>8.17</v>
      </c>
      <c r="P470" s="3">
        <v>4.09</v>
      </c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spans="1:33" x14ac:dyDescent="0.25">
      <c r="A471" t="s">
        <v>617</v>
      </c>
      <c r="B471" s="8" t="s">
        <v>4204</v>
      </c>
      <c r="C471" s="8" t="s">
        <v>4204</v>
      </c>
      <c r="D471" s="5" t="s">
        <v>286</v>
      </c>
      <c r="E471" s="3">
        <v>2.68</v>
      </c>
      <c r="F471" s="3">
        <v>2.4900000000000002</v>
      </c>
      <c r="G471" s="3">
        <v>2.41</v>
      </c>
      <c r="H471" s="3">
        <v>2.2599999999999998</v>
      </c>
      <c r="I471" s="3">
        <v>2.2400000000000002</v>
      </c>
      <c r="J471" s="3">
        <v>1.96</v>
      </c>
      <c r="K471" s="3">
        <v>1.68</v>
      </c>
      <c r="L471" s="3">
        <v>1.4</v>
      </c>
      <c r="M471" s="3">
        <v>1.1200000000000001</v>
      </c>
      <c r="N471" s="3">
        <v>0.84</v>
      </c>
      <c r="O471" s="3">
        <v>0.56000000000000005</v>
      </c>
      <c r="P471" s="3">
        <v>0.28000000000000003</v>
      </c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spans="1:33" x14ac:dyDescent="0.25">
      <c r="A472" t="s">
        <v>617</v>
      </c>
      <c r="B472" s="8" t="s">
        <v>4204</v>
      </c>
      <c r="C472" s="8" t="s">
        <v>4205</v>
      </c>
      <c r="D472" s="5" t="s">
        <v>641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spans="1:33" x14ac:dyDescent="0.25">
      <c r="A473" t="s">
        <v>617</v>
      </c>
      <c r="B473" s="8" t="s">
        <v>4206</v>
      </c>
      <c r="C473" s="8" t="s">
        <v>4206</v>
      </c>
      <c r="D473" s="5" t="s">
        <v>642</v>
      </c>
      <c r="E473" s="3">
        <v>11.21</v>
      </c>
      <c r="F473" s="3">
        <v>10.43</v>
      </c>
      <c r="G473" s="3">
        <v>9.7100000000000009</v>
      </c>
      <c r="H473" s="3">
        <v>26.77</v>
      </c>
      <c r="I473" s="3">
        <v>27.88</v>
      </c>
      <c r="J473" s="3">
        <v>24.4</v>
      </c>
      <c r="K473" s="3">
        <v>20.91</v>
      </c>
      <c r="L473" s="3">
        <v>17.43</v>
      </c>
      <c r="M473" s="3">
        <v>13.94</v>
      </c>
      <c r="N473" s="3">
        <v>10.46</v>
      </c>
      <c r="O473" s="3">
        <v>6.97</v>
      </c>
      <c r="P473" s="3">
        <v>3.49</v>
      </c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spans="1:33" x14ac:dyDescent="0.25">
      <c r="A474" t="s">
        <v>617</v>
      </c>
      <c r="B474" s="8" t="s">
        <v>4207</v>
      </c>
      <c r="C474" s="8" t="s">
        <v>4207</v>
      </c>
      <c r="D474" s="5" t="s">
        <v>199</v>
      </c>
      <c r="E474" s="3">
        <v>14.17</v>
      </c>
      <c r="F474" s="3">
        <v>13.22</v>
      </c>
      <c r="G474" s="3">
        <v>12.77</v>
      </c>
      <c r="H474" s="3">
        <v>12.36</v>
      </c>
      <c r="I474" s="3">
        <v>13.08</v>
      </c>
      <c r="J474" s="3">
        <v>11.45</v>
      </c>
      <c r="K474" s="3">
        <v>9.81</v>
      </c>
      <c r="L474" s="3">
        <v>8.18</v>
      </c>
      <c r="M474" s="3">
        <v>6.54</v>
      </c>
      <c r="N474" s="3">
        <v>4.91</v>
      </c>
      <c r="O474" s="3">
        <v>3.27</v>
      </c>
      <c r="P474" s="3">
        <v>1.64</v>
      </c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spans="1:33" x14ac:dyDescent="0.25">
      <c r="A475" t="s">
        <v>617</v>
      </c>
      <c r="B475" s="8" t="s">
        <v>4208</v>
      </c>
      <c r="C475" s="8" t="s">
        <v>4208</v>
      </c>
      <c r="D475" s="5" t="s">
        <v>103</v>
      </c>
      <c r="E475" s="3">
        <v>70.28</v>
      </c>
      <c r="F475" s="3">
        <v>65.38</v>
      </c>
      <c r="G475" s="3">
        <v>59.25</v>
      </c>
      <c r="H475" s="3">
        <v>146.38999999999999</v>
      </c>
      <c r="I475" s="3">
        <v>119.4</v>
      </c>
      <c r="J475" s="3">
        <v>104.48</v>
      </c>
      <c r="K475" s="3">
        <v>89.55</v>
      </c>
      <c r="L475" s="3">
        <v>74.63</v>
      </c>
      <c r="M475" s="3">
        <v>59.7</v>
      </c>
      <c r="N475" s="3">
        <v>44.78</v>
      </c>
      <c r="O475" s="3">
        <v>29.85</v>
      </c>
      <c r="P475" s="3">
        <v>14.93</v>
      </c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spans="1:33" x14ac:dyDescent="0.25">
      <c r="A476" t="s">
        <v>617</v>
      </c>
      <c r="B476" s="8" t="s">
        <v>4209</v>
      </c>
      <c r="C476" s="8" t="s">
        <v>4209</v>
      </c>
      <c r="D476" s="5" t="s">
        <v>643</v>
      </c>
      <c r="E476" s="3">
        <v>50.89</v>
      </c>
      <c r="F476" s="3">
        <v>49.95</v>
      </c>
      <c r="G476" s="3">
        <v>53.01</v>
      </c>
      <c r="H476" s="3">
        <v>48.52</v>
      </c>
      <c r="I476" s="3">
        <v>54.33</v>
      </c>
      <c r="J476" s="3">
        <v>47.54</v>
      </c>
      <c r="K476" s="3">
        <v>40.75</v>
      </c>
      <c r="L476" s="3">
        <v>33.96</v>
      </c>
      <c r="M476" s="3">
        <v>27.17</v>
      </c>
      <c r="N476" s="3">
        <v>20.37</v>
      </c>
      <c r="O476" s="3">
        <v>13.58</v>
      </c>
      <c r="P476" s="3">
        <v>6.79</v>
      </c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spans="1:33" x14ac:dyDescent="0.25">
      <c r="A477" t="s">
        <v>617</v>
      </c>
      <c r="B477" s="8" t="s">
        <v>4210</v>
      </c>
      <c r="C477" s="8" t="s">
        <v>4210</v>
      </c>
      <c r="D477" s="5" t="s">
        <v>26</v>
      </c>
      <c r="E477" s="3">
        <v>4.99</v>
      </c>
      <c r="F477" s="3">
        <v>4.6399999999999997</v>
      </c>
      <c r="G477" s="3">
        <v>4.49</v>
      </c>
      <c r="H477" s="3">
        <v>4.21</v>
      </c>
      <c r="I477" s="3">
        <v>3.95</v>
      </c>
      <c r="J477" s="3">
        <v>3.46</v>
      </c>
      <c r="K477" s="3">
        <v>2.96</v>
      </c>
      <c r="L477" s="3">
        <v>2.4700000000000002</v>
      </c>
      <c r="M477" s="3">
        <v>1.98</v>
      </c>
      <c r="N477" s="3">
        <v>1.48</v>
      </c>
      <c r="O477" s="3">
        <v>0.99</v>
      </c>
      <c r="P477" s="3">
        <v>0.49</v>
      </c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spans="1:33" x14ac:dyDescent="0.25">
      <c r="A478" t="s">
        <v>617</v>
      </c>
      <c r="B478" s="8" t="s">
        <v>4211</v>
      </c>
      <c r="C478" s="8" t="s">
        <v>4211</v>
      </c>
      <c r="D478" s="5" t="s">
        <v>566</v>
      </c>
      <c r="E478" s="3">
        <v>16.37</v>
      </c>
      <c r="F478" s="3">
        <v>14.78</v>
      </c>
      <c r="G478" s="3">
        <v>17.21</v>
      </c>
      <c r="H478" s="3">
        <v>14.55</v>
      </c>
      <c r="I478" s="3">
        <v>13.33</v>
      </c>
      <c r="J478" s="3">
        <v>11.66</v>
      </c>
      <c r="K478" s="3">
        <v>10</v>
      </c>
      <c r="L478" s="3">
        <v>8.33</v>
      </c>
      <c r="M478" s="3">
        <v>6.67</v>
      </c>
      <c r="N478" s="3">
        <v>5</v>
      </c>
      <c r="O478" s="3">
        <v>3.33</v>
      </c>
      <c r="P478" s="3">
        <v>1.67</v>
      </c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spans="1:33" x14ac:dyDescent="0.25">
      <c r="A479" t="s">
        <v>617</v>
      </c>
      <c r="B479" s="8" t="s">
        <v>4212</v>
      </c>
      <c r="C479" s="8" t="s">
        <v>4212</v>
      </c>
      <c r="D479" s="5" t="s">
        <v>634</v>
      </c>
      <c r="E479" s="3">
        <v>44.99</v>
      </c>
      <c r="F479" s="3">
        <v>44.41</v>
      </c>
      <c r="G479" s="3">
        <v>53.24</v>
      </c>
      <c r="H479" s="3">
        <v>47.71</v>
      </c>
      <c r="I479" s="3">
        <v>54.82</v>
      </c>
      <c r="J479" s="3">
        <v>47.97</v>
      </c>
      <c r="K479" s="3">
        <v>41.12</v>
      </c>
      <c r="L479" s="3">
        <v>34.26</v>
      </c>
      <c r="M479" s="3">
        <v>27.41</v>
      </c>
      <c r="N479" s="3">
        <v>20.56</v>
      </c>
      <c r="O479" s="3">
        <v>13.71</v>
      </c>
      <c r="P479" s="3">
        <v>6.85</v>
      </c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spans="1:33" x14ac:dyDescent="0.25">
      <c r="A480" t="s">
        <v>2674</v>
      </c>
      <c r="B480" s="8" t="s">
        <v>4213</v>
      </c>
      <c r="C480" s="8" t="s">
        <v>4213</v>
      </c>
      <c r="D480" s="5" t="s">
        <v>662</v>
      </c>
      <c r="E480" s="3">
        <v>17.079999999999998</v>
      </c>
      <c r="F480" s="3">
        <v>16.23</v>
      </c>
      <c r="G480" s="3">
        <v>15.69</v>
      </c>
      <c r="H480" s="3">
        <v>14.63</v>
      </c>
      <c r="I480" s="3">
        <v>14.14</v>
      </c>
      <c r="J480" s="3">
        <v>12.37</v>
      </c>
      <c r="K480" s="3">
        <v>10.61</v>
      </c>
      <c r="L480" s="3">
        <v>8.84</v>
      </c>
      <c r="M480" s="3">
        <v>7.07</v>
      </c>
      <c r="N480" s="3">
        <v>5.3</v>
      </c>
      <c r="O480" s="3">
        <v>3.54</v>
      </c>
      <c r="P480" s="3">
        <v>1.77</v>
      </c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spans="1:33" x14ac:dyDescent="0.25">
      <c r="A481" t="s">
        <v>2674</v>
      </c>
      <c r="B481" s="8" t="s">
        <v>4214</v>
      </c>
      <c r="C481" s="8" t="s">
        <v>4214</v>
      </c>
      <c r="D481" s="5" t="s">
        <v>654</v>
      </c>
      <c r="E481" s="3">
        <v>30.81</v>
      </c>
      <c r="F481" s="3">
        <v>29.06</v>
      </c>
      <c r="G481" s="3">
        <v>28.08</v>
      </c>
      <c r="H481" s="3">
        <v>27.06</v>
      </c>
      <c r="I481" s="3">
        <v>26.72</v>
      </c>
      <c r="J481" s="3">
        <v>23.38</v>
      </c>
      <c r="K481" s="3">
        <v>20.04</v>
      </c>
      <c r="L481" s="3">
        <v>16.7</v>
      </c>
      <c r="M481" s="3">
        <v>13.36</v>
      </c>
      <c r="N481" s="3">
        <v>10.02</v>
      </c>
      <c r="O481" s="3">
        <v>6.68</v>
      </c>
      <c r="P481" s="3">
        <v>3.34</v>
      </c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spans="1:33" x14ac:dyDescent="0.25">
      <c r="A482" t="s">
        <v>2674</v>
      </c>
      <c r="B482" s="8" t="s">
        <v>4215</v>
      </c>
      <c r="C482" s="8" t="s">
        <v>4215</v>
      </c>
      <c r="D482" s="5" t="s">
        <v>647</v>
      </c>
      <c r="E482" s="3">
        <v>1425.23</v>
      </c>
      <c r="F482" s="3">
        <v>1197.19</v>
      </c>
      <c r="G482" s="3">
        <v>1123.2</v>
      </c>
      <c r="H482" s="3">
        <v>1173.33</v>
      </c>
      <c r="I482" s="3">
        <v>1120.42</v>
      </c>
      <c r="J482" s="3">
        <v>980.37</v>
      </c>
      <c r="K482" s="3">
        <v>840.32</v>
      </c>
      <c r="L482" s="3">
        <v>700.26</v>
      </c>
      <c r="M482" s="3">
        <v>560.21</v>
      </c>
      <c r="N482" s="3">
        <v>420.16</v>
      </c>
      <c r="O482" s="3">
        <v>280.11</v>
      </c>
      <c r="P482" s="3">
        <v>140.05000000000001</v>
      </c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spans="1:33" x14ac:dyDescent="0.25">
      <c r="A483" t="s">
        <v>2674</v>
      </c>
      <c r="B483" s="8" t="s">
        <v>4216</v>
      </c>
      <c r="C483" s="8" t="s">
        <v>4216</v>
      </c>
      <c r="D483" s="5" t="s">
        <v>663</v>
      </c>
      <c r="E483" s="3">
        <v>50.75</v>
      </c>
      <c r="F483" s="3">
        <v>38.79</v>
      </c>
      <c r="G483" s="3">
        <v>39.75</v>
      </c>
      <c r="H483" s="3">
        <v>49.91</v>
      </c>
      <c r="I483" s="3">
        <v>46.11</v>
      </c>
      <c r="J483" s="3">
        <v>40.35</v>
      </c>
      <c r="K483" s="3">
        <v>34.58</v>
      </c>
      <c r="L483" s="3">
        <v>28.82</v>
      </c>
      <c r="M483" s="3">
        <v>23.06</v>
      </c>
      <c r="N483" s="3">
        <v>17.29</v>
      </c>
      <c r="O483" s="3">
        <v>11.53</v>
      </c>
      <c r="P483" s="3">
        <v>5.76</v>
      </c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spans="1:33" x14ac:dyDescent="0.25">
      <c r="A484" t="s">
        <v>2674</v>
      </c>
      <c r="B484" s="8" t="s">
        <v>4217</v>
      </c>
      <c r="C484" s="8" t="s">
        <v>4217</v>
      </c>
      <c r="D484" s="5" t="s">
        <v>664</v>
      </c>
      <c r="E484" s="3">
        <v>20.71</v>
      </c>
      <c r="F484" s="3">
        <v>20.21</v>
      </c>
      <c r="G484" s="3">
        <v>40.020000000000003</v>
      </c>
      <c r="H484" s="3">
        <v>40.32</v>
      </c>
      <c r="I484" s="3">
        <v>39.020000000000003</v>
      </c>
      <c r="J484" s="3">
        <v>34.14</v>
      </c>
      <c r="K484" s="3">
        <v>29.27</v>
      </c>
      <c r="L484" s="3">
        <v>24.39</v>
      </c>
      <c r="M484" s="3">
        <v>19.510000000000002</v>
      </c>
      <c r="N484" s="3">
        <v>14.63</v>
      </c>
      <c r="O484" s="3">
        <v>9.76</v>
      </c>
      <c r="P484" s="3">
        <v>4.88</v>
      </c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spans="1:33" x14ac:dyDescent="0.25">
      <c r="A485" t="s">
        <v>2674</v>
      </c>
      <c r="B485" s="8" t="s">
        <v>4218</v>
      </c>
      <c r="C485" s="8" t="s">
        <v>4218</v>
      </c>
      <c r="D485" s="5" t="s">
        <v>62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spans="1:33" x14ac:dyDescent="0.25">
      <c r="A486" t="s">
        <v>2674</v>
      </c>
      <c r="B486" s="8" t="s">
        <v>4219</v>
      </c>
      <c r="C486" s="8" t="s">
        <v>4219</v>
      </c>
      <c r="D486" s="5" t="s">
        <v>314</v>
      </c>
      <c r="E486" s="3">
        <v>2.23</v>
      </c>
      <c r="F486" s="3">
        <v>2.31</v>
      </c>
      <c r="G486" s="3">
        <v>4.2699999999999996</v>
      </c>
      <c r="H486" s="3">
        <v>4.33</v>
      </c>
      <c r="I486" s="3">
        <v>4.97</v>
      </c>
      <c r="J486" s="3">
        <v>4.3499999999999996</v>
      </c>
      <c r="K486" s="3">
        <v>3.73</v>
      </c>
      <c r="L486" s="3">
        <v>3.11</v>
      </c>
      <c r="M486" s="3">
        <v>2.4900000000000002</v>
      </c>
      <c r="N486" s="3">
        <v>1.86</v>
      </c>
      <c r="O486" s="3">
        <v>1.24</v>
      </c>
      <c r="P486" s="3">
        <v>0.62</v>
      </c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spans="1:33" x14ac:dyDescent="0.25">
      <c r="A487" t="s">
        <v>2674</v>
      </c>
      <c r="B487" s="8" t="s">
        <v>4220</v>
      </c>
      <c r="C487" s="8" t="s">
        <v>4220</v>
      </c>
      <c r="D487" s="5" t="s">
        <v>63</v>
      </c>
      <c r="E487" s="3">
        <v>28.06</v>
      </c>
      <c r="F487" s="3">
        <v>26.99</v>
      </c>
      <c r="G487" s="3">
        <v>26.08</v>
      </c>
      <c r="H487" s="3">
        <v>21.18</v>
      </c>
      <c r="I487" s="3">
        <v>20.72</v>
      </c>
      <c r="J487" s="3">
        <v>18.13</v>
      </c>
      <c r="K487" s="3">
        <v>15.54</v>
      </c>
      <c r="L487" s="3">
        <v>12.95</v>
      </c>
      <c r="M487" s="3">
        <v>10.36</v>
      </c>
      <c r="N487" s="3">
        <v>7.77</v>
      </c>
      <c r="O487" s="3">
        <v>5.18</v>
      </c>
      <c r="P487" s="3">
        <v>2.59</v>
      </c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spans="1:33" x14ac:dyDescent="0.25">
      <c r="A488" t="s">
        <v>2674</v>
      </c>
      <c r="B488" s="8" t="s">
        <v>4221</v>
      </c>
      <c r="C488" s="8" t="s">
        <v>4221</v>
      </c>
      <c r="D488" s="5" t="s">
        <v>13</v>
      </c>
      <c r="E488" s="3">
        <v>830.85</v>
      </c>
      <c r="F488" s="3">
        <v>772.95</v>
      </c>
      <c r="G488" s="3">
        <v>746.96</v>
      </c>
      <c r="H488" s="3">
        <v>701.21</v>
      </c>
      <c r="I488" s="3">
        <v>685.88</v>
      </c>
      <c r="J488" s="3">
        <v>600.15</v>
      </c>
      <c r="K488" s="3">
        <v>514.41</v>
      </c>
      <c r="L488" s="3">
        <v>428.68</v>
      </c>
      <c r="M488" s="3">
        <v>342.94</v>
      </c>
      <c r="N488" s="3">
        <v>257.20999999999998</v>
      </c>
      <c r="O488" s="3">
        <v>171.47</v>
      </c>
      <c r="P488" s="3">
        <v>85.74</v>
      </c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spans="1:33" x14ac:dyDescent="0.25">
      <c r="A489" t="s">
        <v>2674</v>
      </c>
      <c r="B489" s="8" t="s">
        <v>4222</v>
      </c>
      <c r="C489" s="8" t="s">
        <v>4222</v>
      </c>
      <c r="D489" s="5" t="s">
        <v>665</v>
      </c>
      <c r="E489" s="3">
        <v>78.709999999999994</v>
      </c>
      <c r="F489" s="3">
        <v>74.39</v>
      </c>
      <c r="G489" s="3">
        <v>70.709999999999994</v>
      </c>
      <c r="H489" s="3">
        <v>66.33</v>
      </c>
      <c r="I489" s="3">
        <v>64.45</v>
      </c>
      <c r="J489" s="3">
        <v>56.39</v>
      </c>
      <c r="K489" s="3">
        <v>48.34</v>
      </c>
      <c r="L489" s="3">
        <v>40.28</v>
      </c>
      <c r="M489" s="3">
        <v>32.229999999999997</v>
      </c>
      <c r="N489" s="3">
        <v>24.17</v>
      </c>
      <c r="O489" s="3">
        <v>16.11</v>
      </c>
      <c r="P489" s="3">
        <v>8.06</v>
      </c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spans="1:33" x14ac:dyDescent="0.25">
      <c r="A490" t="s">
        <v>2674</v>
      </c>
      <c r="B490" s="8" t="s">
        <v>4223</v>
      </c>
      <c r="C490" s="8" t="s">
        <v>4223</v>
      </c>
      <c r="D490" s="5" t="s">
        <v>666</v>
      </c>
      <c r="E490" s="3">
        <v>596.95000000000005</v>
      </c>
      <c r="F490" s="3">
        <v>735.59</v>
      </c>
      <c r="G490" s="3">
        <v>880.94</v>
      </c>
      <c r="H490" s="3">
        <v>996.5</v>
      </c>
      <c r="I490" s="3">
        <v>980.34</v>
      </c>
      <c r="J490" s="3">
        <v>857.8</v>
      </c>
      <c r="K490" s="3">
        <v>735.26</v>
      </c>
      <c r="L490" s="3">
        <v>612.71</v>
      </c>
      <c r="M490" s="3">
        <v>490.17</v>
      </c>
      <c r="N490" s="3">
        <v>367.63</v>
      </c>
      <c r="O490" s="3">
        <v>245.09</v>
      </c>
      <c r="P490" s="3">
        <v>122.54</v>
      </c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spans="1:33" x14ac:dyDescent="0.25">
      <c r="A491" t="s">
        <v>2674</v>
      </c>
      <c r="B491" s="8" t="s">
        <v>4224</v>
      </c>
      <c r="C491" s="8" t="s">
        <v>4224</v>
      </c>
      <c r="D491" s="5" t="s">
        <v>667</v>
      </c>
      <c r="E491" s="3">
        <v>83.71</v>
      </c>
      <c r="F491" s="3">
        <v>78.05</v>
      </c>
      <c r="G491" s="3">
        <v>64.83</v>
      </c>
      <c r="H491" s="3">
        <v>44.36</v>
      </c>
      <c r="I491" s="3">
        <v>42.95</v>
      </c>
      <c r="J491" s="3">
        <v>37.58</v>
      </c>
      <c r="K491" s="3">
        <v>32.21</v>
      </c>
      <c r="L491" s="3">
        <v>26.84</v>
      </c>
      <c r="M491" s="3">
        <v>21.48</v>
      </c>
      <c r="N491" s="3">
        <v>16.11</v>
      </c>
      <c r="O491" s="3">
        <v>10.74</v>
      </c>
      <c r="P491" s="3">
        <v>5.37</v>
      </c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spans="1:33" x14ac:dyDescent="0.25">
      <c r="A492" t="s">
        <v>2674</v>
      </c>
      <c r="B492" s="8" t="s">
        <v>4225</v>
      </c>
      <c r="C492" s="8" t="s">
        <v>4225</v>
      </c>
      <c r="D492" s="5" t="s">
        <v>668</v>
      </c>
      <c r="E492" s="3">
        <v>255.25</v>
      </c>
      <c r="F492" s="3">
        <v>314.02</v>
      </c>
      <c r="G492" s="3">
        <v>377.19</v>
      </c>
      <c r="H492" s="3">
        <v>423.69</v>
      </c>
      <c r="I492" s="3">
        <v>414.43</v>
      </c>
      <c r="J492" s="3">
        <v>362.63</v>
      </c>
      <c r="K492" s="3">
        <v>310.82</v>
      </c>
      <c r="L492" s="3">
        <v>259.02</v>
      </c>
      <c r="M492" s="3">
        <v>207.22</v>
      </c>
      <c r="N492" s="3">
        <v>155.41</v>
      </c>
      <c r="O492" s="3">
        <v>103.61</v>
      </c>
      <c r="P492" s="3">
        <v>51.8</v>
      </c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spans="1:33" x14ac:dyDescent="0.25">
      <c r="A493" t="s">
        <v>2674</v>
      </c>
      <c r="B493" s="8" t="s">
        <v>4226</v>
      </c>
      <c r="C493" s="8" t="s">
        <v>4226</v>
      </c>
      <c r="D493" s="5" t="s">
        <v>669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spans="1:33" x14ac:dyDescent="0.25">
      <c r="A494" t="s">
        <v>2674</v>
      </c>
      <c r="B494" s="8" t="s">
        <v>4227</v>
      </c>
      <c r="C494" s="8" t="s">
        <v>4227</v>
      </c>
      <c r="D494" s="5" t="s">
        <v>670</v>
      </c>
      <c r="E494" s="3">
        <v>0.22</v>
      </c>
      <c r="F494" s="3">
        <v>0.2</v>
      </c>
      <c r="G494" s="3">
        <v>0.2</v>
      </c>
      <c r="H494" s="3">
        <v>0.25</v>
      </c>
      <c r="I494" s="3">
        <v>0.24</v>
      </c>
      <c r="J494" s="3">
        <v>0.21</v>
      </c>
      <c r="K494" s="3">
        <v>0.18</v>
      </c>
      <c r="L494" s="3">
        <v>0.15</v>
      </c>
      <c r="M494" s="3">
        <v>0.12</v>
      </c>
      <c r="N494" s="3">
        <v>0.09</v>
      </c>
      <c r="O494" s="3">
        <v>0.06</v>
      </c>
      <c r="P494" s="3">
        <v>0.03</v>
      </c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spans="1:33" x14ac:dyDescent="0.25">
      <c r="A495" t="s">
        <v>2674</v>
      </c>
      <c r="B495" s="8" t="s">
        <v>4228</v>
      </c>
      <c r="C495" s="8" t="s">
        <v>4228</v>
      </c>
      <c r="D495" s="5" t="s">
        <v>671</v>
      </c>
      <c r="E495" s="3">
        <v>257.69</v>
      </c>
      <c r="F495" s="3">
        <v>239.81</v>
      </c>
      <c r="G495" s="3">
        <v>231.75</v>
      </c>
      <c r="H495" s="3">
        <v>218.94</v>
      </c>
      <c r="I495" s="3">
        <v>214.27</v>
      </c>
      <c r="J495" s="3">
        <v>187.49</v>
      </c>
      <c r="K495" s="3">
        <v>160.69999999999999</v>
      </c>
      <c r="L495" s="3">
        <v>133.91999999999999</v>
      </c>
      <c r="M495" s="3">
        <v>107.14</v>
      </c>
      <c r="N495" s="3">
        <v>80.349999999999994</v>
      </c>
      <c r="O495" s="3">
        <v>53.57</v>
      </c>
      <c r="P495" s="3">
        <v>26.78</v>
      </c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spans="1:33" x14ac:dyDescent="0.25">
      <c r="A496" t="s">
        <v>2674</v>
      </c>
      <c r="B496" s="8" t="s">
        <v>4229</v>
      </c>
      <c r="C496" s="8" t="s">
        <v>4229</v>
      </c>
      <c r="D496" s="5" t="s">
        <v>24</v>
      </c>
      <c r="E496" s="3">
        <v>9.5</v>
      </c>
      <c r="F496" s="3">
        <v>8.69</v>
      </c>
      <c r="G496" s="3">
        <v>8.4</v>
      </c>
      <c r="H496" s="3">
        <v>8.5500000000000007</v>
      </c>
      <c r="I496" s="3">
        <v>8.3699999999999992</v>
      </c>
      <c r="J496" s="3">
        <v>7.32</v>
      </c>
      <c r="K496" s="3">
        <v>6.28</v>
      </c>
      <c r="L496" s="3">
        <v>5.23</v>
      </c>
      <c r="M496" s="3">
        <v>4.1900000000000004</v>
      </c>
      <c r="N496" s="3">
        <v>3.14</v>
      </c>
      <c r="O496" s="3">
        <v>2.09</v>
      </c>
      <c r="P496" s="3">
        <v>1.05</v>
      </c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spans="1:33" x14ac:dyDescent="0.25">
      <c r="A497" t="s">
        <v>2674</v>
      </c>
      <c r="B497" s="8" t="s">
        <v>4230</v>
      </c>
      <c r="C497" s="8" t="s">
        <v>4230</v>
      </c>
      <c r="D497" s="5" t="s">
        <v>26</v>
      </c>
      <c r="E497" s="3">
        <v>15.9</v>
      </c>
      <c r="F497" s="3">
        <v>14.87</v>
      </c>
      <c r="G497" s="3">
        <v>14.37</v>
      </c>
      <c r="H497" s="3">
        <v>13.89</v>
      </c>
      <c r="I497" s="3">
        <v>22.14</v>
      </c>
      <c r="J497" s="3">
        <v>19.37</v>
      </c>
      <c r="K497" s="3">
        <v>16.61</v>
      </c>
      <c r="L497" s="3">
        <v>13.84</v>
      </c>
      <c r="M497" s="3">
        <v>11.07</v>
      </c>
      <c r="N497" s="3">
        <v>8.3000000000000007</v>
      </c>
      <c r="O497" s="3">
        <v>5.54</v>
      </c>
      <c r="P497" s="3">
        <v>2.77</v>
      </c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spans="1:33" x14ac:dyDescent="0.25">
      <c r="A498" t="s">
        <v>2674</v>
      </c>
      <c r="B498" s="8" t="s">
        <v>4231</v>
      </c>
      <c r="C498" s="8" t="s">
        <v>4231</v>
      </c>
      <c r="D498" s="5" t="s">
        <v>661</v>
      </c>
      <c r="E498" s="3">
        <v>315.05</v>
      </c>
      <c r="F498" s="3">
        <v>293.26</v>
      </c>
      <c r="G498" s="3">
        <v>283.39999999999998</v>
      </c>
      <c r="H498" s="3">
        <v>266.56</v>
      </c>
      <c r="I498" s="3">
        <v>270.16000000000003</v>
      </c>
      <c r="J498" s="3">
        <v>236.39</v>
      </c>
      <c r="K498" s="3">
        <v>202.62</v>
      </c>
      <c r="L498" s="3">
        <v>168.85</v>
      </c>
      <c r="M498" s="3">
        <v>135.08000000000001</v>
      </c>
      <c r="N498" s="3">
        <v>101.31</v>
      </c>
      <c r="O498" s="3">
        <v>67.540000000000006</v>
      </c>
      <c r="P498" s="3">
        <v>33.770000000000003</v>
      </c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spans="1:33" x14ac:dyDescent="0.25">
      <c r="A499" t="s">
        <v>2674</v>
      </c>
      <c r="B499" s="8" t="s">
        <v>4232</v>
      </c>
      <c r="C499" s="8" t="s">
        <v>4232</v>
      </c>
      <c r="D499" s="5" t="s">
        <v>505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spans="1:33" x14ac:dyDescent="0.25">
      <c r="A500" t="s">
        <v>2674</v>
      </c>
      <c r="B500" s="8" t="s">
        <v>4224</v>
      </c>
      <c r="C500" s="8" t="s">
        <v>6224</v>
      </c>
      <c r="D500" s="5" t="s">
        <v>672</v>
      </c>
      <c r="E500" s="3"/>
      <c r="F500" s="3"/>
      <c r="G500" s="3"/>
      <c r="H500" s="3"/>
      <c r="I500" s="3">
        <v>49.66</v>
      </c>
      <c r="J500" s="3">
        <v>43.45</v>
      </c>
      <c r="K500" s="3">
        <v>37.25</v>
      </c>
      <c r="L500" s="3">
        <v>31.04</v>
      </c>
      <c r="M500" s="3">
        <v>24.83</v>
      </c>
      <c r="N500" s="3">
        <v>18.62</v>
      </c>
      <c r="O500" s="3">
        <v>12.42</v>
      </c>
      <c r="P500" s="3">
        <v>6.21</v>
      </c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spans="1:33" x14ac:dyDescent="0.25">
      <c r="A501" t="s">
        <v>701</v>
      </c>
      <c r="B501" s="8" t="s">
        <v>6557</v>
      </c>
      <c r="C501" s="8" t="s">
        <v>4233</v>
      </c>
      <c r="D501" s="5" t="s">
        <v>692</v>
      </c>
      <c r="E501" s="3">
        <v>6.59</v>
      </c>
      <c r="F501" s="3">
        <v>8.73</v>
      </c>
      <c r="G501" s="3">
        <v>7.42</v>
      </c>
      <c r="H501" s="3">
        <v>6.83</v>
      </c>
      <c r="I501" s="3">
        <v>5.77</v>
      </c>
      <c r="J501" s="3">
        <v>5.05</v>
      </c>
      <c r="K501" s="3">
        <v>4.33</v>
      </c>
      <c r="L501" s="3">
        <v>3.61</v>
      </c>
      <c r="M501" s="3">
        <v>2.89</v>
      </c>
      <c r="N501" s="3">
        <v>2.16</v>
      </c>
      <c r="O501" s="3">
        <v>1.44</v>
      </c>
      <c r="P501" s="3">
        <v>0.72</v>
      </c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spans="1:33" x14ac:dyDescent="0.25">
      <c r="A502" t="s">
        <v>701</v>
      </c>
      <c r="B502" s="8" t="s">
        <v>6557</v>
      </c>
      <c r="C502" s="8" t="s">
        <v>4234</v>
      </c>
      <c r="D502" s="5" t="s">
        <v>693</v>
      </c>
      <c r="E502" s="3">
        <v>89.4</v>
      </c>
      <c r="F502" s="3">
        <v>109.73</v>
      </c>
      <c r="G502" s="3">
        <v>114.99</v>
      </c>
      <c r="H502" s="3">
        <v>112.91</v>
      </c>
      <c r="I502" s="3">
        <v>113.79</v>
      </c>
      <c r="J502" s="3">
        <v>99.57</v>
      </c>
      <c r="K502" s="3">
        <v>85.34</v>
      </c>
      <c r="L502" s="3">
        <v>71.12</v>
      </c>
      <c r="M502" s="3">
        <v>56.9</v>
      </c>
      <c r="N502" s="3">
        <v>42.67</v>
      </c>
      <c r="O502" s="3">
        <v>28.45</v>
      </c>
      <c r="P502" s="3">
        <v>14.22</v>
      </c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spans="1:33" x14ac:dyDescent="0.25">
      <c r="A503" t="s">
        <v>701</v>
      </c>
      <c r="B503" s="8" t="s">
        <v>6557</v>
      </c>
      <c r="C503" s="8" t="s">
        <v>4235</v>
      </c>
      <c r="D503" s="5" t="s">
        <v>694</v>
      </c>
      <c r="E503" s="3">
        <v>6.66</v>
      </c>
      <c r="F503" s="3">
        <v>8.75</v>
      </c>
      <c r="G503" s="3">
        <v>7.43</v>
      </c>
      <c r="H503" s="3">
        <v>7.25</v>
      </c>
      <c r="I503" s="3">
        <v>6.44</v>
      </c>
      <c r="J503" s="3">
        <v>5.64</v>
      </c>
      <c r="K503" s="3">
        <v>4.83</v>
      </c>
      <c r="L503" s="3">
        <v>4.03</v>
      </c>
      <c r="M503" s="3">
        <v>3.22</v>
      </c>
      <c r="N503" s="3">
        <v>2.42</v>
      </c>
      <c r="O503" s="3">
        <v>1.61</v>
      </c>
      <c r="P503" s="3">
        <v>0.81</v>
      </c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spans="1:33" x14ac:dyDescent="0.25">
      <c r="A504" t="s">
        <v>701</v>
      </c>
      <c r="B504" s="8" t="s">
        <v>6558</v>
      </c>
      <c r="C504" s="8" t="s">
        <v>4236</v>
      </c>
      <c r="D504" s="5" t="s">
        <v>695</v>
      </c>
      <c r="E504" s="3">
        <v>8.5299999999999994</v>
      </c>
      <c r="F504" s="3">
        <v>9.17</v>
      </c>
      <c r="G504" s="3">
        <v>7.73</v>
      </c>
      <c r="H504" s="3">
        <v>7.65</v>
      </c>
      <c r="I504" s="3">
        <v>7.5</v>
      </c>
      <c r="J504" s="3">
        <v>6.56</v>
      </c>
      <c r="K504" s="3">
        <v>5.63</v>
      </c>
      <c r="L504" s="3">
        <v>4.6900000000000004</v>
      </c>
      <c r="M504" s="3">
        <v>3.75</v>
      </c>
      <c r="N504" s="3">
        <v>2.81</v>
      </c>
      <c r="O504" s="3">
        <v>1.88</v>
      </c>
      <c r="P504" s="3">
        <v>0.94</v>
      </c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spans="1:33" x14ac:dyDescent="0.25">
      <c r="A505" t="s">
        <v>701</v>
      </c>
      <c r="B505" s="8" t="s">
        <v>6558</v>
      </c>
      <c r="C505" s="8" t="s">
        <v>4237</v>
      </c>
      <c r="D505" s="5" t="s">
        <v>696</v>
      </c>
      <c r="E505" s="3">
        <v>472.14</v>
      </c>
      <c r="F505" s="3">
        <v>487.83</v>
      </c>
      <c r="G505" s="3">
        <v>429.07</v>
      </c>
      <c r="H505" s="3">
        <v>405.54</v>
      </c>
      <c r="I505" s="3">
        <v>413.85</v>
      </c>
      <c r="J505" s="3">
        <v>362.12</v>
      </c>
      <c r="K505" s="3">
        <v>310.39</v>
      </c>
      <c r="L505" s="3">
        <v>258.66000000000003</v>
      </c>
      <c r="M505" s="3">
        <v>206.93</v>
      </c>
      <c r="N505" s="3">
        <v>155.19</v>
      </c>
      <c r="O505" s="3">
        <v>103.46</v>
      </c>
      <c r="P505" s="3">
        <v>51.73</v>
      </c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spans="1:33" x14ac:dyDescent="0.25">
      <c r="A506" t="s">
        <v>701</v>
      </c>
      <c r="B506" s="8" t="s">
        <v>4238</v>
      </c>
      <c r="C506" s="8" t="s">
        <v>4238</v>
      </c>
      <c r="D506" s="5" t="s">
        <v>208</v>
      </c>
      <c r="E506" s="3">
        <v>150.16</v>
      </c>
      <c r="F506" s="3">
        <v>130.91999999999999</v>
      </c>
      <c r="G506" s="3">
        <v>134.36000000000001</v>
      </c>
      <c r="H506" s="3">
        <v>119.98</v>
      </c>
      <c r="I506" s="3">
        <v>128.18</v>
      </c>
      <c r="J506" s="3">
        <v>112.16</v>
      </c>
      <c r="K506" s="3">
        <v>96.14</v>
      </c>
      <c r="L506" s="3">
        <v>80.11</v>
      </c>
      <c r="M506" s="3">
        <v>64.09</v>
      </c>
      <c r="N506" s="3">
        <v>48.07</v>
      </c>
      <c r="O506" s="3">
        <v>32.049999999999997</v>
      </c>
      <c r="P506" s="3">
        <v>16.02</v>
      </c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spans="1:33" x14ac:dyDescent="0.25">
      <c r="A507" t="s">
        <v>701</v>
      </c>
      <c r="B507" s="8" t="s">
        <v>6559</v>
      </c>
      <c r="C507" s="8" t="s">
        <v>4239</v>
      </c>
      <c r="D507" s="5" t="s">
        <v>697</v>
      </c>
      <c r="E507" s="3">
        <v>240.65</v>
      </c>
      <c r="F507" s="3">
        <v>235.67</v>
      </c>
      <c r="G507" s="3">
        <v>220.63</v>
      </c>
      <c r="H507" s="3">
        <v>209.48</v>
      </c>
      <c r="I507" s="3">
        <v>271.97000000000003</v>
      </c>
      <c r="J507" s="3">
        <v>237.97</v>
      </c>
      <c r="K507" s="3">
        <v>203.98</v>
      </c>
      <c r="L507" s="3">
        <v>169.98</v>
      </c>
      <c r="M507" s="3">
        <v>135.99</v>
      </c>
      <c r="N507" s="3">
        <v>101.99</v>
      </c>
      <c r="O507" s="3">
        <v>67.989999999999995</v>
      </c>
      <c r="P507" s="3">
        <v>34</v>
      </c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spans="1:33" x14ac:dyDescent="0.25">
      <c r="A508" t="s">
        <v>701</v>
      </c>
      <c r="B508" s="8" t="s">
        <v>6559</v>
      </c>
      <c r="C508" s="8" t="s">
        <v>4240</v>
      </c>
      <c r="D508" s="5" t="s">
        <v>4241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spans="1:33" x14ac:dyDescent="0.25">
      <c r="A509" t="s">
        <v>701</v>
      </c>
      <c r="B509" s="8" t="s">
        <v>6559</v>
      </c>
      <c r="C509" s="8" t="s">
        <v>4242</v>
      </c>
      <c r="D509" s="5" t="s">
        <v>698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spans="1:33" x14ac:dyDescent="0.25">
      <c r="A510" t="s">
        <v>701</v>
      </c>
      <c r="B510" s="8" t="s">
        <v>6560</v>
      </c>
      <c r="C510" s="8" t="s">
        <v>4243</v>
      </c>
      <c r="D510" s="5" t="s">
        <v>699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spans="1:33" x14ac:dyDescent="0.25">
      <c r="A511" t="s">
        <v>701</v>
      </c>
      <c r="B511" s="8" t="s">
        <v>6560</v>
      </c>
      <c r="C511" s="8" t="s">
        <v>4244</v>
      </c>
      <c r="D511" s="5" t="s">
        <v>700</v>
      </c>
      <c r="E511" s="3">
        <v>136.80000000000001</v>
      </c>
      <c r="F511" s="3">
        <v>119.04</v>
      </c>
      <c r="G511" s="3">
        <v>98.6</v>
      </c>
      <c r="H511" s="3">
        <v>96.48</v>
      </c>
      <c r="I511" s="3">
        <v>91.13</v>
      </c>
      <c r="J511" s="3">
        <v>79.739999999999995</v>
      </c>
      <c r="K511" s="3">
        <v>68.349999999999994</v>
      </c>
      <c r="L511" s="3">
        <v>56.96</v>
      </c>
      <c r="M511" s="3">
        <v>45.57</v>
      </c>
      <c r="N511" s="3">
        <v>34.17</v>
      </c>
      <c r="O511" s="3">
        <v>22.78</v>
      </c>
      <c r="P511" s="3">
        <v>11.39</v>
      </c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spans="1:33" x14ac:dyDescent="0.25">
      <c r="A512" t="s">
        <v>701</v>
      </c>
      <c r="B512" s="8" t="s">
        <v>4245</v>
      </c>
      <c r="C512" s="8" t="s">
        <v>4245</v>
      </c>
      <c r="D512" s="5" t="s">
        <v>701</v>
      </c>
      <c r="E512" s="3">
        <v>1.32</v>
      </c>
      <c r="F512" s="3">
        <v>0</v>
      </c>
      <c r="G512" s="3">
        <v>1.73</v>
      </c>
      <c r="H512" s="3">
        <v>1.43</v>
      </c>
      <c r="I512" s="3">
        <v>0.49</v>
      </c>
      <c r="J512" s="3">
        <v>0.43</v>
      </c>
      <c r="K512" s="3">
        <v>0.37</v>
      </c>
      <c r="L512" s="3">
        <v>0.31</v>
      </c>
      <c r="M512" s="3">
        <v>0.25</v>
      </c>
      <c r="N512" s="3">
        <v>0.18</v>
      </c>
      <c r="O512" s="3">
        <v>0.12</v>
      </c>
      <c r="P512" s="3">
        <v>0.06</v>
      </c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spans="1:33" x14ac:dyDescent="0.25">
      <c r="A513" t="s">
        <v>701</v>
      </c>
      <c r="B513" s="8" t="s">
        <v>6561</v>
      </c>
      <c r="C513" s="8" t="s">
        <v>4246</v>
      </c>
      <c r="D513" s="5" t="s">
        <v>6527</v>
      </c>
      <c r="E513" s="3">
        <v>51.23</v>
      </c>
      <c r="F513" s="3">
        <v>53.46</v>
      </c>
      <c r="G513" s="3">
        <v>68.23</v>
      </c>
      <c r="H513" s="3">
        <v>63.09</v>
      </c>
      <c r="I513" s="3">
        <v>39.64</v>
      </c>
      <c r="J513" s="3">
        <v>34.69</v>
      </c>
      <c r="K513" s="3">
        <v>29.73</v>
      </c>
      <c r="L513" s="3">
        <v>24.78</v>
      </c>
      <c r="M513" s="3">
        <v>19.82</v>
      </c>
      <c r="N513" s="3">
        <v>14.87</v>
      </c>
      <c r="O513" s="3">
        <v>9.91</v>
      </c>
      <c r="P513" s="3">
        <v>4.96</v>
      </c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spans="1:33" x14ac:dyDescent="0.25">
      <c r="A514" t="s">
        <v>701</v>
      </c>
      <c r="B514" s="8" t="s">
        <v>6561</v>
      </c>
      <c r="C514" s="8" t="s">
        <v>4247</v>
      </c>
      <c r="D514" s="5" t="s">
        <v>702</v>
      </c>
      <c r="E514" s="3">
        <v>16.09</v>
      </c>
      <c r="F514" s="3">
        <v>15.86</v>
      </c>
      <c r="G514" s="3">
        <v>25.37</v>
      </c>
      <c r="H514" s="3">
        <v>24.52</v>
      </c>
      <c r="I514" s="3">
        <v>18.100000000000001</v>
      </c>
      <c r="J514" s="3">
        <v>15.84</v>
      </c>
      <c r="K514" s="3">
        <v>13.58</v>
      </c>
      <c r="L514" s="3">
        <v>11.31</v>
      </c>
      <c r="M514" s="3">
        <v>9.0500000000000007</v>
      </c>
      <c r="N514" s="3">
        <v>6.79</v>
      </c>
      <c r="O514" s="3">
        <v>4.53</v>
      </c>
      <c r="P514" s="3">
        <v>2.2599999999999998</v>
      </c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spans="1:33" x14ac:dyDescent="0.25">
      <c r="A515" t="s">
        <v>701</v>
      </c>
      <c r="B515" s="8" t="s">
        <v>6562</v>
      </c>
      <c r="C515" s="8" t="s">
        <v>4248</v>
      </c>
      <c r="D515" s="5" t="s">
        <v>703</v>
      </c>
      <c r="E515" s="3">
        <v>27.58</v>
      </c>
      <c r="F515" s="3">
        <v>27.21</v>
      </c>
      <c r="G515" s="3">
        <v>29.55</v>
      </c>
      <c r="H515" s="3">
        <v>23.99</v>
      </c>
      <c r="I515" s="3">
        <v>23.49</v>
      </c>
      <c r="J515" s="3">
        <v>20.55</v>
      </c>
      <c r="K515" s="3">
        <v>17.62</v>
      </c>
      <c r="L515" s="3">
        <v>14.68</v>
      </c>
      <c r="M515" s="3">
        <v>11.75</v>
      </c>
      <c r="N515" s="3">
        <v>8.81</v>
      </c>
      <c r="O515" s="3">
        <v>5.87</v>
      </c>
      <c r="P515" s="3">
        <v>2.94</v>
      </c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spans="1:33" x14ac:dyDescent="0.25">
      <c r="A516" t="s">
        <v>701</v>
      </c>
      <c r="B516" s="8" t="s">
        <v>6562</v>
      </c>
      <c r="C516" s="8" t="s">
        <v>4249</v>
      </c>
      <c r="D516" s="5" t="s">
        <v>704</v>
      </c>
      <c r="E516" s="3">
        <v>11.71</v>
      </c>
      <c r="F516" s="3">
        <v>10.97</v>
      </c>
      <c r="G516" s="3">
        <v>10.62</v>
      </c>
      <c r="H516" s="3">
        <v>9.9700000000000006</v>
      </c>
      <c r="I516" s="3">
        <v>9.77</v>
      </c>
      <c r="J516" s="3">
        <v>8.5500000000000007</v>
      </c>
      <c r="K516" s="3">
        <v>7.33</v>
      </c>
      <c r="L516" s="3">
        <v>6.11</v>
      </c>
      <c r="M516" s="3">
        <v>4.8899999999999997</v>
      </c>
      <c r="N516" s="3">
        <v>3.66</v>
      </c>
      <c r="O516" s="3">
        <v>2.44</v>
      </c>
      <c r="P516" s="3">
        <v>1.22</v>
      </c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spans="1:33" x14ac:dyDescent="0.25">
      <c r="A517" t="s">
        <v>701</v>
      </c>
      <c r="B517" s="8" t="s">
        <v>6562</v>
      </c>
      <c r="C517" s="8" t="s">
        <v>4250</v>
      </c>
      <c r="D517" s="5" t="s">
        <v>705</v>
      </c>
      <c r="E517" s="3">
        <v>7.22</v>
      </c>
      <c r="F517" s="3">
        <v>7.07</v>
      </c>
      <c r="G517" s="3">
        <v>6.98</v>
      </c>
      <c r="H517" s="3">
        <v>6.43</v>
      </c>
      <c r="I517" s="3">
        <v>12.32</v>
      </c>
      <c r="J517" s="3">
        <v>10.78</v>
      </c>
      <c r="K517" s="3">
        <v>9.24</v>
      </c>
      <c r="L517" s="3">
        <v>7.7</v>
      </c>
      <c r="M517" s="3">
        <v>6.16</v>
      </c>
      <c r="N517" s="3">
        <v>4.62</v>
      </c>
      <c r="O517" s="3">
        <v>3.08</v>
      </c>
      <c r="P517" s="3">
        <v>1.54</v>
      </c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spans="1:33" x14ac:dyDescent="0.25">
      <c r="A518" t="s">
        <v>701</v>
      </c>
      <c r="B518" s="8" t="s">
        <v>4251</v>
      </c>
      <c r="C518" s="8" t="s">
        <v>4251</v>
      </c>
      <c r="D518" s="5" t="s">
        <v>41</v>
      </c>
      <c r="E518" s="3">
        <v>16.079999999999998</v>
      </c>
      <c r="F518" s="3">
        <v>18.850000000000001</v>
      </c>
      <c r="G518" s="3">
        <v>17.59</v>
      </c>
      <c r="H518" s="3">
        <v>11.38</v>
      </c>
      <c r="I518" s="3">
        <v>10.63</v>
      </c>
      <c r="J518" s="3">
        <v>9.3000000000000007</v>
      </c>
      <c r="K518" s="3">
        <v>7.97</v>
      </c>
      <c r="L518" s="3">
        <v>6.64</v>
      </c>
      <c r="M518" s="3">
        <v>5.32</v>
      </c>
      <c r="N518" s="3">
        <v>3.99</v>
      </c>
      <c r="O518" s="3">
        <v>2.66</v>
      </c>
      <c r="P518" s="3">
        <v>1.33</v>
      </c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spans="1:33" x14ac:dyDescent="0.25">
      <c r="A519" t="s">
        <v>701</v>
      </c>
      <c r="B519" s="8" t="s">
        <v>4252</v>
      </c>
      <c r="C519" s="8" t="s">
        <v>4252</v>
      </c>
      <c r="D519" s="5" t="s">
        <v>437</v>
      </c>
      <c r="E519" s="3">
        <v>3.28</v>
      </c>
      <c r="F519" s="3">
        <v>2.95</v>
      </c>
      <c r="G519" s="3">
        <v>2.77</v>
      </c>
      <c r="H519" s="3">
        <v>2.61</v>
      </c>
      <c r="I519" s="3">
        <v>1.41</v>
      </c>
      <c r="J519" s="3">
        <v>1.23</v>
      </c>
      <c r="K519" s="3">
        <v>1.06</v>
      </c>
      <c r="L519" s="3">
        <v>0.88</v>
      </c>
      <c r="M519" s="3">
        <v>0.71</v>
      </c>
      <c r="N519" s="3">
        <v>0.53</v>
      </c>
      <c r="O519" s="3">
        <v>0.35</v>
      </c>
      <c r="P519" s="3">
        <v>0.18</v>
      </c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  <row r="520" spans="1:33" x14ac:dyDescent="0.25">
      <c r="A520" t="s">
        <v>701</v>
      </c>
      <c r="B520" s="8" t="s">
        <v>4253</v>
      </c>
      <c r="C520" s="8" t="s">
        <v>4253</v>
      </c>
      <c r="D520" s="5" t="s">
        <v>706</v>
      </c>
      <c r="E520" s="3">
        <v>249.79</v>
      </c>
      <c r="F520" s="3">
        <v>248.76</v>
      </c>
      <c r="G520" s="3">
        <v>256.92</v>
      </c>
      <c r="H520" s="3">
        <v>243.49</v>
      </c>
      <c r="I520" s="3">
        <v>268.14999999999998</v>
      </c>
      <c r="J520" s="3">
        <v>234.63</v>
      </c>
      <c r="K520" s="3">
        <v>201.11</v>
      </c>
      <c r="L520" s="3">
        <v>167.59</v>
      </c>
      <c r="M520" s="3">
        <v>134.08000000000001</v>
      </c>
      <c r="N520" s="3">
        <v>100.56</v>
      </c>
      <c r="O520" s="3">
        <v>67.040000000000006</v>
      </c>
      <c r="P520" s="3">
        <v>33.520000000000003</v>
      </c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</row>
    <row r="521" spans="1:33" x14ac:dyDescent="0.25">
      <c r="A521" t="s">
        <v>701</v>
      </c>
      <c r="B521" s="8" t="s">
        <v>6563</v>
      </c>
      <c r="C521" s="8" t="s">
        <v>4254</v>
      </c>
      <c r="D521" s="5" t="s">
        <v>707</v>
      </c>
      <c r="E521" s="3">
        <v>20.09</v>
      </c>
      <c r="F521" s="3">
        <v>152.41999999999999</v>
      </c>
      <c r="G521" s="3">
        <v>124.82</v>
      </c>
      <c r="H521" s="3">
        <v>112.46</v>
      </c>
      <c r="I521" s="3">
        <v>135.87</v>
      </c>
      <c r="J521" s="3">
        <v>118.89</v>
      </c>
      <c r="K521" s="3">
        <v>101.9</v>
      </c>
      <c r="L521" s="3">
        <v>84.92</v>
      </c>
      <c r="M521" s="3">
        <v>67.94</v>
      </c>
      <c r="N521" s="3">
        <v>50.95</v>
      </c>
      <c r="O521" s="3">
        <v>33.97</v>
      </c>
      <c r="P521" s="3">
        <v>16.98</v>
      </c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</row>
    <row r="522" spans="1:33" x14ac:dyDescent="0.25">
      <c r="A522" t="s">
        <v>701</v>
      </c>
      <c r="B522" s="8" t="s">
        <v>6563</v>
      </c>
      <c r="C522" s="8" t="s">
        <v>4255</v>
      </c>
      <c r="D522" s="5" t="s">
        <v>4256</v>
      </c>
      <c r="E522" s="3">
        <v>1.73</v>
      </c>
      <c r="F522" s="3">
        <v>20.21</v>
      </c>
      <c r="G522" s="3">
        <v>18.920000000000002</v>
      </c>
      <c r="H522" s="3">
        <v>17.14</v>
      </c>
      <c r="I522" s="3">
        <v>19.170000000000002</v>
      </c>
      <c r="J522" s="3">
        <v>16.77</v>
      </c>
      <c r="K522" s="3">
        <v>14.38</v>
      </c>
      <c r="L522" s="3">
        <v>11.98</v>
      </c>
      <c r="M522" s="3">
        <v>9.59</v>
      </c>
      <c r="N522" s="3">
        <v>7.19</v>
      </c>
      <c r="O522" s="3">
        <v>4.79</v>
      </c>
      <c r="P522" s="3">
        <v>2.4</v>
      </c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</row>
    <row r="523" spans="1:33" x14ac:dyDescent="0.25">
      <c r="A523" t="s">
        <v>701</v>
      </c>
      <c r="B523" s="8" t="s">
        <v>6564</v>
      </c>
      <c r="C523" s="8" t="s">
        <v>4257</v>
      </c>
      <c r="D523" s="5" t="s">
        <v>708</v>
      </c>
      <c r="E523" s="3">
        <v>343.71</v>
      </c>
      <c r="F523" s="3">
        <v>323.8</v>
      </c>
      <c r="G523" s="3">
        <v>266.58999999999997</v>
      </c>
      <c r="H523" s="3">
        <v>202.39</v>
      </c>
      <c r="I523" s="3">
        <v>346.63</v>
      </c>
      <c r="J523" s="3">
        <v>303.3</v>
      </c>
      <c r="K523" s="3">
        <v>259.97000000000003</v>
      </c>
      <c r="L523" s="3">
        <v>216.64</v>
      </c>
      <c r="M523" s="3">
        <v>173.32</v>
      </c>
      <c r="N523" s="3">
        <v>129.99</v>
      </c>
      <c r="O523" s="3">
        <v>86.66</v>
      </c>
      <c r="P523" s="3">
        <v>43.33</v>
      </c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</row>
    <row r="524" spans="1:33" x14ac:dyDescent="0.25">
      <c r="A524" t="s">
        <v>701</v>
      </c>
      <c r="B524" s="8" t="s">
        <v>6564</v>
      </c>
      <c r="C524" s="8" t="s">
        <v>4258</v>
      </c>
      <c r="D524" s="5" t="s">
        <v>709</v>
      </c>
      <c r="E524" s="3">
        <v>86.74</v>
      </c>
      <c r="F524" s="3">
        <v>80.88</v>
      </c>
      <c r="G524" s="3">
        <v>68.52</v>
      </c>
      <c r="H524" s="3">
        <v>49.3</v>
      </c>
      <c r="I524" s="3">
        <v>82.57</v>
      </c>
      <c r="J524" s="3">
        <v>72.25</v>
      </c>
      <c r="K524" s="3">
        <v>61.93</v>
      </c>
      <c r="L524" s="3">
        <v>51.61</v>
      </c>
      <c r="M524" s="3">
        <v>41.29</v>
      </c>
      <c r="N524" s="3">
        <v>30.96</v>
      </c>
      <c r="O524" s="3">
        <v>20.64</v>
      </c>
      <c r="P524" s="3">
        <v>10.32</v>
      </c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</row>
    <row r="525" spans="1:33" x14ac:dyDescent="0.25">
      <c r="A525" t="s">
        <v>701</v>
      </c>
      <c r="B525" s="8" t="s">
        <v>6564</v>
      </c>
      <c r="C525" s="8" t="s">
        <v>4259</v>
      </c>
      <c r="D525" s="5" t="s">
        <v>710</v>
      </c>
      <c r="E525" s="3">
        <v>18.05</v>
      </c>
      <c r="F525" s="3">
        <v>16.239999999999998</v>
      </c>
      <c r="G525" s="3">
        <v>13.36</v>
      </c>
      <c r="H525" s="3">
        <v>9.67</v>
      </c>
      <c r="I525" s="3">
        <v>16.05</v>
      </c>
      <c r="J525" s="3">
        <v>14.04</v>
      </c>
      <c r="K525" s="3">
        <v>12.04</v>
      </c>
      <c r="L525" s="3">
        <v>10.029999999999999</v>
      </c>
      <c r="M525" s="3">
        <v>8.0299999999999994</v>
      </c>
      <c r="N525" s="3">
        <v>6.02</v>
      </c>
      <c r="O525" s="3">
        <v>4.01</v>
      </c>
      <c r="P525" s="3">
        <v>2.0099999999999998</v>
      </c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</row>
    <row r="526" spans="1:33" x14ac:dyDescent="0.25">
      <c r="A526" t="s">
        <v>701</v>
      </c>
      <c r="B526" s="8" t="s">
        <v>6565</v>
      </c>
      <c r="C526" s="8" t="s">
        <v>4260</v>
      </c>
      <c r="D526" s="5" t="s">
        <v>711</v>
      </c>
      <c r="E526" s="3">
        <v>91.32</v>
      </c>
      <c r="F526" s="3">
        <v>88.02</v>
      </c>
      <c r="G526" s="3">
        <v>109</v>
      </c>
      <c r="H526" s="3">
        <v>93.26</v>
      </c>
      <c r="I526" s="3">
        <v>91.77</v>
      </c>
      <c r="J526" s="3">
        <v>80.3</v>
      </c>
      <c r="K526" s="3">
        <v>68.83</v>
      </c>
      <c r="L526" s="3">
        <v>57.36</v>
      </c>
      <c r="M526" s="3">
        <v>45.89</v>
      </c>
      <c r="N526" s="3">
        <v>34.409999999999997</v>
      </c>
      <c r="O526" s="3">
        <v>22.94</v>
      </c>
      <c r="P526" s="3">
        <v>11.47</v>
      </c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</row>
    <row r="527" spans="1:33" x14ac:dyDescent="0.25">
      <c r="A527" t="s">
        <v>701</v>
      </c>
      <c r="B527" s="8" t="s">
        <v>6565</v>
      </c>
      <c r="C527" s="8" t="s">
        <v>4261</v>
      </c>
      <c r="D527" s="5" t="s">
        <v>712</v>
      </c>
      <c r="E527" s="3">
        <v>14.9</v>
      </c>
      <c r="F527" s="3">
        <v>12.96</v>
      </c>
      <c r="G527" s="3">
        <v>14.71</v>
      </c>
      <c r="H527" s="3">
        <v>13.2</v>
      </c>
      <c r="I527" s="3">
        <v>13.01</v>
      </c>
      <c r="J527" s="3">
        <v>11.38</v>
      </c>
      <c r="K527" s="3">
        <v>9.76</v>
      </c>
      <c r="L527" s="3">
        <v>8.1300000000000008</v>
      </c>
      <c r="M527" s="3">
        <v>6.51</v>
      </c>
      <c r="N527" s="3">
        <v>4.88</v>
      </c>
      <c r="O527" s="3">
        <v>3.25</v>
      </c>
      <c r="P527" s="3">
        <v>1.63</v>
      </c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</row>
    <row r="528" spans="1:33" x14ac:dyDescent="0.25">
      <c r="A528" t="s">
        <v>701</v>
      </c>
      <c r="B528" s="8" t="s">
        <v>6565</v>
      </c>
      <c r="C528" s="8" t="s">
        <v>4262</v>
      </c>
      <c r="D528" s="5" t="s">
        <v>713</v>
      </c>
      <c r="E528" s="3">
        <v>10.65</v>
      </c>
      <c r="F528" s="3">
        <v>8.67</v>
      </c>
      <c r="G528" s="3">
        <v>9.3699999999999992</v>
      </c>
      <c r="H528" s="3">
        <v>7.9</v>
      </c>
      <c r="I528" s="3">
        <v>7.57</v>
      </c>
      <c r="J528" s="3">
        <v>6.62</v>
      </c>
      <c r="K528" s="3">
        <v>5.68</v>
      </c>
      <c r="L528" s="3">
        <v>4.7300000000000004</v>
      </c>
      <c r="M528" s="3">
        <v>3.79</v>
      </c>
      <c r="N528" s="3">
        <v>2.84</v>
      </c>
      <c r="O528" s="3">
        <v>1.89</v>
      </c>
      <c r="P528" s="3">
        <v>0.95</v>
      </c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</row>
    <row r="529" spans="1:33" x14ac:dyDescent="0.25">
      <c r="A529" t="s">
        <v>701</v>
      </c>
      <c r="B529" s="8" t="s">
        <v>6566</v>
      </c>
      <c r="C529" s="8" t="s">
        <v>4263</v>
      </c>
      <c r="D529" s="5" t="s">
        <v>714</v>
      </c>
      <c r="E529" s="3">
        <v>21.21</v>
      </c>
      <c r="F529" s="3">
        <v>19.96</v>
      </c>
      <c r="G529" s="3">
        <v>18.95</v>
      </c>
      <c r="H529" s="3">
        <v>18.27</v>
      </c>
      <c r="I529" s="3">
        <v>18.04</v>
      </c>
      <c r="J529" s="3">
        <v>15.79</v>
      </c>
      <c r="K529" s="3">
        <v>13.53</v>
      </c>
      <c r="L529" s="3">
        <v>11.28</v>
      </c>
      <c r="M529" s="3">
        <v>9.02</v>
      </c>
      <c r="N529" s="3">
        <v>6.77</v>
      </c>
      <c r="O529" s="3">
        <v>4.51</v>
      </c>
      <c r="P529" s="3">
        <v>2.2599999999999998</v>
      </c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</row>
    <row r="530" spans="1:33" x14ac:dyDescent="0.25">
      <c r="A530" t="s">
        <v>701</v>
      </c>
      <c r="B530" s="8" t="s">
        <v>6566</v>
      </c>
      <c r="C530" s="8" t="s">
        <v>4264</v>
      </c>
      <c r="D530" s="5" t="s">
        <v>715</v>
      </c>
      <c r="E530" s="3">
        <v>12.45</v>
      </c>
      <c r="F530" s="3">
        <v>11.68</v>
      </c>
      <c r="G530" s="3">
        <v>11.98</v>
      </c>
      <c r="H530" s="3">
        <v>11.36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</row>
    <row r="531" spans="1:33" x14ac:dyDescent="0.25">
      <c r="A531" t="s">
        <v>701</v>
      </c>
      <c r="B531" s="8" t="s">
        <v>6566</v>
      </c>
      <c r="C531" s="8" t="s">
        <v>4265</v>
      </c>
      <c r="D531" s="5" t="s">
        <v>716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</row>
    <row r="532" spans="1:33" x14ac:dyDescent="0.25">
      <c r="A532" t="s">
        <v>701</v>
      </c>
      <c r="B532" s="8" t="s">
        <v>4266</v>
      </c>
      <c r="C532" s="8" t="s">
        <v>4266</v>
      </c>
      <c r="D532" s="5" t="s">
        <v>26</v>
      </c>
      <c r="E532" s="3">
        <v>130.31</v>
      </c>
      <c r="F532" s="3">
        <v>153.78</v>
      </c>
      <c r="G532" s="3">
        <v>164.54</v>
      </c>
      <c r="H532" s="3">
        <v>192.58</v>
      </c>
      <c r="I532" s="3">
        <v>0.92</v>
      </c>
      <c r="J532" s="3">
        <v>0.81</v>
      </c>
      <c r="K532" s="3">
        <v>0.69</v>
      </c>
      <c r="L532" s="3">
        <v>0.57999999999999996</v>
      </c>
      <c r="M532" s="3">
        <v>0.46</v>
      </c>
      <c r="N532" s="3">
        <v>0.35</v>
      </c>
      <c r="O532" s="3">
        <v>0.23</v>
      </c>
      <c r="P532" s="3">
        <v>0.12</v>
      </c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</row>
    <row r="533" spans="1:33" x14ac:dyDescent="0.25">
      <c r="A533" t="s">
        <v>701</v>
      </c>
      <c r="B533" s="8" t="s">
        <v>6566</v>
      </c>
      <c r="C533" s="8" t="s">
        <v>6347</v>
      </c>
      <c r="D533" s="5" t="s">
        <v>719</v>
      </c>
      <c r="E533" s="3"/>
      <c r="F533" s="3"/>
      <c r="G533" s="3"/>
      <c r="H533" s="3"/>
      <c r="I533" s="3">
        <v>153.06</v>
      </c>
      <c r="J533" s="3">
        <v>133.93</v>
      </c>
      <c r="K533" s="3">
        <v>114.8</v>
      </c>
      <c r="L533" s="3">
        <v>95.66</v>
      </c>
      <c r="M533" s="3">
        <v>76.53</v>
      </c>
      <c r="N533" s="3">
        <v>57.4</v>
      </c>
      <c r="O533" s="3">
        <v>38.270000000000003</v>
      </c>
      <c r="P533" s="3">
        <v>19.13</v>
      </c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</row>
    <row r="534" spans="1:33" x14ac:dyDescent="0.25">
      <c r="A534" t="s">
        <v>2675</v>
      </c>
      <c r="B534" s="8" t="s">
        <v>4267</v>
      </c>
      <c r="C534" s="8" t="s">
        <v>4267</v>
      </c>
      <c r="D534" s="5" t="s">
        <v>726</v>
      </c>
      <c r="E534" s="3">
        <v>442.4</v>
      </c>
      <c r="F534" s="3">
        <v>441.4</v>
      </c>
      <c r="G534" s="3">
        <v>443.64</v>
      </c>
      <c r="H534" s="3">
        <v>362.18</v>
      </c>
      <c r="I534" s="3">
        <v>346.45</v>
      </c>
      <c r="J534" s="3">
        <v>303.14</v>
      </c>
      <c r="K534" s="3">
        <v>259.83999999999997</v>
      </c>
      <c r="L534" s="3">
        <v>216.53</v>
      </c>
      <c r="M534" s="3">
        <v>173.23</v>
      </c>
      <c r="N534" s="3">
        <v>129.91999999999999</v>
      </c>
      <c r="O534" s="3">
        <v>86.61</v>
      </c>
      <c r="P534" s="3">
        <v>43.31</v>
      </c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</row>
    <row r="535" spans="1:33" x14ac:dyDescent="0.25">
      <c r="A535" t="s">
        <v>2675</v>
      </c>
      <c r="B535" s="8" t="s">
        <v>4268</v>
      </c>
      <c r="C535" s="8" t="s">
        <v>4268</v>
      </c>
      <c r="D535" s="5" t="s">
        <v>723</v>
      </c>
      <c r="E535" s="3">
        <v>98.49</v>
      </c>
      <c r="F535" s="3">
        <v>110.11</v>
      </c>
      <c r="G535" s="3">
        <v>89.24</v>
      </c>
      <c r="H535" s="3">
        <v>81.44</v>
      </c>
      <c r="I535" s="3">
        <v>76.349999999999994</v>
      </c>
      <c r="J535" s="3">
        <v>66.81</v>
      </c>
      <c r="K535" s="3">
        <v>57.26</v>
      </c>
      <c r="L535" s="3">
        <v>47.72</v>
      </c>
      <c r="M535" s="3">
        <v>38.18</v>
      </c>
      <c r="N535" s="3">
        <v>28.63</v>
      </c>
      <c r="O535" s="3">
        <v>19.09</v>
      </c>
      <c r="P535" s="3">
        <v>9.5399999999999991</v>
      </c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</row>
    <row r="536" spans="1:33" x14ac:dyDescent="0.25">
      <c r="A536" t="s">
        <v>2675</v>
      </c>
      <c r="B536" s="8" t="s">
        <v>4269</v>
      </c>
      <c r="C536" s="8" t="s">
        <v>4269</v>
      </c>
      <c r="D536" s="5" t="s">
        <v>727</v>
      </c>
      <c r="E536" s="3">
        <v>2.33</v>
      </c>
      <c r="F536" s="3">
        <v>1.94</v>
      </c>
      <c r="G536" s="3">
        <v>1.67</v>
      </c>
      <c r="H536" s="3">
        <v>1.28</v>
      </c>
      <c r="I536" s="3">
        <v>1.28</v>
      </c>
      <c r="J536" s="3">
        <v>1.1200000000000001</v>
      </c>
      <c r="K536" s="3">
        <v>0.96</v>
      </c>
      <c r="L536" s="3">
        <v>0.8</v>
      </c>
      <c r="M536" s="3">
        <v>0.64</v>
      </c>
      <c r="N536" s="3">
        <v>0.48</v>
      </c>
      <c r="O536" s="3">
        <v>0.32</v>
      </c>
      <c r="P536" s="3">
        <v>0.16</v>
      </c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</row>
    <row r="537" spans="1:33" x14ac:dyDescent="0.25">
      <c r="A537" t="s">
        <v>2675</v>
      </c>
      <c r="B537" s="8" t="s">
        <v>4270</v>
      </c>
      <c r="C537" s="8" t="s">
        <v>4270</v>
      </c>
      <c r="D537" s="5" t="s">
        <v>728</v>
      </c>
      <c r="E537" s="3">
        <v>31.38</v>
      </c>
      <c r="F537" s="3">
        <v>23.77</v>
      </c>
      <c r="G537" s="3">
        <v>23.08</v>
      </c>
      <c r="H537" s="3">
        <v>12.46</v>
      </c>
      <c r="I537" s="3">
        <v>12.49</v>
      </c>
      <c r="J537" s="3">
        <v>10.93</v>
      </c>
      <c r="K537" s="3">
        <v>9.3699999999999992</v>
      </c>
      <c r="L537" s="3">
        <v>7.81</v>
      </c>
      <c r="M537" s="3">
        <v>6.25</v>
      </c>
      <c r="N537" s="3">
        <v>4.68</v>
      </c>
      <c r="O537" s="3">
        <v>3.12</v>
      </c>
      <c r="P537" s="3">
        <v>1.56</v>
      </c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</row>
    <row r="538" spans="1:33" x14ac:dyDescent="0.25">
      <c r="A538" t="s">
        <v>2675</v>
      </c>
      <c r="B538" s="8" t="s">
        <v>4271</v>
      </c>
      <c r="C538" s="8" t="s">
        <v>4271</v>
      </c>
      <c r="D538" s="5" t="s">
        <v>10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</row>
    <row r="539" spans="1:33" x14ac:dyDescent="0.25">
      <c r="A539" t="s">
        <v>2675</v>
      </c>
      <c r="B539" s="8" t="s">
        <v>4272</v>
      </c>
      <c r="C539" s="8" t="s">
        <v>4272</v>
      </c>
      <c r="D539" s="5" t="s">
        <v>729</v>
      </c>
      <c r="E539" s="3">
        <v>43.07</v>
      </c>
      <c r="F539" s="3">
        <v>35.82</v>
      </c>
      <c r="G539" s="3">
        <v>28.23</v>
      </c>
      <c r="H539" s="3">
        <v>24.18</v>
      </c>
      <c r="I539" s="3">
        <v>22.39</v>
      </c>
      <c r="J539" s="3">
        <v>19.59</v>
      </c>
      <c r="K539" s="3">
        <v>16.79</v>
      </c>
      <c r="L539" s="3">
        <v>13.99</v>
      </c>
      <c r="M539" s="3">
        <v>11.2</v>
      </c>
      <c r="N539" s="3">
        <v>8.4</v>
      </c>
      <c r="O539" s="3">
        <v>5.6</v>
      </c>
      <c r="P539" s="3">
        <v>2.8</v>
      </c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</row>
    <row r="540" spans="1:33" x14ac:dyDescent="0.25">
      <c r="A540" t="s">
        <v>2675</v>
      </c>
      <c r="B540" s="8" t="s">
        <v>4273</v>
      </c>
      <c r="C540" s="8" t="s">
        <v>4273</v>
      </c>
      <c r="D540" s="5" t="s">
        <v>602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</row>
    <row r="541" spans="1:33" x14ac:dyDescent="0.25">
      <c r="A541" t="s">
        <v>2675</v>
      </c>
      <c r="B541" s="8" t="s">
        <v>4274</v>
      </c>
      <c r="C541" s="8" t="s">
        <v>4274</v>
      </c>
      <c r="D541" s="5" t="s">
        <v>290</v>
      </c>
      <c r="E541" s="3">
        <v>28.37</v>
      </c>
      <c r="F541" s="3">
        <v>19.920000000000002</v>
      </c>
      <c r="G541" s="3">
        <v>18.649999999999999</v>
      </c>
      <c r="H541" s="3">
        <v>16.09</v>
      </c>
      <c r="I541" s="3">
        <v>8.6199999999999992</v>
      </c>
      <c r="J541" s="3">
        <v>7.54</v>
      </c>
      <c r="K541" s="3">
        <v>6.47</v>
      </c>
      <c r="L541" s="3">
        <v>5.39</v>
      </c>
      <c r="M541" s="3">
        <v>4.3099999999999996</v>
      </c>
      <c r="N541" s="3">
        <v>3.23</v>
      </c>
      <c r="O541" s="3">
        <v>2.16</v>
      </c>
      <c r="P541" s="3">
        <v>1.08</v>
      </c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</row>
    <row r="542" spans="1:33" x14ac:dyDescent="0.25">
      <c r="A542" t="s">
        <v>2675</v>
      </c>
      <c r="B542" s="8" t="s">
        <v>4275</v>
      </c>
      <c r="C542" s="8" t="s">
        <v>4275</v>
      </c>
      <c r="D542" s="5" t="s">
        <v>730</v>
      </c>
      <c r="E542" s="3">
        <v>33.130000000000003</v>
      </c>
      <c r="F542" s="3">
        <v>30.17</v>
      </c>
      <c r="G542" s="3">
        <v>28.05</v>
      </c>
      <c r="H542" s="3">
        <v>23.9</v>
      </c>
      <c r="I542" s="3">
        <v>24.21</v>
      </c>
      <c r="J542" s="3">
        <v>21.18</v>
      </c>
      <c r="K542" s="3">
        <v>18.16</v>
      </c>
      <c r="L542" s="3">
        <v>15.13</v>
      </c>
      <c r="M542" s="3">
        <v>12.11</v>
      </c>
      <c r="N542" s="3">
        <v>9.08</v>
      </c>
      <c r="O542" s="3">
        <v>6.05</v>
      </c>
      <c r="P542" s="3">
        <v>3.03</v>
      </c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</row>
    <row r="543" spans="1:33" x14ac:dyDescent="0.25">
      <c r="A543" t="s">
        <v>2675</v>
      </c>
      <c r="B543" s="8" t="s">
        <v>4276</v>
      </c>
      <c r="C543" s="8" t="s">
        <v>4276</v>
      </c>
      <c r="D543" s="5" t="s">
        <v>731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</row>
    <row r="544" spans="1:33" x14ac:dyDescent="0.25">
      <c r="A544" t="s">
        <v>2675</v>
      </c>
      <c r="B544" s="8" t="s">
        <v>4277</v>
      </c>
      <c r="C544" s="8" t="s">
        <v>4277</v>
      </c>
      <c r="D544" s="5" t="s">
        <v>732</v>
      </c>
      <c r="E544" s="3">
        <v>8.86</v>
      </c>
      <c r="F544" s="3">
        <v>6.86</v>
      </c>
      <c r="G544" s="3">
        <v>5.69</v>
      </c>
      <c r="H544" s="3">
        <v>3.52</v>
      </c>
      <c r="I544" s="3">
        <v>3.4</v>
      </c>
      <c r="J544" s="3">
        <v>2.98</v>
      </c>
      <c r="K544" s="3">
        <v>2.5499999999999998</v>
      </c>
      <c r="L544" s="3">
        <v>2.13</v>
      </c>
      <c r="M544" s="3">
        <v>1.7</v>
      </c>
      <c r="N544" s="3">
        <v>1.28</v>
      </c>
      <c r="O544" s="3">
        <v>0.85</v>
      </c>
      <c r="P544" s="3">
        <v>0.43</v>
      </c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</row>
    <row r="545" spans="1:33" x14ac:dyDescent="0.25">
      <c r="A545" t="s">
        <v>2675</v>
      </c>
      <c r="B545" s="8" t="s">
        <v>4278</v>
      </c>
      <c r="C545" s="8" t="s">
        <v>4278</v>
      </c>
      <c r="D545" s="5" t="s">
        <v>733</v>
      </c>
      <c r="E545" s="3">
        <v>35.49</v>
      </c>
      <c r="F545" s="3">
        <v>31.57</v>
      </c>
      <c r="G545" s="3">
        <v>30.69</v>
      </c>
      <c r="H545" s="3">
        <v>22.59</v>
      </c>
      <c r="I545" s="3">
        <v>22.74</v>
      </c>
      <c r="J545" s="3">
        <v>19.899999999999999</v>
      </c>
      <c r="K545" s="3">
        <v>17.059999999999999</v>
      </c>
      <c r="L545" s="3">
        <v>14.21</v>
      </c>
      <c r="M545" s="3">
        <v>11.37</v>
      </c>
      <c r="N545" s="3">
        <v>8.5299999999999994</v>
      </c>
      <c r="O545" s="3">
        <v>5.69</v>
      </c>
      <c r="P545" s="3">
        <v>2.84</v>
      </c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</row>
    <row r="546" spans="1:33" x14ac:dyDescent="0.25">
      <c r="A546" t="s">
        <v>2675</v>
      </c>
      <c r="B546" s="8" t="s">
        <v>4279</v>
      </c>
      <c r="C546" s="8" t="s">
        <v>4279</v>
      </c>
      <c r="D546" s="5" t="s">
        <v>24</v>
      </c>
      <c r="E546" s="3">
        <v>131.94</v>
      </c>
      <c r="F546" s="3">
        <v>116.85</v>
      </c>
      <c r="G546" s="3">
        <v>112.9</v>
      </c>
      <c r="H546" s="3">
        <v>107.54</v>
      </c>
      <c r="I546" s="3">
        <v>106.12</v>
      </c>
      <c r="J546" s="3">
        <v>92.86</v>
      </c>
      <c r="K546" s="3">
        <v>79.59</v>
      </c>
      <c r="L546" s="3">
        <v>66.33</v>
      </c>
      <c r="M546" s="3">
        <v>53.06</v>
      </c>
      <c r="N546" s="3">
        <v>39.799999999999997</v>
      </c>
      <c r="O546" s="3">
        <v>26.53</v>
      </c>
      <c r="P546" s="3">
        <v>13.27</v>
      </c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</row>
    <row r="547" spans="1:33" x14ac:dyDescent="0.25">
      <c r="A547" t="s">
        <v>2675</v>
      </c>
      <c r="B547" s="8" t="s">
        <v>4280</v>
      </c>
      <c r="C547" s="8" t="s">
        <v>4280</v>
      </c>
      <c r="D547" s="5" t="s">
        <v>734</v>
      </c>
      <c r="E547" s="3">
        <v>306.14</v>
      </c>
      <c r="F547" s="3">
        <v>288.7</v>
      </c>
      <c r="G547" s="3">
        <v>265.70999999999998</v>
      </c>
      <c r="H547" s="3">
        <v>117.14</v>
      </c>
      <c r="I547" s="3">
        <v>132.19999999999999</v>
      </c>
      <c r="J547" s="3">
        <v>115.68</v>
      </c>
      <c r="K547" s="3">
        <v>99.15</v>
      </c>
      <c r="L547" s="3">
        <v>82.63</v>
      </c>
      <c r="M547" s="3">
        <v>66.099999999999994</v>
      </c>
      <c r="N547" s="3">
        <v>49.58</v>
      </c>
      <c r="O547" s="3">
        <v>33.049999999999997</v>
      </c>
      <c r="P547" s="3">
        <v>16.53</v>
      </c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</row>
    <row r="548" spans="1:33" x14ac:dyDescent="0.25">
      <c r="A548" t="s">
        <v>2675</v>
      </c>
      <c r="B548" s="8" t="s">
        <v>4281</v>
      </c>
      <c r="C548" s="8" t="s">
        <v>4281</v>
      </c>
      <c r="D548" s="5" t="s">
        <v>735</v>
      </c>
      <c r="E548" s="3">
        <v>104.85</v>
      </c>
      <c r="F548" s="3">
        <v>46.31</v>
      </c>
      <c r="G548" s="3">
        <v>43.04</v>
      </c>
      <c r="H548" s="3">
        <v>44.55</v>
      </c>
      <c r="I548" s="3">
        <v>22.55</v>
      </c>
      <c r="J548" s="3">
        <v>19.73</v>
      </c>
      <c r="K548" s="3">
        <v>16.91</v>
      </c>
      <c r="L548" s="3">
        <v>14.09</v>
      </c>
      <c r="M548" s="3">
        <v>11.28</v>
      </c>
      <c r="N548" s="3">
        <v>8.4600000000000009</v>
      </c>
      <c r="O548" s="3">
        <v>5.64</v>
      </c>
      <c r="P548" s="3">
        <v>2.82</v>
      </c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</row>
    <row r="549" spans="1:33" x14ac:dyDescent="0.25">
      <c r="A549" t="s">
        <v>742</v>
      </c>
      <c r="B549" s="8" t="s">
        <v>4282</v>
      </c>
      <c r="C549" s="8" t="s">
        <v>4282</v>
      </c>
      <c r="D549" s="5" t="s">
        <v>749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</row>
    <row r="550" spans="1:33" x14ac:dyDescent="0.25">
      <c r="A550" t="s">
        <v>742</v>
      </c>
      <c r="B550" s="8" t="s">
        <v>4283</v>
      </c>
      <c r="C550" s="8" t="s">
        <v>4283</v>
      </c>
      <c r="D550" s="5" t="s">
        <v>750</v>
      </c>
      <c r="E550" s="3">
        <v>56.89</v>
      </c>
      <c r="F550" s="3">
        <v>49.24</v>
      </c>
      <c r="G550" s="3">
        <v>48.6</v>
      </c>
      <c r="H550" s="3">
        <v>38.68</v>
      </c>
      <c r="I550" s="3">
        <v>33.869999999999997</v>
      </c>
      <c r="J550" s="3">
        <v>29.64</v>
      </c>
      <c r="K550" s="3">
        <v>25.4</v>
      </c>
      <c r="L550" s="3">
        <v>21.17</v>
      </c>
      <c r="M550" s="3">
        <v>16.940000000000001</v>
      </c>
      <c r="N550" s="3">
        <v>12.7</v>
      </c>
      <c r="O550" s="3">
        <v>8.4700000000000006</v>
      </c>
      <c r="P550" s="3">
        <v>4.2300000000000004</v>
      </c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</row>
    <row r="551" spans="1:33" x14ac:dyDescent="0.25">
      <c r="A551" t="s">
        <v>742</v>
      </c>
      <c r="B551" s="8" t="s">
        <v>4284</v>
      </c>
      <c r="C551" s="8" t="s">
        <v>4284</v>
      </c>
      <c r="D551" s="5" t="s">
        <v>54</v>
      </c>
      <c r="E551" s="3">
        <v>130.88999999999999</v>
      </c>
      <c r="F551" s="3">
        <v>120.09</v>
      </c>
      <c r="G551" s="3">
        <v>124.64</v>
      </c>
      <c r="H551" s="3">
        <v>113.4</v>
      </c>
      <c r="I551" s="3">
        <v>109.65</v>
      </c>
      <c r="J551" s="3">
        <v>95.94</v>
      </c>
      <c r="K551" s="3">
        <v>82.24</v>
      </c>
      <c r="L551" s="3">
        <v>68.53</v>
      </c>
      <c r="M551" s="3">
        <v>54.83</v>
      </c>
      <c r="N551" s="3">
        <v>41.12</v>
      </c>
      <c r="O551" s="3">
        <v>27.41</v>
      </c>
      <c r="P551" s="3">
        <v>13.71</v>
      </c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</row>
    <row r="552" spans="1:33" x14ac:dyDescent="0.25">
      <c r="A552" t="s">
        <v>742</v>
      </c>
      <c r="B552" s="8" t="s">
        <v>4285</v>
      </c>
      <c r="C552" s="8" t="s">
        <v>4285</v>
      </c>
      <c r="D552" s="5" t="s">
        <v>742</v>
      </c>
      <c r="E552" s="3">
        <v>104.3</v>
      </c>
      <c r="F552" s="3">
        <v>93.17</v>
      </c>
      <c r="G552" s="3">
        <v>82.39</v>
      </c>
      <c r="H552" s="3">
        <v>71.84</v>
      </c>
      <c r="I552" s="3">
        <v>55.36</v>
      </c>
      <c r="J552" s="3">
        <v>48.44</v>
      </c>
      <c r="K552" s="3">
        <v>41.52</v>
      </c>
      <c r="L552" s="3">
        <v>34.6</v>
      </c>
      <c r="M552" s="3">
        <v>27.68</v>
      </c>
      <c r="N552" s="3">
        <v>20.76</v>
      </c>
      <c r="O552" s="3">
        <v>13.84</v>
      </c>
      <c r="P552" s="3">
        <v>6.92</v>
      </c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</row>
    <row r="553" spans="1:33" x14ac:dyDescent="0.25">
      <c r="A553" t="s">
        <v>742</v>
      </c>
      <c r="B553" s="8" t="s">
        <v>4286</v>
      </c>
      <c r="C553" s="8" t="s">
        <v>4286</v>
      </c>
      <c r="D553" s="5" t="s">
        <v>148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</row>
    <row r="554" spans="1:33" x14ac:dyDescent="0.25">
      <c r="A554" t="s">
        <v>742</v>
      </c>
      <c r="B554" s="8" t="s">
        <v>4287</v>
      </c>
      <c r="C554" s="8" t="s">
        <v>4287</v>
      </c>
      <c r="D554" s="5" t="s">
        <v>751</v>
      </c>
      <c r="E554" s="3">
        <v>52.67</v>
      </c>
      <c r="F554" s="3">
        <v>44.41</v>
      </c>
      <c r="G554" s="3">
        <v>40.799999999999997</v>
      </c>
      <c r="H554" s="3">
        <v>35.67</v>
      </c>
      <c r="I554" s="3">
        <v>30.95</v>
      </c>
      <c r="J554" s="3">
        <v>27.08</v>
      </c>
      <c r="K554" s="3">
        <v>23.21</v>
      </c>
      <c r="L554" s="3">
        <v>19.34</v>
      </c>
      <c r="M554" s="3">
        <v>15.48</v>
      </c>
      <c r="N554" s="3">
        <v>11.61</v>
      </c>
      <c r="O554" s="3">
        <v>7.74</v>
      </c>
      <c r="P554" s="3">
        <v>3.87</v>
      </c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</row>
    <row r="555" spans="1:33" x14ac:dyDescent="0.25">
      <c r="A555" t="s">
        <v>742</v>
      </c>
      <c r="B555" s="8" t="s">
        <v>4288</v>
      </c>
      <c r="C555" s="8" t="s">
        <v>4288</v>
      </c>
      <c r="D555" s="5" t="s">
        <v>414</v>
      </c>
      <c r="E555" s="3">
        <v>3.33</v>
      </c>
      <c r="F555" s="3">
        <v>2.96</v>
      </c>
      <c r="G555" s="3">
        <v>2.79</v>
      </c>
      <c r="H555" s="3">
        <v>2.0099999999999998</v>
      </c>
      <c r="I555" s="3">
        <v>1.91</v>
      </c>
      <c r="J555" s="3">
        <v>1.67</v>
      </c>
      <c r="K555" s="3">
        <v>1.43</v>
      </c>
      <c r="L555" s="3">
        <v>1.19</v>
      </c>
      <c r="M555" s="3">
        <v>0.96</v>
      </c>
      <c r="N555" s="3">
        <v>0.72</v>
      </c>
      <c r="O555" s="3">
        <v>0.48</v>
      </c>
      <c r="P555" s="3">
        <v>0.24</v>
      </c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</row>
    <row r="556" spans="1:33" x14ac:dyDescent="0.25">
      <c r="A556" t="s">
        <v>742</v>
      </c>
      <c r="B556" s="8" t="s">
        <v>4289</v>
      </c>
      <c r="C556" s="8" t="s">
        <v>4289</v>
      </c>
      <c r="D556" s="5" t="s">
        <v>743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</row>
    <row r="557" spans="1:33" x14ac:dyDescent="0.25">
      <c r="A557" t="s">
        <v>742</v>
      </c>
      <c r="B557" s="8" t="s">
        <v>4290</v>
      </c>
      <c r="C557" s="8" t="s">
        <v>4290</v>
      </c>
      <c r="D557" s="5" t="s">
        <v>9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</row>
    <row r="558" spans="1:33" x14ac:dyDescent="0.25">
      <c r="A558" t="s">
        <v>742</v>
      </c>
      <c r="B558" s="8" t="s">
        <v>4291</v>
      </c>
      <c r="C558" s="8" t="s">
        <v>4291</v>
      </c>
      <c r="D558" s="5" t="s">
        <v>752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</row>
    <row r="559" spans="1:33" x14ac:dyDescent="0.25">
      <c r="A559" t="s">
        <v>742</v>
      </c>
      <c r="B559" s="8" t="s">
        <v>4292</v>
      </c>
      <c r="C559" s="8" t="s">
        <v>4292</v>
      </c>
      <c r="D559" s="5" t="s">
        <v>753</v>
      </c>
      <c r="E559" s="3">
        <v>17.62</v>
      </c>
      <c r="F559" s="3">
        <v>15.34</v>
      </c>
      <c r="G559" s="3">
        <v>13.97</v>
      </c>
      <c r="H559" s="3">
        <v>14.47</v>
      </c>
      <c r="I559" s="3">
        <v>13.24</v>
      </c>
      <c r="J559" s="3">
        <v>11.59</v>
      </c>
      <c r="K559" s="3">
        <v>9.93</v>
      </c>
      <c r="L559" s="3">
        <v>8.2799999999999994</v>
      </c>
      <c r="M559" s="3">
        <v>6.62</v>
      </c>
      <c r="N559" s="3">
        <v>4.97</v>
      </c>
      <c r="O559" s="3">
        <v>3.31</v>
      </c>
      <c r="P559" s="3">
        <v>1.66</v>
      </c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</row>
    <row r="560" spans="1:33" x14ac:dyDescent="0.25">
      <c r="A560" t="s">
        <v>742</v>
      </c>
      <c r="B560" s="8" t="s">
        <v>4293</v>
      </c>
      <c r="C560" s="8" t="s">
        <v>4293</v>
      </c>
      <c r="D560" s="5" t="s">
        <v>754</v>
      </c>
      <c r="E560" s="3">
        <v>111.9</v>
      </c>
      <c r="F560" s="3">
        <v>100.32</v>
      </c>
      <c r="G560" s="3">
        <v>75.03</v>
      </c>
      <c r="H560" s="3">
        <v>56.8</v>
      </c>
      <c r="I560" s="3">
        <v>51.51</v>
      </c>
      <c r="J560" s="3">
        <v>45.07</v>
      </c>
      <c r="K560" s="3">
        <v>38.630000000000003</v>
      </c>
      <c r="L560" s="3">
        <v>32.19</v>
      </c>
      <c r="M560" s="3">
        <v>25.76</v>
      </c>
      <c r="N560" s="3">
        <v>19.32</v>
      </c>
      <c r="O560" s="3">
        <v>12.88</v>
      </c>
      <c r="P560" s="3">
        <v>6.44</v>
      </c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</row>
    <row r="561" spans="1:33" x14ac:dyDescent="0.25">
      <c r="A561" t="s">
        <v>742</v>
      </c>
      <c r="B561" s="8" t="s">
        <v>4294</v>
      </c>
      <c r="C561" s="8" t="s">
        <v>4294</v>
      </c>
      <c r="D561" s="5" t="s">
        <v>666</v>
      </c>
      <c r="E561" s="3">
        <v>12.79</v>
      </c>
      <c r="F561" s="3">
        <v>10.24</v>
      </c>
      <c r="G561" s="3">
        <v>12.36</v>
      </c>
      <c r="H561" s="3">
        <v>10.48</v>
      </c>
      <c r="I561" s="3">
        <v>11.13</v>
      </c>
      <c r="J561" s="3">
        <v>9.74</v>
      </c>
      <c r="K561" s="3">
        <v>8.35</v>
      </c>
      <c r="L561" s="3">
        <v>6.96</v>
      </c>
      <c r="M561" s="3">
        <v>5.57</v>
      </c>
      <c r="N561" s="3">
        <v>4.17</v>
      </c>
      <c r="O561" s="3">
        <v>2.78</v>
      </c>
      <c r="P561" s="3">
        <v>1.39</v>
      </c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</row>
    <row r="562" spans="1:33" x14ac:dyDescent="0.25">
      <c r="A562" t="s">
        <v>742</v>
      </c>
      <c r="B562" s="8" t="s">
        <v>4295</v>
      </c>
      <c r="C562" s="8" t="s">
        <v>4295</v>
      </c>
      <c r="D562" s="5" t="s">
        <v>755</v>
      </c>
      <c r="E562" s="3">
        <v>29.45</v>
      </c>
      <c r="F562" s="3">
        <v>29.01</v>
      </c>
      <c r="G562" s="3">
        <v>16.170000000000002</v>
      </c>
      <c r="H562" s="3">
        <v>13.87</v>
      </c>
      <c r="I562" s="3">
        <v>13.73</v>
      </c>
      <c r="J562" s="3">
        <v>12.01</v>
      </c>
      <c r="K562" s="3">
        <v>10.3</v>
      </c>
      <c r="L562" s="3">
        <v>8.58</v>
      </c>
      <c r="M562" s="3">
        <v>6.87</v>
      </c>
      <c r="N562" s="3">
        <v>5.15</v>
      </c>
      <c r="O562" s="3">
        <v>3.43</v>
      </c>
      <c r="P562" s="3">
        <v>1.72</v>
      </c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</row>
    <row r="563" spans="1:33" x14ac:dyDescent="0.25">
      <c r="A563" t="s">
        <v>742</v>
      </c>
      <c r="B563" s="8" t="s">
        <v>4296</v>
      </c>
      <c r="C563" s="8" t="s">
        <v>4296</v>
      </c>
      <c r="D563" s="5" t="s">
        <v>396</v>
      </c>
      <c r="E563" s="3">
        <v>7.41</v>
      </c>
      <c r="F563" s="3">
        <v>5.79</v>
      </c>
      <c r="G563" s="3">
        <v>5.43</v>
      </c>
      <c r="H563" s="3">
        <v>3.03</v>
      </c>
      <c r="I563" s="3">
        <v>2.9</v>
      </c>
      <c r="J563" s="3">
        <v>2.54</v>
      </c>
      <c r="K563" s="3">
        <v>2.1800000000000002</v>
      </c>
      <c r="L563" s="3">
        <v>1.81</v>
      </c>
      <c r="M563" s="3">
        <v>1.45</v>
      </c>
      <c r="N563" s="3">
        <v>1.0900000000000001</v>
      </c>
      <c r="O563" s="3">
        <v>0.73</v>
      </c>
      <c r="P563" s="3">
        <v>0.36</v>
      </c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</row>
    <row r="564" spans="1:33" x14ac:dyDescent="0.25">
      <c r="A564" t="s">
        <v>742</v>
      </c>
      <c r="B564" s="8" t="s">
        <v>4297</v>
      </c>
      <c r="C564" s="8" t="s">
        <v>4297</v>
      </c>
      <c r="D564" s="5" t="s">
        <v>756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</row>
    <row r="565" spans="1:33" x14ac:dyDescent="0.25">
      <c r="A565" t="s">
        <v>765</v>
      </c>
      <c r="B565" s="8" t="s">
        <v>6567</v>
      </c>
      <c r="C565" s="8" t="s">
        <v>4298</v>
      </c>
      <c r="D565" s="5" t="s">
        <v>773</v>
      </c>
      <c r="E565" s="3">
        <v>0</v>
      </c>
      <c r="F565" s="3">
        <v>0</v>
      </c>
      <c r="G565" s="3">
        <v>0</v>
      </c>
      <c r="H565" s="3">
        <v>0</v>
      </c>
      <c r="I565" s="3">
        <v>0.41</v>
      </c>
      <c r="J565" s="3">
        <v>0.36</v>
      </c>
      <c r="K565" s="3">
        <v>0.31</v>
      </c>
      <c r="L565" s="3">
        <v>0.26</v>
      </c>
      <c r="M565" s="3">
        <v>0.21</v>
      </c>
      <c r="N565" s="3">
        <v>0.15</v>
      </c>
      <c r="O565" s="3">
        <v>0.1</v>
      </c>
      <c r="P565" s="3">
        <v>0.05</v>
      </c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</row>
    <row r="566" spans="1:33" x14ac:dyDescent="0.25">
      <c r="A566" t="s">
        <v>765</v>
      </c>
      <c r="B566" s="8" t="s">
        <v>6567</v>
      </c>
      <c r="C566" s="8" t="s">
        <v>4299</v>
      </c>
      <c r="D566" s="5" t="s">
        <v>774</v>
      </c>
      <c r="E566" s="3">
        <v>10.039999999999999</v>
      </c>
      <c r="F566" s="3">
        <v>10.27</v>
      </c>
      <c r="G566" s="3">
        <v>9.92</v>
      </c>
      <c r="H566" s="3">
        <v>10.99</v>
      </c>
      <c r="I566" s="3">
        <v>10.75</v>
      </c>
      <c r="J566" s="3">
        <v>9.41</v>
      </c>
      <c r="K566" s="3">
        <v>8.06</v>
      </c>
      <c r="L566" s="3">
        <v>6.72</v>
      </c>
      <c r="M566" s="3">
        <v>5.38</v>
      </c>
      <c r="N566" s="3">
        <v>4.03</v>
      </c>
      <c r="O566" s="3">
        <v>2.69</v>
      </c>
      <c r="P566" s="3">
        <v>1.34</v>
      </c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</row>
    <row r="567" spans="1:33" x14ac:dyDescent="0.25">
      <c r="A567" t="s">
        <v>765</v>
      </c>
      <c r="B567" s="8" t="s">
        <v>6568</v>
      </c>
      <c r="C567" s="8" t="s">
        <v>4300</v>
      </c>
      <c r="D567" s="5" t="s">
        <v>775</v>
      </c>
      <c r="E567" s="3">
        <v>12.28</v>
      </c>
      <c r="F567" s="3">
        <v>12.57</v>
      </c>
      <c r="G567" s="3">
        <v>12.53</v>
      </c>
      <c r="H567" s="3">
        <v>13.03</v>
      </c>
      <c r="I567" s="3">
        <v>45.4</v>
      </c>
      <c r="J567" s="3">
        <v>39.729999999999997</v>
      </c>
      <c r="K567" s="3">
        <v>34.049999999999997</v>
      </c>
      <c r="L567" s="3">
        <v>28.38</v>
      </c>
      <c r="M567" s="3">
        <v>22.7</v>
      </c>
      <c r="N567" s="3">
        <v>17.03</v>
      </c>
      <c r="O567" s="3">
        <v>11.35</v>
      </c>
      <c r="P567" s="3">
        <v>5.68</v>
      </c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</row>
    <row r="568" spans="1:33" x14ac:dyDescent="0.25">
      <c r="A568" t="s">
        <v>765</v>
      </c>
      <c r="B568" s="8" t="s">
        <v>6568</v>
      </c>
      <c r="C568" s="8" t="s">
        <v>4301</v>
      </c>
      <c r="D568" s="5" t="s">
        <v>776</v>
      </c>
      <c r="E568" s="3">
        <v>450.02</v>
      </c>
      <c r="F568" s="3">
        <v>456.67</v>
      </c>
      <c r="G568" s="3">
        <v>491.51</v>
      </c>
      <c r="H568" s="3">
        <v>609.1</v>
      </c>
      <c r="I568" s="3">
        <v>596.02</v>
      </c>
      <c r="J568" s="3">
        <v>521.52</v>
      </c>
      <c r="K568" s="3">
        <v>447.02</v>
      </c>
      <c r="L568" s="3">
        <v>372.51</v>
      </c>
      <c r="M568" s="3">
        <v>298.01</v>
      </c>
      <c r="N568" s="3">
        <v>223.51</v>
      </c>
      <c r="O568" s="3">
        <v>149.01</v>
      </c>
      <c r="P568" s="3">
        <v>74.5</v>
      </c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</row>
    <row r="569" spans="1:33" x14ac:dyDescent="0.25">
      <c r="A569" t="s">
        <v>765</v>
      </c>
      <c r="B569" s="8" t="s">
        <v>6568</v>
      </c>
      <c r="C569" s="8" t="s">
        <v>4302</v>
      </c>
      <c r="D569" s="5" t="s">
        <v>777</v>
      </c>
      <c r="E569" s="3">
        <v>4.92</v>
      </c>
      <c r="F569" s="3">
        <v>5.09</v>
      </c>
      <c r="G569" s="3">
        <v>4.92</v>
      </c>
      <c r="H569" s="3">
        <v>1.23</v>
      </c>
      <c r="I569" s="3">
        <v>1.2</v>
      </c>
      <c r="J569" s="3">
        <v>1.05</v>
      </c>
      <c r="K569" s="3">
        <v>0.9</v>
      </c>
      <c r="L569" s="3">
        <v>0.75</v>
      </c>
      <c r="M569" s="3">
        <v>0.6</v>
      </c>
      <c r="N569" s="3">
        <v>0.45</v>
      </c>
      <c r="O569" s="3">
        <v>0.3</v>
      </c>
      <c r="P569" s="3">
        <v>0.15</v>
      </c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</row>
    <row r="570" spans="1:33" x14ac:dyDescent="0.25">
      <c r="A570" t="s">
        <v>765</v>
      </c>
      <c r="B570" s="8" t="s">
        <v>6569</v>
      </c>
      <c r="C570" s="8" t="s">
        <v>4303</v>
      </c>
      <c r="D570" s="5" t="s">
        <v>778</v>
      </c>
      <c r="E570" s="3">
        <v>58.11</v>
      </c>
      <c r="F570" s="3">
        <v>57.93</v>
      </c>
      <c r="G570" s="3">
        <v>55.98</v>
      </c>
      <c r="H570" s="3">
        <v>59.54</v>
      </c>
      <c r="I570" s="3">
        <v>58.27</v>
      </c>
      <c r="J570" s="3">
        <v>50.99</v>
      </c>
      <c r="K570" s="3">
        <v>43.7</v>
      </c>
      <c r="L570" s="3">
        <v>36.42</v>
      </c>
      <c r="M570" s="3">
        <v>29.14</v>
      </c>
      <c r="N570" s="3">
        <v>21.85</v>
      </c>
      <c r="O570" s="3">
        <v>14.57</v>
      </c>
      <c r="P570" s="3">
        <v>7.28</v>
      </c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</row>
    <row r="571" spans="1:33" x14ac:dyDescent="0.25">
      <c r="A571" t="s">
        <v>765</v>
      </c>
      <c r="B571" s="8" t="s">
        <v>6569</v>
      </c>
      <c r="C571" s="8" t="s">
        <v>4304</v>
      </c>
      <c r="D571" s="5" t="s">
        <v>779</v>
      </c>
      <c r="E571" s="3">
        <v>14.15</v>
      </c>
      <c r="F571" s="3">
        <v>14.48</v>
      </c>
      <c r="G571" s="3">
        <v>13.99</v>
      </c>
      <c r="H571" s="3">
        <v>15.51</v>
      </c>
      <c r="I571" s="3">
        <v>15.17</v>
      </c>
      <c r="J571" s="3">
        <v>13.27</v>
      </c>
      <c r="K571" s="3">
        <v>11.38</v>
      </c>
      <c r="L571" s="3">
        <v>9.48</v>
      </c>
      <c r="M571" s="3">
        <v>7.59</v>
      </c>
      <c r="N571" s="3">
        <v>5.69</v>
      </c>
      <c r="O571" s="3">
        <v>3.79</v>
      </c>
      <c r="P571" s="3">
        <v>1.9</v>
      </c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</row>
    <row r="572" spans="1:33" x14ac:dyDescent="0.25">
      <c r="A572" t="s">
        <v>765</v>
      </c>
      <c r="B572" s="8" t="s">
        <v>6569</v>
      </c>
      <c r="C572" s="8" t="s">
        <v>4305</v>
      </c>
      <c r="D572" s="5" t="s">
        <v>780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</row>
    <row r="573" spans="1:33" x14ac:dyDescent="0.25">
      <c r="A573" t="s">
        <v>765</v>
      </c>
      <c r="B573" s="8" t="s">
        <v>4306</v>
      </c>
      <c r="C573" s="8" t="s">
        <v>4306</v>
      </c>
      <c r="D573" s="5" t="s">
        <v>37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</row>
    <row r="574" spans="1:33" x14ac:dyDescent="0.25">
      <c r="A574" t="s">
        <v>765</v>
      </c>
      <c r="B574" s="8" t="s">
        <v>4306</v>
      </c>
      <c r="C574" s="8" t="s">
        <v>4307</v>
      </c>
      <c r="D574" s="5" t="s">
        <v>781</v>
      </c>
      <c r="E574" s="3">
        <v>16.57</v>
      </c>
      <c r="F574" s="3">
        <v>16.96</v>
      </c>
      <c r="G574" s="3">
        <v>16.39</v>
      </c>
      <c r="H574" s="3">
        <v>17.25</v>
      </c>
      <c r="I574" s="3">
        <v>26.5</v>
      </c>
      <c r="J574" s="3">
        <v>23.19</v>
      </c>
      <c r="K574" s="3">
        <v>19.88</v>
      </c>
      <c r="L574" s="3">
        <v>16.559999999999999</v>
      </c>
      <c r="M574" s="3">
        <v>13.25</v>
      </c>
      <c r="N574" s="3">
        <v>9.94</v>
      </c>
      <c r="O574" s="3">
        <v>6.63</v>
      </c>
      <c r="P574" s="3">
        <v>3.31</v>
      </c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</row>
    <row r="575" spans="1:33" x14ac:dyDescent="0.25">
      <c r="A575" t="s">
        <v>765</v>
      </c>
      <c r="B575" s="8" t="s">
        <v>4308</v>
      </c>
      <c r="C575" s="8" t="s">
        <v>4308</v>
      </c>
      <c r="D575" s="5" t="s">
        <v>782</v>
      </c>
      <c r="E575" s="3">
        <v>177.25</v>
      </c>
      <c r="F575" s="3">
        <v>182.66</v>
      </c>
      <c r="G575" s="3">
        <v>217</v>
      </c>
      <c r="H575" s="3">
        <v>264.16000000000003</v>
      </c>
      <c r="I575" s="3">
        <v>263.99</v>
      </c>
      <c r="J575" s="3">
        <v>230.99</v>
      </c>
      <c r="K575" s="3">
        <v>197.99</v>
      </c>
      <c r="L575" s="3">
        <v>164.99</v>
      </c>
      <c r="M575" s="3">
        <v>132</v>
      </c>
      <c r="N575" s="3">
        <v>99</v>
      </c>
      <c r="O575" s="3">
        <v>66</v>
      </c>
      <c r="P575" s="3">
        <v>33</v>
      </c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</row>
    <row r="576" spans="1:33" x14ac:dyDescent="0.25">
      <c r="A576" t="s">
        <v>765</v>
      </c>
      <c r="B576" s="8" t="s">
        <v>6570</v>
      </c>
      <c r="C576" s="8" t="s">
        <v>4309</v>
      </c>
      <c r="D576" s="5" t="s">
        <v>783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</row>
    <row r="577" spans="1:33" x14ac:dyDescent="0.25">
      <c r="A577" t="s">
        <v>765</v>
      </c>
      <c r="B577" s="8" t="s">
        <v>6570</v>
      </c>
      <c r="C577" s="8" t="s">
        <v>4310</v>
      </c>
      <c r="D577" s="5" t="s">
        <v>784</v>
      </c>
      <c r="E577" s="3">
        <v>209.8</v>
      </c>
      <c r="F577" s="3">
        <v>201.05</v>
      </c>
      <c r="G577" s="3">
        <v>194.29</v>
      </c>
      <c r="H577" s="3">
        <v>200.37</v>
      </c>
      <c r="I577" s="3">
        <v>194.62</v>
      </c>
      <c r="J577" s="3">
        <v>170.29</v>
      </c>
      <c r="K577" s="3">
        <v>145.97</v>
      </c>
      <c r="L577" s="3">
        <v>121.64</v>
      </c>
      <c r="M577" s="3">
        <v>97.31</v>
      </c>
      <c r="N577" s="3">
        <v>72.98</v>
      </c>
      <c r="O577" s="3">
        <v>48.66</v>
      </c>
      <c r="P577" s="3">
        <v>24.33</v>
      </c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</row>
    <row r="578" spans="1:33" x14ac:dyDescent="0.25">
      <c r="A578" t="s">
        <v>765</v>
      </c>
      <c r="B578" s="8" t="s">
        <v>6570</v>
      </c>
      <c r="C578" s="8" t="s">
        <v>4311</v>
      </c>
      <c r="D578" s="5" t="s">
        <v>785</v>
      </c>
      <c r="E578" s="3">
        <v>65.67</v>
      </c>
      <c r="F578" s="3">
        <v>70.59</v>
      </c>
      <c r="G578" s="3">
        <v>123.63</v>
      </c>
      <c r="H578" s="3">
        <v>138.66</v>
      </c>
      <c r="I578" s="3">
        <v>134.72999999999999</v>
      </c>
      <c r="J578" s="3">
        <v>117.89</v>
      </c>
      <c r="K578" s="3">
        <v>101.05</v>
      </c>
      <c r="L578" s="3">
        <v>84.21</v>
      </c>
      <c r="M578" s="3">
        <v>67.37</v>
      </c>
      <c r="N578" s="3">
        <v>50.52</v>
      </c>
      <c r="O578" s="3">
        <v>33.68</v>
      </c>
      <c r="P578" s="3">
        <v>16.84</v>
      </c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</row>
    <row r="579" spans="1:33" x14ac:dyDescent="0.25">
      <c r="A579" t="s">
        <v>765</v>
      </c>
      <c r="B579" s="8" t="s">
        <v>6571</v>
      </c>
      <c r="C579" s="8" t="s">
        <v>4312</v>
      </c>
      <c r="D579" s="5" t="s">
        <v>786</v>
      </c>
      <c r="E579" s="3">
        <v>382.87</v>
      </c>
      <c r="F579" s="3">
        <v>443.1</v>
      </c>
      <c r="G579" s="3">
        <v>510.83</v>
      </c>
      <c r="H579" s="3">
        <v>481.96</v>
      </c>
      <c r="I579" s="3">
        <v>471.43</v>
      </c>
      <c r="J579" s="3">
        <v>412.5</v>
      </c>
      <c r="K579" s="3">
        <v>353.57</v>
      </c>
      <c r="L579" s="3">
        <v>294.64</v>
      </c>
      <c r="M579" s="3">
        <v>235.72</v>
      </c>
      <c r="N579" s="3">
        <v>176.79</v>
      </c>
      <c r="O579" s="3">
        <v>117.86</v>
      </c>
      <c r="P579" s="3">
        <v>58.93</v>
      </c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 spans="1:33" x14ac:dyDescent="0.25">
      <c r="A580" t="s">
        <v>765</v>
      </c>
      <c r="B580" s="8" t="s">
        <v>6571</v>
      </c>
      <c r="C580" s="8" t="s">
        <v>4313</v>
      </c>
      <c r="D580" s="5" t="s">
        <v>787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 spans="1:33" x14ac:dyDescent="0.25">
      <c r="A581" t="s">
        <v>765</v>
      </c>
      <c r="B581" s="8" t="s">
        <v>6571</v>
      </c>
      <c r="C581" s="8" t="s">
        <v>4314</v>
      </c>
      <c r="D581" s="5" t="s">
        <v>788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 spans="1:33" x14ac:dyDescent="0.25">
      <c r="A582" t="s">
        <v>765</v>
      </c>
      <c r="B582" s="8" t="s">
        <v>6571</v>
      </c>
      <c r="C582" s="8" t="s">
        <v>4315</v>
      </c>
      <c r="D582" s="5" t="s">
        <v>789</v>
      </c>
      <c r="E582" s="3">
        <v>126.54</v>
      </c>
      <c r="F582" s="3">
        <v>144.11000000000001</v>
      </c>
      <c r="G582" s="3">
        <v>162.87</v>
      </c>
      <c r="H582" s="3">
        <v>155.28</v>
      </c>
      <c r="I582" s="3">
        <v>151.63999999999999</v>
      </c>
      <c r="J582" s="3">
        <v>132.69</v>
      </c>
      <c r="K582" s="3">
        <v>113.73</v>
      </c>
      <c r="L582" s="3">
        <v>94.78</v>
      </c>
      <c r="M582" s="3">
        <v>75.819999999999993</v>
      </c>
      <c r="N582" s="3">
        <v>56.87</v>
      </c>
      <c r="O582" s="3">
        <v>37.909999999999997</v>
      </c>
      <c r="P582" s="3">
        <v>18.96</v>
      </c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 spans="1:33" x14ac:dyDescent="0.25">
      <c r="A583" t="s">
        <v>765</v>
      </c>
      <c r="B583" s="8" t="s">
        <v>6572</v>
      </c>
      <c r="C583" s="8" t="s">
        <v>4316</v>
      </c>
      <c r="D583" s="5" t="s">
        <v>790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 spans="1:33" x14ac:dyDescent="0.25">
      <c r="A584" t="s">
        <v>765</v>
      </c>
      <c r="B584" s="8" t="s">
        <v>6572</v>
      </c>
      <c r="C584" s="8" t="s">
        <v>4317</v>
      </c>
      <c r="D584" s="5" t="s">
        <v>791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 spans="1:33" x14ac:dyDescent="0.25">
      <c r="A585" t="s">
        <v>765</v>
      </c>
      <c r="B585" s="8" t="s">
        <v>6572</v>
      </c>
      <c r="C585" s="8" t="s">
        <v>4318</v>
      </c>
      <c r="D585" s="5" t="s">
        <v>792</v>
      </c>
      <c r="E585" s="3">
        <v>1.98</v>
      </c>
      <c r="F585" s="3">
        <v>2.02</v>
      </c>
      <c r="G585" s="3">
        <v>1.95</v>
      </c>
      <c r="H585" s="3">
        <v>2.1800000000000002</v>
      </c>
      <c r="I585" s="3">
        <v>2.23</v>
      </c>
      <c r="J585" s="3">
        <v>1.95</v>
      </c>
      <c r="K585" s="3">
        <v>1.67</v>
      </c>
      <c r="L585" s="3">
        <v>1.39</v>
      </c>
      <c r="M585" s="3">
        <v>1.1200000000000001</v>
      </c>
      <c r="N585" s="3">
        <v>0.84</v>
      </c>
      <c r="O585" s="3">
        <v>0.56000000000000005</v>
      </c>
      <c r="P585" s="3">
        <v>0.28000000000000003</v>
      </c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spans="1:33" x14ac:dyDescent="0.25">
      <c r="A586" t="s">
        <v>765</v>
      </c>
      <c r="B586" s="8" t="s">
        <v>6573</v>
      </c>
      <c r="C586" s="8" t="s">
        <v>4319</v>
      </c>
      <c r="D586" s="5" t="s">
        <v>793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spans="1:33" x14ac:dyDescent="0.25">
      <c r="A587" t="s">
        <v>765</v>
      </c>
      <c r="B587" s="8" t="s">
        <v>6573</v>
      </c>
      <c r="C587" s="8" t="s">
        <v>4320</v>
      </c>
      <c r="D587" s="5" t="s">
        <v>794</v>
      </c>
      <c r="E587" s="3">
        <v>669.6</v>
      </c>
      <c r="F587" s="3">
        <v>716.82</v>
      </c>
      <c r="G587" s="3">
        <v>755.63</v>
      </c>
      <c r="H587" s="3">
        <v>760.19</v>
      </c>
      <c r="I587" s="3">
        <v>801.37</v>
      </c>
      <c r="J587" s="3">
        <v>701.2</v>
      </c>
      <c r="K587" s="3">
        <v>601.03</v>
      </c>
      <c r="L587" s="3">
        <v>500.86</v>
      </c>
      <c r="M587" s="3">
        <v>400.69</v>
      </c>
      <c r="N587" s="3">
        <v>300.51</v>
      </c>
      <c r="O587" s="3">
        <v>200.34</v>
      </c>
      <c r="P587" s="3">
        <v>100.17</v>
      </c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spans="1:33" x14ac:dyDescent="0.25">
      <c r="A588" t="s">
        <v>765</v>
      </c>
      <c r="B588" s="8" t="s">
        <v>6573</v>
      </c>
      <c r="C588" s="8" t="s">
        <v>4321</v>
      </c>
      <c r="D588" s="5" t="s">
        <v>795</v>
      </c>
      <c r="E588" s="3">
        <v>322.27999999999997</v>
      </c>
      <c r="F588" s="3">
        <v>370.99</v>
      </c>
      <c r="G588" s="3">
        <v>425.82</v>
      </c>
      <c r="H588" s="3">
        <v>401.6</v>
      </c>
      <c r="I588" s="3">
        <v>392.24</v>
      </c>
      <c r="J588" s="3">
        <v>343.21</v>
      </c>
      <c r="K588" s="3">
        <v>294.18</v>
      </c>
      <c r="L588" s="3">
        <v>245.15</v>
      </c>
      <c r="M588" s="3">
        <v>196.12</v>
      </c>
      <c r="N588" s="3">
        <v>147.09</v>
      </c>
      <c r="O588" s="3">
        <v>98.06</v>
      </c>
      <c r="P588" s="3">
        <v>49.03</v>
      </c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spans="1:33" x14ac:dyDescent="0.25">
      <c r="A589" t="s">
        <v>765</v>
      </c>
      <c r="B589" s="8" t="s">
        <v>6574</v>
      </c>
      <c r="C589" s="8" t="s">
        <v>4322</v>
      </c>
      <c r="D589" s="5" t="s">
        <v>796</v>
      </c>
      <c r="E589" s="3">
        <v>41.26</v>
      </c>
      <c r="F589" s="3">
        <v>42.23</v>
      </c>
      <c r="G589" s="3">
        <v>45.62</v>
      </c>
      <c r="H589" s="3">
        <v>52.03</v>
      </c>
      <c r="I589" s="3">
        <v>67.39</v>
      </c>
      <c r="J589" s="3">
        <v>58.97</v>
      </c>
      <c r="K589" s="3">
        <v>50.54</v>
      </c>
      <c r="L589" s="3">
        <v>42.12</v>
      </c>
      <c r="M589" s="3">
        <v>33.700000000000003</v>
      </c>
      <c r="N589" s="3">
        <v>25.27</v>
      </c>
      <c r="O589" s="3">
        <v>16.850000000000001</v>
      </c>
      <c r="P589" s="3">
        <v>8.42</v>
      </c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spans="1:33" x14ac:dyDescent="0.25">
      <c r="A590" t="s">
        <v>765</v>
      </c>
      <c r="B590" s="8" t="s">
        <v>6574</v>
      </c>
      <c r="C590" s="8" t="s">
        <v>4323</v>
      </c>
      <c r="D590" s="5" t="s">
        <v>797</v>
      </c>
      <c r="E590" s="3">
        <v>36.42</v>
      </c>
      <c r="F590" s="3">
        <v>44.17</v>
      </c>
      <c r="G590" s="3">
        <v>42.69</v>
      </c>
      <c r="H590" s="3">
        <v>47.85</v>
      </c>
      <c r="I590" s="3">
        <v>47.38</v>
      </c>
      <c r="J590" s="3">
        <v>41.46</v>
      </c>
      <c r="K590" s="3">
        <v>35.54</v>
      </c>
      <c r="L590" s="3">
        <v>29.61</v>
      </c>
      <c r="M590" s="3">
        <v>23.69</v>
      </c>
      <c r="N590" s="3">
        <v>17.77</v>
      </c>
      <c r="O590" s="3">
        <v>11.85</v>
      </c>
      <c r="P590" s="3">
        <v>5.92</v>
      </c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spans="1:33" x14ac:dyDescent="0.25">
      <c r="A591" t="s">
        <v>765</v>
      </c>
      <c r="B591" s="8" t="s">
        <v>6574</v>
      </c>
      <c r="C591" s="8" t="s">
        <v>4324</v>
      </c>
      <c r="D591" s="5" t="s">
        <v>798</v>
      </c>
      <c r="E591" s="3">
        <v>373.22</v>
      </c>
      <c r="F591" s="3">
        <v>382.93</v>
      </c>
      <c r="G591" s="3">
        <v>373.19</v>
      </c>
      <c r="H591" s="3">
        <v>407.7</v>
      </c>
      <c r="I591" s="3">
        <v>397.46</v>
      </c>
      <c r="J591" s="3">
        <v>347.78</v>
      </c>
      <c r="K591" s="3">
        <v>298.10000000000002</v>
      </c>
      <c r="L591" s="3">
        <v>248.41</v>
      </c>
      <c r="M591" s="3">
        <v>198.73</v>
      </c>
      <c r="N591" s="3">
        <v>149.05000000000001</v>
      </c>
      <c r="O591" s="3">
        <v>99.37</v>
      </c>
      <c r="P591" s="3">
        <v>49.68</v>
      </c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spans="1:33" x14ac:dyDescent="0.25">
      <c r="A592" t="s">
        <v>765</v>
      </c>
      <c r="B592" s="8" t="s">
        <v>6574</v>
      </c>
      <c r="C592" s="8" t="s">
        <v>4325</v>
      </c>
      <c r="D592" s="5" t="s">
        <v>799</v>
      </c>
      <c r="E592" s="3">
        <v>13.64</v>
      </c>
      <c r="F592" s="3">
        <v>12.69</v>
      </c>
      <c r="G592" s="3">
        <v>12.26</v>
      </c>
      <c r="H592" s="3">
        <v>11.51</v>
      </c>
      <c r="I592" s="3">
        <v>11.26</v>
      </c>
      <c r="J592" s="3">
        <v>9.85</v>
      </c>
      <c r="K592" s="3">
        <v>8.4499999999999993</v>
      </c>
      <c r="L592" s="3">
        <v>7.04</v>
      </c>
      <c r="M592" s="3">
        <v>5.63</v>
      </c>
      <c r="N592" s="3">
        <v>4.22</v>
      </c>
      <c r="O592" s="3">
        <v>2.82</v>
      </c>
      <c r="P592" s="3">
        <v>1.41</v>
      </c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spans="1:33" x14ac:dyDescent="0.25">
      <c r="A593" t="s">
        <v>765</v>
      </c>
      <c r="B593" s="8" t="s">
        <v>6575</v>
      </c>
      <c r="C593" s="8" t="s">
        <v>4326</v>
      </c>
      <c r="D593" s="5" t="s">
        <v>800</v>
      </c>
      <c r="E593" s="3">
        <v>6.68</v>
      </c>
      <c r="F593" s="3">
        <v>6.84</v>
      </c>
      <c r="G593" s="3">
        <v>6.61</v>
      </c>
      <c r="H593" s="3">
        <v>7.03</v>
      </c>
      <c r="I593" s="3">
        <v>6.68</v>
      </c>
      <c r="J593" s="3">
        <v>5.85</v>
      </c>
      <c r="K593" s="3">
        <v>5.01</v>
      </c>
      <c r="L593" s="3">
        <v>4.18</v>
      </c>
      <c r="M593" s="3">
        <v>3.34</v>
      </c>
      <c r="N593" s="3">
        <v>2.5099999999999998</v>
      </c>
      <c r="O593" s="3">
        <v>1.67</v>
      </c>
      <c r="P593" s="3">
        <v>0.84</v>
      </c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spans="1:33" x14ac:dyDescent="0.25">
      <c r="A594" t="s">
        <v>765</v>
      </c>
      <c r="B594" s="8" t="s">
        <v>6575</v>
      </c>
      <c r="C594" s="8" t="s">
        <v>4327</v>
      </c>
      <c r="D594" s="5" t="s">
        <v>801</v>
      </c>
      <c r="E594" s="3">
        <v>11.61</v>
      </c>
      <c r="F594" s="3">
        <v>11.53</v>
      </c>
      <c r="G594" s="3">
        <v>11.11</v>
      </c>
      <c r="H594" s="3">
        <v>11.55</v>
      </c>
      <c r="I594" s="3">
        <v>11.03</v>
      </c>
      <c r="J594" s="3">
        <v>9.65</v>
      </c>
      <c r="K594" s="3">
        <v>8.27</v>
      </c>
      <c r="L594" s="3">
        <v>6.89</v>
      </c>
      <c r="M594" s="3">
        <v>5.52</v>
      </c>
      <c r="N594" s="3">
        <v>4.1399999999999997</v>
      </c>
      <c r="O594" s="3">
        <v>2.76</v>
      </c>
      <c r="P594" s="3">
        <v>1.38</v>
      </c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spans="1:33" x14ac:dyDescent="0.25">
      <c r="A595" t="s">
        <v>765</v>
      </c>
      <c r="B595" s="8" t="s">
        <v>6575</v>
      </c>
      <c r="C595" s="8" t="s">
        <v>4328</v>
      </c>
      <c r="D595" s="5" t="s">
        <v>802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spans="1:33" x14ac:dyDescent="0.25">
      <c r="A596" t="s">
        <v>765</v>
      </c>
      <c r="B596" s="8" t="s">
        <v>6575</v>
      </c>
      <c r="C596" s="8" t="s">
        <v>4329</v>
      </c>
      <c r="D596" s="5" t="s">
        <v>803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spans="1:33" x14ac:dyDescent="0.25">
      <c r="A597" t="s">
        <v>765</v>
      </c>
      <c r="B597" s="8" t="s">
        <v>6575</v>
      </c>
      <c r="C597" s="8" t="s">
        <v>4330</v>
      </c>
      <c r="D597" s="5" t="s">
        <v>804</v>
      </c>
      <c r="E597" s="3">
        <v>38.21</v>
      </c>
      <c r="F597" s="3">
        <v>37.630000000000003</v>
      </c>
      <c r="G597" s="3">
        <v>42.06</v>
      </c>
      <c r="H597" s="3">
        <v>47.16</v>
      </c>
      <c r="I597" s="3">
        <v>56.47</v>
      </c>
      <c r="J597" s="3">
        <v>49.41</v>
      </c>
      <c r="K597" s="3">
        <v>42.35</v>
      </c>
      <c r="L597" s="3">
        <v>35.29</v>
      </c>
      <c r="M597" s="3">
        <v>28.24</v>
      </c>
      <c r="N597" s="3">
        <v>21.18</v>
      </c>
      <c r="O597" s="3">
        <v>14.12</v>
      </c>
      <c r="P597" s="3">
        <v>7.06</v>
      </c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spans="1:33" x14ac:dyDescent="0.25">
      <c r="A598" t="s">
        <v>765</v>
      </c>
      <c r="B598" s="8" t="s">
        <v>6576</v>
      </c>
      <c r="C598" s="8" t="s">
        <v>4331</v>
      </c>
      <c r="D598" s="5" t="s">
        <v>805</v>
      </c>
      <c r="E598" s="3">
        <v>61.06</v>
      </c>
      <c r="F598" s="3">
        <v>63.36</v>
      </c>
      <c r="G598" s="3">
        <v>61.23</v>
      </c>
      <c r="H598" s="3">
        <v>62.66</v>
      </c>
      <c r="I598" s="3">
        <v>68.209999999999994</v>
      </c>
      <c r="J598" s="3">
        <v>59.68</v>
      </c>
      <c r="K598" s="3">
        <v>51.16</v>
      </c>
      <c r="L598" s="3">
        <v>42.63</v>
      </c>
      <c r="M598" s="3">
        <v>34.11</v>
      </c>
      <c r="N598" s="3">
        <v>25.58</v>
      </c>
      <c r="O598" s="3">
        <v>17.05</v>
      </c>
      <c r="P598" s="3">
        <v>8.5299999999999994</v>
      </c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spans="1:33" x14ac:dyDescent="0.25">
      <c r="A599" t="s">
        <v>765</v>
      </c>
      <c r="B599" s="8" t="s">
        <v>6576</v>
      </c>
      <c r="C599" s="8" t="s">
        <v>4332</v>
      </c>
      <c r="D599" s="5" t="s">
        <v>806</v>
      </c>
      <c r="E599" s="3">
        <v>3.42</v>
      </c>
      <c r="F599" s="3">
        <v>3.25</v>
      </c>
      <c r="G599" s="3">
        <v>3.14</v>
      </c>
      <c r="H599" s="3">
        <v>0.84</v>
      </c>
      <c r="I599" s="3">
        <v>0.82</v>
      </c>
      <c r="J599" s="3">
        <v>0.72</v>
      </c>
      <c r="K599" s="3">
        <v>0.62</v>
      </c>
      <c r="L599" s="3">
        <v>0.51</v>
      </c>
      <c r="M599" s="3">
        <v>0.41</v>
      </c>
      <c r="N599" s="3">
        <v>0.31</v>
      </c>
      <c r="O599" s="3">
        <v>0.21</v>
      </c>
      <c r="P599" s="3">
        <v>0.1</v>
      </c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spans="1:33" x14ac:dyDescent="0.25">
      <c r="A600" t="s">
        <v>765</v>
      </c>
      <c r="B600" s="8" t="s">
        <v>6576</v>
      </c>
      <c r="C600" s="8" t="s">
        <v>4333</v>
      </c>
      <c r="D600" s="5" t="s">
        <v>807</v>
      </c>
      <c r="E600" s="3">
        <v>55.82</v>
      </c>
      <c r="F600" s="3">
        <v>60.71</v>
      </c>
      <c r="G600" s="3">
        <v>55.34</v>
      </c>
      <c r="H600" s="3">
        <v>61.44</v>
      </c>
      <c r="I600" s="3">
        <v>60.1</v>
      </c>
      <c r="J600" s="3">
        <v>52.59</v>
      </c>
      <c r="K600" s="3">
        <v>45.08</v>
      </c>
      <c r="L600" s="3">
        <v>37.56</v>
      </c>
      <c r="M600" s="3">
        <v>30.05</v>
      </c>
      <c r="N600" s="3">
        <v>22.54</v>
      </c>
      <c r="O600" s="3">
        <v>15.03</v>
      </c>
      <c r="P600" s="3">
        <v>7.51</v>
      </c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spans="1:33" x14ac:dyDescent="0.25">
      <c r="A601" t="s">
        <v>765</v>
      </c>
      <c r="B601" s="8" t="s">
        <v>6577</v>
      </c>
      <c r="C601" s="8" t="s">
        <v>4334</v>
      </c>
      <c r="D601" s="5" t="s">
        <v>808</v>
      </c>
      <c r="E601" s="3">
        <v>10.81</v>
      </c>
      <c r="F601" s="3">
        <v>11.06</v>
      </c>
      <c r="G601" s="3">
        <v>10.69</v>
      </c>
      <c r="H601" s="3">
        <v>11.83</v>
      </c>
      <c r="I601" s="3">
        <v>11.58</v>
      </c>
      <c r="J601" s="3">
        <v>10.130000000000001</v>
      </c>
      <c r="K601" s="3">
        <v>8.69</v>
      </c>
      <c r="L601" s="3">
        <v>7.24</v>
      </c>
      <c r="M601" s="3">
        <v>5.79</v>
      </c>
      <c r="N601" s="3">
        <v>4.34</v>
      </c>
      <c r="O601" s="3">
        <v>2.9</v>
      </c>
      <c r="P601" s="3">
        <v>1.45</v>
      </c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spans="1:33" x14ac:dyDescent="0.25">
      <c r="A602" t="s">
        <v>765</v>
      </c>
      <c r="B602" s="8" t="s">
        <v>6577</v>
      </c>
      <c r="C602" s="8" t="s">
        <v>4335</v>
      </c>
      <c r="D602" s="5" t="s">
        <v>809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spans="1:33" x14ac:dyDescent="0.25">
      <c r="A603" t="s">
        <v>765</v>
      </c>
      <c r="B603" s="8" t="s">
        <v>6577</v>
      </c>
      <c r="C603" s="8" t="s">
        <v>4336</v>
      </c>
      <c r="D603" s="5" t="s">
        <v>810</v>
      </c>
      <c r="E603" s="3">
        <v>0</v>
      </c>
      <c r="F603" s="3">
        <v>0</v>
      </c>
      <c r="G603" s="3">
        <v>0</v>
      </c>
      <c r="H603" s="3">
        <v>2.98</v>
      </c>
      <c r="I603" s="3">
        <v>12.73</v>
      </c>
      <c r="J603" s="3">
        <v>11.14</v>
      </c>
      <c r="K603" s="3">
        <v>9.5500000000000007</v>
      </c>
      <c r="L603" s="3">
        <v>7.96</v>
      </c>
      <c r="M603" s="3">
        <v>6.37</v>
      </c>
      <c r="N603" s="3">
        <v>4.7699999999999996</v>
      </c>
      <c r="O603" s="3">
        <v>3.18</v>
      </c>
      <c r="P603" s="3">
        <v>1.59</v>
      </c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spans="1:33" x14ac:dyDescent="0.25">
      <c r="A604" t="s">
        <v>765</v>
      </c>
      <c r="B604" s="8" t="s">
        <v>6578</v>
      </c>
      <c r="C604" s="8" t="s">
        <v>4337</v>
      </c>
      <c r="D604" s="5" t="s">
        <v>811</v>
      </c>
      <c r="E604" s="3">
        <v>18.850000000000001</v>
      </c>
      <c r="F604" s="3">
        <v>17.100000000000001</v>
      </c>
      <c r="G604" s="3">
        <v>16.53</v>
      </c>
      <c r="H604" s="3">
        <v>18.28</v>
      </c>
      <c r="I604" s="3">
        <v>17.88</v>
      </c>
      <c r="J604" s="3">
        <v>15.65</v>
      </c>
      <c r="K604" s="3">
        <v>13.41</v>
      </c>
      <c r="L604" s="3">
        <v>11.18</v>
      </c>
      <c r="M604" s="3">
        <v>8.94</v>
      </c>
      <c r="N604" s="3">
        <v>6.71</v>
      </c>
      <c r="O604" s="3">
        <v>4.47</v>
      </c>
      <c r="P604" s="3">
        <v>2.2400000000000002</v>
      </c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 x14ac:dyDescent="0.25">
      <c r="A605" t="s">
        <v>765</v>
      </c>
      <c r="B605" s="8" t="s">
        <v>6578</v>
      </c>
      <c r="C605" s="8" t="s">
        <v>4338</v>
      </c>
      <c r="D605" s="5" t="s">
        <v>812</v>
      </c>
      <c r="E605" s="3">
        <v>0.63</v>
      </c>
      <c r="F605" s="3">
        <v>0.64</v>
      </c>
      <c r="G605" s="3">
        <v>0.62</v>
      </c>
      <c r="H605" s="3">
        <v>0.69</v>
      </c>
      <c r="I605" s="3">
        <v>0.67</v>
      </c>
      <c r="J605" s="3">
        <v>0.59</v>
      </c>
      <c r="K605" s="3">
        <v>0.5</v>
      </c>
      <c r="L605" s="3">
        <v>0.42</v>
      </c>
      <c r="M605" s="3">
        <v>0.34</v>
      </c>
      <c r="N605" s="3">
        <v>0.25</v>
      </c>
      <c r="O605" s="3">
        <v>0.17</v>
      </c>
      <c r="P605" s="3">
        <v>0.08</v>
      </c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spans="1:33" x14ac:dyDescent="0.25">
      <c r="A606" t="s">
        <v>765</v>
      </c>
      <c r="B606" s="8" t="s">
        <v>6578</v>
      </c>
      <c r="C606" s="8" t="s">
        <v>4339</v>
      </c>
      <c r="D606" s="5" t="s">
        <v>813</v>
      </c>
      <c r="E606" s="3">
        <v>19.84</v>
      </c>
      <c r="F606" s="3">
        <v>20.3</v>
      </c>
      <c r="G606" s="3">
        <v>19.62</v>
      </c>
      <c r="H606" s="3">
        <v>21.72</v>
      </c>
      <c r="I606" s="3">
        <v>21.25</v>
      </c>
      <c r="J606" s="3">
        <v>18.59</v>
      </c>
      <c r="K606" s="3">
        <v>15.94</v>
      </c>
      <c r="L606" s="3">
        <v>13.28</v>
      </c>
      <c r="M606" s="3">
        <v>10.63</v>
      </c>
      <c r="N606" s="3">
        <v>7.97</v>
      </c>
      <c r="O606" s="3">
        <v>5.31</v>
      </c>
      <c r="P606" s="3">
        <v>2.66</v>
      </c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spans="1:33" x14ac:dyDescent="0.25">
      <c r="A607" t="s">
        <v>765</v>
      </c>
      <c r="B607" s="8" t="s">
        <v>6579</v>
      </c>
      <c r="C607" s="8" t="s">
        <v>4340</v>
      </c>
      <c r="D607" s="5" t="s">
        <v>814</v>
      </c>
      <c r="E607" s="3">
        <v>257.89</v>
      </c>
      <c r="F607" s="3">
        <v>252.98</v>
      </c>
      <c r="G607" s="3">
        <v>244.47</v>
      </c>
      <c r="H607" s="3">
        <v>261.01</v>
      </c>
      <c r="I607" s="3">
        <v>268.60000000000002</v>
      </c>
      <c r="J607" s="3">
        <v>235.03</v>
      </c>
      <c r="K607" s="3">
        <v>201.45</v>
      </c>
      <c r="L607" s="3">
        <v>167.88</v>
      </c>
      <c r="M607" s="3">
        <v>134.30000000000001</v>
      </c>
      <c r="N607" s="3">
        <v>100.73</v>
      </c>
      <c r="O607" s="3">
        <v>67.150000000000006</v>
      </c>
      <c r="P607" s="3">
        <v>33.58</v>
      </c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spans="1:33" x14ac:dyDescent="0.25">
      <c r="A608" t="s">
        <v>765</v>
      </c>
      <c r="B608" s="8" t="s">
        <v>6579</v>
      </c>
      <c r="C608" s="8" t="s">
        <v>4341</v>
      </c>
      <c r="D608" s="5" t="s">
        <v>815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spans="1:33" x14ac:dyDescent="0.25">
      <c r="A609" t="s">
        <v>765</v>
      </c>
      <c r="B609" s="8" t="s">
        <v>6579</v>
      </c>
      <c r="C609" s="8" t="s">
        <v>4342</v>
      </c>
      <c r="D609" s="5" t="s">
        <v>816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spans="1:33" x14ac:dyDescent="0.25">
      <c r="A610" t="s">
        <v>765</v>
      </c>
      <c r="B610" s="8" t="s">
        <v>4343</v>
      </c>
      <c r="C610" s="8" t="s">
        <v>4343</v>
      </c>
      <c r="D610" s="5" t="s">
        <v>24</v>
      </c>
      <c r="E610" s="3">
        <v>11.32</v>
      </c>
      <c r="F610" s="3">
        <v>11.59</v>
      </c>
      <c r="G610" s="3">
        <v>11.2</v>
      </c>
      <c r="H610" s="3">
        <v>12.4</v>
      </c>
      <c r="I610" s="3">
        <v>12.13</v>
      </c>
      <c r="J610" s="3">
        <v>10.61</v>
      </c>
      <c r="K610" s="3">
        <v>9.1</v>
      </c>
      <c r="L610" s="3">
        <v>7.58</v>
      </c>
      <c r="M610" s="3">
        <v>6.07</v>
      </c>
      <c r="N610" s="3">
        <v>4.55</v>
      </c>
      <c r="O610" s="3">
        <v>3.03</v>
      </c>
      <c r="P610" s="3">
        <v>1.52</v>
      </c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spans="1:33" x14ac:dyDescent="0.25">
      <c r="A611" t="s">
        <v>765</v>
      </c>
      <c r="B611" s="8" t="s">
        <v>4308</v>
      </c>
      <c r="C611" s="8" t="s">
        <v>5996</v>
      </c>
      <c r="D611" s="5" t="s">
        <v>820</v>
      </c>
      <c r="E611" s="3"/>
      <c r="F611" s="3"/>
      <c r="G611" s="3"/>
      <c r="H611" s="3"/>
      <c r="I611" s="3">
        <v>461.86</v>
      </c>
      <c r="J611" s="3">
        <v>404.13</v>
      </c>
      <c r="K611" s="3">
        <v>346.4</v>
      </c>
      <c r="L611" s="3">
        <v>288.66000000000003</v>
      </c>
      <c r="M611" s="3">
        <v>230.93</v>
      </c>
      <c r="N611" s="3">
        <v>173.2</v>
      </c>
      <c r="O611" s="3">
        <v>115.47</v>
      </c>
      <c r="P611" s="3">
        <v>57.73</v>
      </c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spans="1:33" x14ac:dyDescent="0.25">
      <c r="A612" t="s">
        <v>765</v>
      </c>
      <c r="B612" s="8" t="s">
        <v>6576</v>
      </c>
      <c r="C612" s="8" t="s">
        <v>6230</v>
      </c>
      <c r="D612" s="5" t="s">
        <v>821</v>
      </c>
      <c r="E612" s="3"/>
      <c r="F612" s="3"/>
      <c r="G612" s="3"/>
      <c r="H612" s="3"/>
      <c r="I612" s="3">
        <v>26.73</v>
      </c>
      <c r="J612" s="3">
        <v>23.39</v>
      </c>
      <c r="K612" s="3">
        <v>20.05</v>
      </c>
      <c r="L612" s="3">
        <v>16.71</v>
      </c>
      <c r="M612" s="3">
        <v>13.37</v>
      </c>
      <c r="N612" s="3">
        <v>10.02</v>
      </c>
      <c r="O612" s="3">
        <v>6.68</v>
      </c>
      <c r="P612" s="3">
        <v>3.34</v>
      </c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spans="1:33" x14ac:dyDescent="0.25">
      <c r="A613" t="s">
        <v>218</v>
      </c>
      <c r="B613" s="8" t="s">
        <v>4344</v>
      </c>
      <c r="C613" s="8" t="s">
        <v>4344</v>
      </c>
      <c r="D613" s="5" t="s">
        <v>125</v>
      </c>
      <c r="E613" s="3">
        <v>133.47</v>
      </c>
      <c r="F613" s="3">
        <v>127.71</v>
      </c>
      <c r="G613" s="3">
        <v>129.78</v>
      </c>
      <c r="H613" s="3">
        <v>127.34</v>
      </c>
      <c r="I613" s="3">
        <v>121.01</v>
      </c>
      <c r="J613" s="3">
        <v>105.88</v>
      </c>
      <c r="K613" s="3">
        <v>90.76</v>
      </c>
      <c r="L613" s="3">
        <v>75.63</v>
      </c>
      <c r="M613" s="3">
        <v>60.51</v>
      </c>
      <c r="N613" s="3">
        <v>45.38</v>
      </c>
      <c r="O613" s="3">
        <v>30.25</v>
      </c>
      <c r="P613" s="3">
        <v>15.13</v>
      </c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spans="1:33" x14ac:dyDescent="0.25">
      <c r="A614" t="s">
        <v>218</v>
      </c>
      <c r="B614" s="8" t="s">
        <v>4345</v>
      </c>
      <c r="C614" s="8" t="s">
        <v>4345</v>
      </c>
      <c r="D614" s="5" t="s">
        <v>830</v>
      </c>
      <c r="E614" s="3">
        <v>96.1</v>
      </c>
      <c r="F614" s="3">
        <v>74.53</v>
      </c>
      <c r="G614" s="3">
        <v>86.87</v>
      </c>
      <c r="H614" s="3">
        <v>82.72</v>
      </c>
      <c r="I614" s="3">
        <v>80.91</v>
      </c>
      <c r="J614" s="3">
        <v>70.8</v>
      </c>
      <c r="K614" s="3">
        <v>60.68</v>
      </c>
      <c r="L614" s="3">
        <v>50.57</v>
      </c>
      <c r="M614" s="3">
        <v>40.46</v>
      </c>
      <c r="N614" s="3">
        <v>30.34</v>
      </c>
      <c r="O614" s="3">
        <v>20.23</v>
      </c>
      <c r="P614" s="3">
        <v>10.11</v>
      </c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spans="1:33" x14ac:dyDescent="0.25">
      <c r="A615" t="s">
        <v>218</v>
      </c>
      <c r="B615" s="8" t="s">
        <v>4346</v>
      </c>
      <c r="C615" s="8" t="s">
        <v>4346</v>
      </c>
      <c r="D615" s="5" t="s">
        <v>823</v>
      </c>
      <c r="E615" s="3">
        <v>158.21</v>
      </c>
      <c r="F615" s="3">
        <v>182.82</v>
      </c>
      <c r="G615" s="3">
        <v>187.47</v>
      </c>
      <c r="H615" s="3">
        <v>179.04</v>
      </c>
      <c r="I615" s="3">
        <v>135.79</v>
      </c>
      <c r="J615" s="3">
        <v>118.82</v>
      </c>
      <c r="K615" s="3">
        <v>101.84</v>
      </c>
      <c r="L615" s="3">
        <v>84.87</v>
      </c>
      <c r="M615" s="3">
        <v>67.900000000000006</v>
      </c>
      <c r="N615" s="3">
        <v>50.92</v>
      </c>
      <c r="O615" s="3">
        <v>33.950000000000003</v>
      </c>
      <c r="P615" s="3">
        <v>16.97</v>
      </c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 x14ac:dyDescent="0.25">
      <c r="A616" t="s">
        <v>218</v>
      </c>
      <c r="B616" s="8" t="s">
        <v>4347</v>
      </c>
      <c r="C616" s="8" t="s">
        <v>4347</v>
      </c>
      <c r="D616" s="5" t="s">
        <v>831</v>
      </c>
      <c r="E616" s="3">
        <v>1079.2</v>
      </c>
      <c r="F616" s="3">
        <v>1015.68</v>
      </c>
      <c r="G616" s="3">
        <v>835.57</v>
      </c>
      <c r="H616" s="3">
        <v>785.96</v>
      </c>
      <c r="I616" s="3">
        <v>776.66</v>
      </c>
      <c r="J616" s="3">
        <v>679.58</v>
      </c>
      <c r="K616" s="3">
        <v>582.5</v>
      </c>
      <c r="L616" s="3">
        <v>485.41</v>
      </c>
      <c r="M616" s="3">
        <v>388.33</v>
      </c>
      <c r="N616" s="3">
        <v>291.25</v>
      </c>
      <c r="O616" s="3">
        <v>194.17</v>
      </c>
      <c r="P616" s="3">
        <v>97.08</v>
      </c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spans="1:33" x14ac:dyDescent="0.25">
      <c r="A617" t="s">
        <v>218</v>
      </c>
      <c r="B617" s="8" t="s">
        <v>4348</v>
      </c>
      <c r="C617" s="8" t="s">
        <v>4348</v>
      </c>
      <c r="D617" s="5" t="s">
        <v>414</v>
      </c>
      <c r="E617" s="3">
        <v>623.87</v>
      </c>
      <c r="F617" s="3">
        <v>602.14</v>
      </c>
      <c r="G617" s="3">
        <v>615.83000000000004</v>
      </c>
      <c r="H617" s="3">
        <v>586.77</v>
      </c>
      <c r="I617" s="3">
        <v>621.29</v>
      </c>
      <c r="J617" s="3">
        <v>543.63</v>
      </c>
      <c r="K617" s="3">
        <v>465.97</v>
      </c>
      <c r="L617" s="3">
        <v>388.31</v>
      </c>
      <c r="M617" s="3">
        <v>310.64999999999998</v>
      </c>
      <c r="N617" s="3">
        <v>232.98</v>
      </c>
      <c r="O617" s="3">
        <v>155.32</v>
      </c>
      <c r="P617" s="3">
        <v>77.66</v>
      </c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spans="1:33" x14ac:dyDescent="0.25">
      <c r="A618" t="s">
        <v>218</v>
      </c>
      <c r="B618" s="8" t="s">
        <v>4349</v>
      </c>
      <c r="C618" s="8" t="s">
        <v>4349</v>
      </c>
      <c r="D618" s="5" t="s">
        <v>832</v>
      </c>
      <c r="E618" s="3">
        <v>28.49</v>
      </c>
      <c r="F618" s="3">
        <v>27.69</v>
      </c>
      <c r="G618" s="3">
        <v>50.24</v>
      </c>
      <c r="H618" s="3">
        <v>44.85</v>
      </c>
      <c r="I618" s="3">
        <v>43.33</v>
      </c>
      <c r="J618" s="3">
        <v>37.909999999999997</v>
      </c>
      <c r="K618" s="3">
        <v>32.5</v>
      </c>
      <c r="L618" s="3">
        <v>27.08</v>
      </c>
      <c r="M618" s="3">
        <v>21.67</v>
      </c>
      <c r="N618" s="3">
        <v>16.25</v>
      </c>
      <c r="O618" s="3">
        <v>10.83</v>
      </c>
      <c r="P618" s="3">
        <v>5.42</v>
      </c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spans="1:33" x14ac:dyDescent="0.25">
      <c r="A619" t="s">
        <v>218</v>
      </c>
      <c r="B619" s="8" t="s">
        <v>4350</v>
      </c>
      <c r="C619" s="8" t="s">
        <v>4350</v>
      </c>
      <c r="D619" s="5" t="s">
        <v>13</v>
      </c>
      <c r="E619" s="3">
        <v>60.75</v>
      </c>
      <c r="F619" s="3">
        <v>57.28</v>
      </c>
      <c r="G619" s="3">
        <v>127.87</v>
      </c>
      <c r="H619" s="3">
        <v>119.32</v>
      </c>
      <c r="I619" s="3">
        <v>112.9</v>
      </c>
      <c r="J619" s="3">
        <v>98.79</v>
      </c>
      <c r="K619" s="3">
        <v>84.68</v>
      </c>
      <c r="L619" s="3">
        <v>70.56</v>
      </c>
      <c r="M619" s="3">
        <v>56.45</v>
      </c>
      <c r="N619" s="3">
        <v>42.34</v>
      </c>
      <c r="O619" s="3">
        <v>28.23</v>
      </c>
      <c r="P619" s="3">
        <v>14.11</v>
      </c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spans="1:33" x14ac:dyDescent="0.25">
      <c r="A620" t="s">
        <v>218</v>
      </c>
      <c r="B620" s="8" t="s">
        <v>4351</v>
      </c>
      <c r="C620" s="8" t="s">
        <v>4351</v>
      </c>
      <c r="D620" s="5" t="s">
        <v>833</v>
      </c>
      <c r="E620" s="3">
        <v>35.68</v>
      </c>
      <c r="F620" s="3">
        <v>42.81</v>
      </c>
      <c r="G620" s="3">
        <v>70.459999999999994</v>
      </c>
      <c r="H620" s="3">
        <v>65.599999999999994</v>
      </c>
      <c r="I620" s="3">
        <v>64.36</v>
      </c>
      <c r="J620" s="3">
        <v>56.32</v>
      </c>
      <c r="K620" s="3">
        <v>48.27</v>
      </c>
      <c r="L620" s="3">
        <v>40.229999999999997</v>
      </c>
      <c r="M620" s="3">
        <v>32.18</v>
      </c>
      <c r="N620" s="3">
        <v>24.14</v>
      </c>
      <c r="O620" s="3">
        <v>16.09</v>
      </c>
      <c r="P620" s="3">
        <v>8.0500000000000007</v>
      </c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spans="1:33" x14ac:dyDescent="0.25">
      <c r="A621" t="s">
        <v>218</v>
      </c>
      <c r="B621" s="8" t="s">
        <v>4352</v>
      </c>
      <c r="C621" s="8" t="s">
        <v>4352</v>
      </c>
      <c r="D621" s="5" t="s">
        <v>834</v>
      </c>
      <c r="E621" s="3">
        <v>180.51</v>
      </c>
      <c r="F621" s="3">
        <v>184.92</v>
      </c>
      <c r="G621" s="3">
        <v>196.39</v>
      </c>
      <c r="H621" s="3">
        <v>222.95</v>
      </c>
      <c r="I621" s="3">
        <v>219.44</v>
      </c>
      <c r="J621" s="3">
        <v>192.01</v>
      </c>
      <c r="K621" s="3">
        <v>164.58</v>
      </c>
      <c r="L621" s="3">
        <v>137.15</v>
      </c>
      <c r="M621" s="3">
        <v>109.72</v>
      </c>
      <c r="N621" s="3">
        <v>82.29</v>
      </c>
      <c r="O621" s="3">
        <v>54.86</v>
      </c>
      <c r="P621" s="3">
        <v>27.43</v>
      </c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 x14ac:dyDescent="0.25">
      <c r="A622" t="s">
        <v>218</v>
      </c>
      <c r="B622" s="8" t="s">
        <v>4353</v>
      </c>
      <c r="C622" s="8" t="s">
        <v>4353</v>
      </c>
      <c r="D622" s="5" t="s">
        <v>24</v>
      </c>
      <c r="E622" s="3">
        <v>510.09</v>
      </c>
      <c r="F622" s="3">
        <v>539.20000000000005</v>
      </c>
      <c r="G622" s="3">
        <v>532.14</v>
      </c>
      <c r="H622" s="3">
        <v>525.79</v>
      </c>
      <c r="I622" s="3">
        <v>531.73</v>
      </c>
      <c r="J622" s="3">
        <v>465.26</v>
      </c>
      <c r="K622" s="3">
        <v>398.8</v>
      </c>
      <c r="L622" s="3">
        <v>332.33</v>
      </c>
      <c r="M622" s="3">
        <v>265.87</v>
      </c>
      <c r="N622" s="3">
        <v>199.4</v>
      </c>
      <c r="O622" s="3">
        <v>132.93</v>
      </c>
      <c r="P622" s="3">
        <v>66.47</v>
      </c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spans="1:33" x14ac:dyDescent="0.25">
      <c r="A623" t="s">
        <v>218</v>
      </c>
      <c r="B623" s="8" t="s">
        <v>4354</v>
      </c>
      <c r="C623" s="8" t="s">
        <v>4354</v>
      </c>
      <c r="D623" s="5" t="s">
        <v>26</v>
      </c>
      <c r="E623" s="3">
        <v>130.22999999999999</v>
      </c>
      <c r="F623" s="3">
        <v>131.04</v>
      </c>
      <c r="G623" s="3">
        <v>174.81</v>
      </c>
      <c r="H623" s="3">
        <v>163.62</v>
      </c>
      <c r="I623" s="3">
        <v>161.54</v>
      </c>
      <c r="J623" s="3">
        <v>141.35</v>
      </c>
      <c r="K623" s="3">
        <v>121.16</v>
      </c>
      <c r="L623" s="3">
        <v>100.96</v>
      </c>
      <c r="M623" s="3">
        <v>80.77</v>
      </c>
      <c r="N623" s="3">
        <v>60.58</v>
      </c>
      <c r="O623" s="3">
        <v>40.39</v>
      </c>
      <c r="P623" s="3">
        <v>20.190000000000001</v>
      </c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spans="1:33" x14ac:dyDescent="0.25">
      <c r="A624" t="s">
        <v>218</v>
      </c>
      <c r="B624" s="8" t="s">
        <v>4355</v>
      </c>
      <c r="C624" s="8" t="s">
        <v>4355</v>
      </c>
      <c r="D624" s="5" t="s">
        <v>835</v>
      </c>
      <c r="E624" s="3">
        <v>58.09</v>
      </c>
      <c r="F624" s="3">
        <v>56.68</v>
      </c>
      <c r="G624" s="3">
        <v>53.41</v>
      </c>
      <c r="H624" s="3">
        <v>54.61</v>
      </c>
      <c r="I624" s="3">
        <v>52.46</v>
      </c>
      <c r="J624" s="3">
        <v>45.9</v>
      </c>
      <c r="K624" s="3">
        <v>39.35</v>
      </c>
      <c r="L624" s="3">
        <v>32.79</v>
      </c>
      <c r="M624" s="3">
        <v>26.23</v>
      </c>
      <c r="N624" s="3">
        <v>19.670000000000002</v>
      </c>
      <c r="O624" s="3">
        <v>13.12</v>
      </c>
      <c r="P624" s="3">
        <v>6.56</v>
      </c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spans="1:33" x14ac:dyDescent="0.25">
      <c r="A625" t="s">
        <v>2676</v>
      </c>
      <c r="B625" s="8" t="s">
        <v>4356</v>
      </c>
      <c r="C625" s="8" t="s">
        <v>4356</v>
      </c>
      <c r="D625" s="5" t="s">
        <v>850</v>
      </c>
      <c r="E625" s="3">
        <v>676.44</v>
      </c>
      <c r="F625" s="3">
        <v>633.79</v>
      </c>
      <c r="G625" s="3">
        <v>581.91999999999996</v>
      </c>
      <c r="H625" s="3">
        <v>529.74</v>
      </c>
      <c r="I625" s="3">
        <v>548.78</v>
      </c>
      <c r="J625" s="3">
        <v>480.18</v>
      </c>
      <c r="K625" s="3">
        <v>411.59</v>
      </c>
      <c r="L625" s="3">
        <v>342.99</v>
      </c>
      <c r="M625" s="3">
        <v>274.39</v>
      </c>
      <c r="N625" s="3">
        <v>205.79</v>
      </c>
      <c r="O625" s="3">
        <v>137.19999999999999</v>
      </c>
      <c r="P625" s="3">
        <v>68.599999999999994</v>
      </c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spans="1:33" x14ac:dyDescent="0.25">
      <c r="A626" t="s">
        <v>2676</v>
      </c>
      <c r="B626" s="8" t="s">
        <v>4357</v>
      </c>
      <c r="C626" s="8" t="s">
        <v>4357</v>
      </c>
      <c r="D626" s="5" t="s">
        <v>851</v>
      </c>
      <c r="E626" s="3">
        <v>147.91</v>
      </c>
      <c r="F626" s="3">
        <v>138.06</v>
      </c>
      <c r="G626" s="3">
        <v>133.91999999999999</v>
      </c>
      <c r="H626" s="3">
        <v>125.54</v>
      </c>
      <c r="I626" s="3">
        <v>119.55</v>
      </c>
      <c r="J626" s="3">
        <v>104.61</v>
      </c>
      <c r="K626" s="3">
        <v>89.66</v>
      </c>
      <c r="L626" s="3">
        <v>74.72</v>
      </c>
      <c r="M626" s="3">
        <v>59.78</v>
      </c>
      <c r="N626" s="3">
        <v>44.83</v>
      </c>
      <c r="O626" s="3">
        <v>29.89</v>
      </c>
      <c r="P626" s="3">
        <v>14.94</v>
      </c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spans="1:33" x14ac:dyDescent="0.25">
      <c r="A627" t="s">
        <v>2676</v>
      </c>
      <c r="B627" s="8" t="s">
        <v>6580</v>
      </c>
      <c r="C627" s="8" t="s">
        <v>4358</v>
      </c>
      <c r="D627" s="5" t="s">
        <v>852</v>
      </c>
      <c r="E627" s="3">
        <v>669.24</v>
      </c>
      <c r="F627" s="3">
        <v>634.57000000000005</v>
      </c>
      <c r="G627" s="3">
        <v>665.4</v>
      </c>
      <c r="H627" s="3">
        <v>658.27</v>
      </c>
      <c r="I627" s="3">
        <v>680.89</v>
      </c>
      <c r="J627" s="3">
        <v>595.78</v>
      </c>
      <c r="K627" s="3">
        <v>510.67</v>
      </c>
      <c r="L627" s="3">
        <v>425.56</v>
      </c>
      <c r="M627" s="3">
        <v>340.45</v>
      </c>
      <c r="N627" s="3">
        <v>255.33</v>
      </c>
      <c r="O627" s="3">
        <v>170.22</v>
      </c>
      <c r="P627" s="3">
        <v>85.11</v>
      </c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spans="1:33" x14ac:dyDescent="0.25">
      <c r="A628" t="s">
        <v>2676</v>
      </c>
      <c r="B628" s="8" t="s">
        <v>6580</v>
      </c>
      <c r="C628" s="8" t="s">
        <v>4359</v>
      </c>
      <c r="D628" s="5" t="s">
        <v>853</v>
      </c>
      <c r="E628" s="3">
        <v>524.16999999999996</v>
      </c>
      <c r="F628" s="3">
        <v>487.64</v>
      </c>
      <c r="G628" s="3">
        <v>477.28</v>
      </c>
      <c r="H628" s="3">
        <v>509.24</v>
      </c>
      <c r="I628" s="3">
        <v>570.66</v>
      </c>
      <c r="J628" s="3">
        <v>499.33</v>
      </c>
      <c r="K628" s="3">
        <v>428</v>
      </c>
      <c r="L628" s="3">
        <v>356.66</v>
      </c>
      <c r="M628" s="3">
        <v>285.33</v>
      </c>
      <c r="N628" s="3">
        <v>214</v>
      </c>
      <c r="O628" s="3">
        <v>142.66999999999999</v>
      </c>
      <c r="P628" s="3">
        <v>71.33</v>
      </c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spans="1:33" x14ac:dyDescent="0.25">
      <c r="A629" t="s">
        <v>2676</v>
      </c>
      <c r="B629" s="8" t="s">
        <v>6581</v>
      </c>
      <c r="C629" s="8" t="s">
        <v>4360</v>
      </c>
      <c r="D629" s="5" t="s">
        <v>854</v>
      </c>
      <c r="E629" s="3">
        <v>700.66</v>
      </c>
      <c r="F629" s="3">
        <v>643.78</v>
      </c>
      <c r="G629" s="3">
        <v>590.29999999999995</v>
      </c>
      <c r="H629" s="3">
        <v>554.04999999999995</v>
      </c>
      <c r="I629" s="3">
        <v>494.17</v>
      </c>
      <c r="J629" s="3">
        <v>432.4</v>
      </c>
      <c r="K629" s="3">
        <v>370.63</v>
      </c>
      <c r="L629" s="3">
        <v>308.86</v>
      </c>
      <c r="M629" s="3">
        <v>247.09</v>
      </c>
      <c r="N629" s="3">
        <v>185.31</v>
      </c>
      <c r="O629" s="3">
        <v>123.54</v>
      </c>
      <c r="P629" s="3">
        <v>61.77</v>
      </c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spans="1:33" x14ac:dyDescent="0.25">
      <c r="A630" t="s">
        <v>2676</v>
      </c>
      <c r="B630" s="8" t="s">
        <v>6581</v>
      </c>
      <c r="C630" s="8" t="s">
        <v>4361</v>
      </c>
      <c r="D630" s="5" t="s">
        <v>855</v>
      </c>
      <c r="E630" s="3">
        <v>41.32</v>
      </c>
      <c r="F630" s="3">
        <v>38.44</v>
      </c>
      <c r="G630" s="3">
        <v>37.15</v>
      </c>
      <c r="H630" s="3">
        <v>34.869999999999997</v>
      </c>
      <c r="I630" s="3">
        <v>36.49</v>
      </c>
      <c r="J630" s="3">
        <v>31.93</v>
      </c>
      <c r="K630" s="3">
        <v>27.37</v>
      </c>
      <c r="L630" s="3">
        <v>22.81</v>
      </c>
      <c r="M630" s="3">
        <v>18.25</v>
      </c>
      <c r="N630" s="3">
        <v>13.68</v>
      </c>
      <c r="O630" s="3">
        <v>9.1199999999999992</v>
      </c>
      <c r="P630" s="3">
        <v>4.5599999999999996</v>
      </c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spans="1:33" x14ac:dyDescent="0.25">
      <c r="A631" t="s">
        <v>2676</v>
      </c>
      <c r="B631" s="8" t="s">
        <v>6581</v>
      </c>
      <c r="C631" s="8" t="s">
        <v>4362</v>
      </c>
      <c r="D631" s="5" t="s">
        <v>856</v>
      </c>
      <c r="E631" s="3">
        <v>1063.96</v>
      </c>
      <c r="F631" s="3">
        <v>894.94</v>
      </c>
      <c r="G631" s="3">
        <v>877.86</v>
      </c>
      <c r="H631" s="3">
        <v>860.39</v>
      </c>
      <c r="I631" s="3">
        <v>850.62</v>
      </c>
      <c r="J631" s="3">
        <v>744.29</v>
      </c>
      <c r="K631" s="3">
        <v>637.97</v>
      </c>
      <c r="L631" s="3">
        <v>531.64</v>
      </c>
      <c r="M631" s="3">
        <v>425.31</v>
      </c>
      <c r="N631" s="3">
        <v>318.98</v>
      </c>
      <c r="O631" s="3">
        <v>212.66</v>
      </c>
      <c r="P631" s="3">
        <v>106.33</v>
      </c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spans="1:33" x14ac:dyDescent="0.25">
      <c r="A632" t="s">
        <v>2676</v>
      </c>
      <c r="B632" s="8" t="s">
        <v>4363</v>
      </c>
      <c r="C632" s="8" t="s">
        <v>4363</v>
      </c>
      <c r="D632" s="5" t="s">
        <v>857</v>
      </c>
      <c r="E632" s="3">
        <v>37.909999999999997</v>
      </c>
      <c r="F632" s="3">
        <v>33.43</v>
      </c>
      <c r="G632" s="3">
        <v>30.58</v>
      </c>
      <c r="H632" s="3">
        <v>26.56</v>
      </c>
      <c r="I632" s="3">
        <v>24.07</v>
      </c>
      <c r="J632" s="3">
        <v>21.06</v>
      </c>
      <c r="K632" s="3">
        <v>18.05</v>
      </c>
      <c r="L632" s="3">
        <v>15.04</v>
      </c>
      <c r="M632" s="3">
        <v>12.04</v>
      </c>
      <c r="N632" s="3">
        <v>9.0299999999999994</v>
      </c>
      <c r="O632" s="3">
        <v>6.02</v>
      </c>
      <c r="P632" s="3">
        <v>3.01</v>
      </c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spans="1:33" x14ac:dyDescent="0.25">
      <c r="A633" t="s">
        <v>2676</v>
      </c>
      <c r="B633" s="8" t="s">
        <v>4364</v>
      </c>
      <c r="C633" s="8" t="s">
        <v>4364</v>
      </c>
      <c r="D633" s="5" t="s">
        <v>665</v>
      </c>
      <c r="E633" s="3">
        <v>189.22</v>
      </c>
      <c r="F633" s="3">
        <v>180.3</v>
      </c>
      <c r="G633" s="3">
        <v>182.01</v>
      </c>
      <c r="H633" s="3">
        <v>177.51</v>
      </c>
      <c r="I633" s="3">
        <v>170.14</v>
      </c>
      <c r="J633" s="3">
        <v>148.87</v>
      </c>
      <c r="K633" s="3">
        <v>127.61</v>
      </c>
      <c r="L633" s="3">
        <v>106.34</v>
      </c>
      <c r="M633" s="3">
        <v>85.07</v>
      </c>
      <c r="N633" s="3">
        <v>63.8</v>
      </c>
      <c r="O633" s="3">
        <v>42.54</v>
      </c>
      <c r="P633" s="3">
        <v>21.27</v>
      </c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spans="1:33" x14ac:dyDescent="0.25">
      <c r="A634" t="s">
        <v>2676</v>
      </c>
      <c r="B634" s="8" t="s">
        <v>4365</v>
      </c>
      <c r="C634" s="8" t="s">
        <v>4365</v>
      </c>
      <c r="D634" s="5" t="s">
        <v>839</v>
      </c>
      <c r="E634" s="3">
        <v>1668.65</v>
      </c>
      <c r="F634" s="3">
        <v>1585.75</v>
      </c>
      <c r="G634" s="3">
        <v>1315.03</v>
      </c>
      <c r="H634" s="3">
        <v>1307.31</v>
      </c>
      <c r="I634" s="3">
        <v>1429.62</v>
      </c>
      <c r="J634" s="3">
        <v>1250.92</v>
      </c>
      <c r="K634" s="3">
        <v>1072.22</v>
      </c>
      <c r="L634" s="3">
        <v>893.51</v>
      </c>
      <c r="M634" s="3">
        <v>714.81</v>
      </c>
      <c r="N634" s="3">
        <v>536.11</v>
      </c>
      <c r="O634" s="3">
        <v>357.41</v>
      </c>
      <c r="P634" s="3">
        <v>178.7</v>
      </c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spans="1:33" x14ac:dyDescent="0.25">
      <c r="A635" t="s">
        <v>2676</v>
      </c>
      <c r="B635" s="8" t="s">
        <v>4366</v>
      </c>
      <c r="C635" s="8" t="s">
        <v>4366</v>
      </c>
      <c r="D635" s="5" t="s">
        <v>396</v>
      </c>
      <c r="E635" s="3">
        <v>0</v>
      </c>
      <c r="F635" s="3">
        <v>1.89</v>
      </c>
      <c r="G635" s="3">
        <v>1.77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spans="1:33" x14ac:dyDescent="0.25">
      <c r="A636" t="s">
        <v>2676</v>
      </c>
      <c r="B636" s="8" t="s">
        <v>4367</v>
      </c>
      <c r="C636" s="8" t="s">
        <v>4367</v>
      </c>
      <c r="D636" s="5" t="s">
        <v>858</v>
      </c>
      <c r="E636" s="3">
        <v>41.97</v>
      </c>
      <c r="F636" s="3">
        <v>38.340000000000003</v>
      </c>
      <c r="G636" s="3">
        <v>49.24</v>
      </c>
      <c r="H636" s="3">
        <v>47.04</v>
      </c>
      <c r="I636" s="3">
        <v>20.36</v>
      </c>
      <c r="J636" s="3">
        <v>17.82</v>
      </c>
      <c r="K636" s="3">
        <v>15.27</v>
      </c>
      <c r="L636" s="3">
        <v>12.73</v>
      </c>
      <c r="M636" s="3">
        <v>10.18</v>
      </c>
      <c r="N636" s="3">
        <v>7.64</v>
      </c>
      <c r="O636" s="3">
        <v>5.09</v>
      </c>
      <c r="P636" s="3">
        <v>2.5499999999999998</v>
      </c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spans="1:33" x14ac:dyDescent="0.25">
      <c r="A637" t="s">
        <v>2676</v>
      </c>
      <c r="B637" s="8" t="s">
        <v>4368</v>
      </c>
      <c r="C637" s="8" t="s">
        <v>4368</v>
      </c>
      <c r="D637" s="5" t="s">
        <v>840</v>
      </c>
      <c r="E637" s="3">
        <v>34.61</v>
      </c>
      <c r="F637" s="3">
        <v>83.4</v>
      </c>
      <c r="G637" s="3">
        <v>53.84</v>
      </c>
      <c r="H637" s="3">
        <v>43.65</v>
      </c>
      <c r="I637" s="3">
        <v>37.99</v>
      </c>
      <c r="J637" s="3">
        <v>33.24</v>
      </c>
      <c r="K637" s="3">
        <v>28.49</v>
      </c>
      <c r="L637" s="3">
        <v>23.74</v>
      </c>
      <c r="M637" s="3">
        <v>19</v>
      </c>
      <c r="N637" s="3">
        <v>14.25</v>
      </c>
      <c r="O637" s="3">
        <v>9.5</v>
      </c>
      <c r="P637" s="3">
        <v>4.75</v>
      </c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spans="1:33" x14ac:dyDescent="0.25">
      <c r="A638" t="s">
        <v>2676</v>
      </c>
      <c r="B638" s="8" t="s">
        <v>4369</v>
      </c>
      <c r="C638" s="8" t="s">
        <v>4369</v>
      </c>
      <c r="D638" s="5" t="s">
        <v>846</v>
      </c>
      <c r="E638" s="3">
        <v>526.95000000000005</v>
      </c>
      <c r="F638" s="3">
        <v>500.54</v>
      </c>
      <c r="G638" s="3">
        <v>465.87</v>
      </c>
      <c r="H638" s="3">
        <v>451.09</v>
      </c>
      <c r="I638" s="3">
        <v>427.38</v>
      </c>
      <c r="J638" s="3">
        <v>373.96</v>
      </c>
      <c r="K638" s="3">
        <v>320.54000000000002</v>
      </c>
      <c r="L638" s="3">
        <v>267.11</v>
      </c>
      <c r="M638" s="3">
        <v>213.69</v>
      </c>
      <c r="N638" s="3">
        <v>160.27000000000001</v>
      </c>
      <c r="O638" s="3">
        <v>106.85</v>
      </c>
      <c r="P638" s="3">
        <v>53.42</v>
      </c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spans="1:33" x14ac:dyDescent="0.25">
      <c r="A639" t="s">
        <v>2676</v>
      </c>
      <c r="B639" s="8" t="s">
        <v>4370</v>
      </c>
      <c r="C639" s="8" t="s">
        <v>4370</v>
      </c>
      <c r="D639" s="5" t="s">
        <v>859</v>
      </c>
      <c r="E639" s="3">
        <v>102.06</v>
      </c>
      <c r="F639" s="3">
        <v>97.96</v>
      </c>
      <c r="G639" s="3">
        <v>93.93</v>
      </c>
      <c r="H639" s="3">
        <v>88.19</v>
      </c>
      <c r="I639" s="3">
        <v>87.35</v>
      </c>
      <c r="J639" s="3">
        <v>76.430000000000007</v>
      </c>
      <c r="K639" s="3">
        <v>65.510000000000005</v>
      </c>
      <c r="L639" s="3">
        <v>54.59</v>
      </c>
      <c r="M639" s="3">
        <v>43.68</v>
      </c>
      <c r="N639" s="3">
        <v>32.76</v>
      </c>
      <c r="O639" s="3">
        <v>21.84</v>
      </c>
      <c r="P639" s="3">
        <v>10.92</v>
      </c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spans="1:33" x14ac:dyDescent="0.25">
      <c r="A640" t="s">
        <v>2676</v>
      </c>
      <c r="B640" s="8" t="s">
        <v>4370</v>
      </c>
      <c r="C640" s="8" t="s">
        <v>4371</v>
      </c>
      <c r="D640" s="5" t="s">
        <v>860</v>
      </c>
      <c r="E640" s="3">
        <v>0</v>
      </c>
      <c r="F640" s="3">
        <v>5.09</v>
      </c>
      <c r="G640" s="3">
        <v>4.88</v>
      </c>
      <c r="H640" s="3">
        <v>4.62</v>
      </c>
      <c r="I640" s="3">
        <v>4.57</v>
      </c>
      <c r="J640" s="3">
        <v>4</v>
      </c>
      <c r="K640" s="3">
        <v>3.43</v>
      </c>
      <c r="L640" s="3">
        <v>2.86</v>
      </c>
      <c r="M640" s="3">
        <v>2.29</v>
      </c>
      <c r="N640" s="3">
        <v>1.71</v>
      </c>
      <c r="O640" s="3">
        <v>1.1399999999999999</v>
      </c>
      <c r="P640" s="3">
        <v>0.56999999999999995</v>
      </c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spans="1:33" x14ac:dyDescent="0.25">
      <c r="A641" t="s">
        <v>2676</v>
      </c>
      <c r="B641" s="8" t="s">
        <v>4370</v>
      </c>
      <c r="C641" s="8" t="s">
        <v>4372</v>
      </c>
      <c r="D641" s="5" t="s">
        <v>861</v>
      </c>
      <c r="E641" s="3">
        <v>612.35</v>
      </c>
      <c r="F641" s="3">
        <v>587.76</v>
      </c>
      <c r="G641" s="3">
        <v>563.58000000000004</v>
      </c>
      <c r="H641" s="3">
        <v>529.12</v>
      </c>
      <c r="I641" s="3">
        <v>524.11</v>
      </c>
      <c r="J641" s="3">
        <v>458.6</v>
      </c>
      <c r="K641" s="3">
        <v>393.08</v>
      </c>
      <c r="L641" s="3">
        <v>327.57</v>
      </c>
      <c r="M641" s="3">
        <v>262.06</v>
      </c>
      <c r="N641" s="3">
        <v>196.54</v>
      </c>
      <c r="O641" s="3">
        <v>131.03</v>
      </c>
      <c r="P641" s="3">
        <v>65.510000000000005</v>
      </c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spans="1:33" x14ac:dyDescent="0.25">
      <c r="A642" t="s">
        <v>2676</v>
      </c>
      <c r="B642" s="8" t="s">
        <v>4356</v>
      </c>
      <c r="C642" s="8" t="s">
        <v>5946</v>
      </c>
      <c r="D642" s="5" t="s">
        <v>864</v>
      </c>
      <c r="E642" s="3"/>
      <c r="F642" s="3"/>
      <c r="G642" s="3"/>
      <c r="H642" s="3"/>
      <c r="I642" s="3">
        <v>1057.25</v>
      </c>
      <c r="J642" s="3">
        <v>925.09</v>
      </c>
      <c r="K642" s="3">
        <v>792.94</v>
      </c>
      <c r="L642" s="3">
        <v>660.78</v>
      </c>
      <c r="M642" s="3">
        <v>528.63</v>
      </c>
      <c r="N642" s="3">
        <v>396.47</v>
      </c>
      <c r="O642" s="3">
        <v>264.31</v>
      </c>
      <c r="P642" s="3">
        <v>132.16</v>
      </c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spans="1:33" x14ac:dyDescent="0.25">
      <c r="A643" t="s">
        <v>2676</v>
      </c>
      <c r="B643" s="8" t="s">
        <v>4363</v>
      </c>
      <c r="C643" s="8" t="s">
        <v>6165</v>
      </c>
      <c r="D643" s="5" t="s">
        <v>865</v>
      </c>
      <c r="E643" s="3"/>
      <c r="F643" s="3"/>
      <c r="G643" s="3"/>
      <c r="H643" s="3"/>
      <c r="I643" s="3">
        <v>218.32</v>
      </c>
      <c r="J643" s="3">
        <v>191.03</v>
      </c>
      <c r="K643" s="3">
        <v>163.74</v>
      </c>
      <c r="L643" s="3">
        <v>136.44999999999999</v>
      </c>
      <c r="M643" s="3">
        <v>109.16</v>
      </c>
      <c r="N643" s="3">
        <v>81.87</v>
      </c>
      <c r="O643" s="3">
        <v>54.58</v>
      </c>
      <c r="P643" s="3">
        <v>27.29</v>
      </c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spans="1:33" x14ac:dyDescent="0.25">
      <c r="A644" t="s">
        <v>2676</v>
      </c>
      <c r="B644" s="8" t="s">
        <v>4364</v>
      </c>
      <c r="C644" s="8" t="s">
        <v>6194</v>
      </c>
      <c r="D644" s="5" t="s">
        <v>866</v>
      </c>
      <c r="E644" s="3"/>
      <c r="F644" s="3"/>
      <c r="G644" s="3"/>
      <c r="H644" s="3"/>
      <c r="I644" s="3">
        <v>69.760000000000005</v>
      </c>
      <c r="J644" s="3">
        <v>61.04</v>
      </c>
      <c r="K644" s="3">
        <v>52.32</v>
      </c>
      <c r="L644" s="3">
        <v>43.6</v>
      </c>
      <c r="M644" s="3">
        <v>34.880000000000003</v>
      </c>
      <c r="N644" s="3">
        <v>26.16</v>
      </c>
      <c r="O644" s="3">
        <v>17.440000000000001</v>
      </c>
      <c r="P644" s="3">
        <v>8.7200000000000006</v>
      </c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spans="1:33" x14ac:dyDescent="0.25">
      <c r="A645" t="s">
        <v>2676</v>
      </c>
      <c r="B645" s="8" t="s">
        <v>4367</v>
      </c>
      <c r="C645" s="8" t="s">
        <v>6304</v>
      </c>
      <c r="D645" s="5" t="s">
        <v>867</v>
      </c>
      <c r="E645" s="3"/>
      <c r="F645" s="3"/>
      <c r="G645" s="3"/>
      <c r="H645" s="3"/>
      <c r="I645" s="3">
        <v>473.09</v>
      </c>
      <c r="J645" s="3">
        <v>413.95</v>
      </c>
      <c r="K645" s="3">
        <v>354.82</v>
      </c>
      <c r="L645" s="3">
        <v>295.68</v>
      </c>
      <c r="M645" s="3">
        <v>236.55</v>
      </c>
      <c r="N645" s="3">
        <v>177.41</v>
      </c>
      <c r="O645" s="3">
        <v>118.27</v>
      </c>
      <c r="P645" s="3">
        <v>59.14</v>
      </c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spans="1:33" x14ac:dyDescent="0.25">
      <c r="A646" t="s">
        <v>2676</v>
      </c>
      <c r="B646" s="8" t="s">
        <v>4369</v>
      </c>
      <c r="C646" s="8" t="s">
        <v>6324</v>
      </c>
      <c r="D646" s="5" t="s">
        <v>868</v>
      </c>
      <c r="E646" s="3"/>
      <c r="F646" s="3"/>
      <c r="G646" s="3"/>
      <c r="H646" s="3"/>
      <c r="I646" s="3">
        <v>45.26</v>
      </c>
      <c r="J646" s="3">
        <v>39.6</v>
      </c>
      <c r="K646" s="3">
        <v>33.950000000000003</v>
      </c>
      <c r="L646" s="3">
        <v>28.29</v>
      </c>
      <c r="M646" s="3">
        <v>22.63</v>
      </c>
      <c r="N646" s="3">
        <v>16.97</v>
      </c>
      <c r="O646" s="3">
        <v>11.32</v>
      </c>
      <c r="P646" s="3">
        <v>5.66</v>
      </c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spans="1:33" x14ac:dyDescent="0.25">
      <c r="A647" t="s">
        <v>869</v>
      </c>
      <c r="B647" s="8" t="s">
        <v>6582</v>
      </c>
      <c r="C647" s="8" t="s">
        <v>4373</v>
      </c>
      <c r="D647" s="5" t="s">
        <v>894</v>
      </c>
      <c r="E647" s="3">
        <v>72.87</v>
      </c>
      <c r="F647" s="3">
        <v>64.78</v>
      </c>
      <c r="G647" s="3">
        <v>62.61</v>
      </c>
      <c r="H647" s="3">
        <v>68.010000000000005</v>
      </c>
      <c r="I647" s="3">
        <v>66.489999999999995</v>
      </c>
      <c r="J647" s="3">
        <v>58.18</v>
      </c>
      <c r="K647" s="3">
        <v>49.87</v>
      </c>
      <c r="L647" s="3">
        <v>41.56</v>
      </c>
      <c r="M647" s="3">
        <v>33.25</v>
      </c>
      <c r="N647" s="3">
        <v>24.93</v>
      </c>
      <c r="O647" s="3">
        <v>16.62</v>
      </c>
      <c r="P647" s="3">
        <v>8.31</v>
      </c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spans="1:33" x14ac:dyDescent="0.25">
      <c r="A648" t="s">
        <v>869</v>
      </c>
      <c r="B648" s="8" t="s">
        <v>6582</v>
      </c>
      <c r="C648" s="8" t="s">
        <v>4374</v>
      </c>
      <c r="D648" s="5" t="s">
        <v>895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spans="1:33" x14ac:dyDescent="0.25">
      <c r="A649" t="s">
        <v>869</v>
      </c>
      <c r="B649" s="8" t="s">
        <v>6582</v>
      </c>
      <c r="C649" s="8" t="s">
        <v>4375</v>
      </c>
      <c r="D649" s="5" t="s">
        <v>896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spans="1:33" x14ac:dyDescent="0.25">
      <c r="A650" t="s">
        <v>869</v>
      </c>
      <c r="B650" s="8" t="s">
        <v>6582</v>
      </c>
      <c r="C650" s="8" t="s">
        <v>4376</v>
      </c>
      <c r="D650" s="5" t="s">
        <v>4377</v>
      </c>
      <c r="E650" s="3">
        <v>46.49</v>
      </c>
      <c r="F650" s="3">
        <v>46.36</v>
      </c>
      <c r="G650" s="3">
        <v>44.8</v>
      </c>
      <c r="H650" s="3">
        <v>51.72</v>
      </c>
      <c r="I650" s="3">
        <v>50.59</v>
      </c>
      <c r="J650" s="3">
        <v>44.27</v>
      </c>
      <c r="K650" s="3">
        <v>37.94</v>
      </c>
      <c r="L650" s="3">
        <v>31.62</v>
      </c>
      <c r="M650" s="3">
        <v>25.3</v>
      </c>
      <c r="N650" s="3">
        <v>18.97</v>
      </c>
      <c r="O650" s="3">
        <v>12.65</v>
      </c>
      <c r="P650" s="3">
        <v>6.32</v>
      </c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spans="1:33" x14ac:dyDescent="0.25">
      <c r="A651" t="s">
        <v>869</v>
      </c>
      <c r="B651" s="8" t="s">
        <v>6582</v>
      </c>
      <c r="C651" s="8" t="s">
        <v>4378</v>
      </c>
      <c r="D651" s="5" t="s">
        <v>897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spans="1:33" x14ac:dyDescent="0.25">
      <c r="A652" t="s">
        <v>869</v>
      </c>
      <c r="B652" s="8" t="s">
        <v>4379</v>
      </c>
      <c r="C652" s="8" t="s">
        <v>4379</v>
      </c>
      <c r="D652" s="5" t="s">
        <v>54</v>
      </c>
      <c r="E652" s="3">
        <v>255.95</v>
      </c>
      <c r="F652" s="3">
        <v>250.68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spans="1:33" x14ac:dyDescent="0.25">
      <c r="A653" t="s">
        <v>869</v>
      </c>
      <c r="B653" s="8" t="s">
        <v>4379</v>
      </c>
      <c r="C653" s="8" t="s">
        <v>4380</v>
      </c>
      <c r="D653" s="5" t="s">
        <v>898</v>
      </c>
      <c r="E653" s="3">
        <v>0</v>
      </c>
      <c r="F653" s="3">
        <v>0</v>
      </c>
      <c r="G653" s="3">
        <v>80.28</v>
      </c>
      <c r="H653" s="3">
        <v>76.88</v>
      </c>
      <c r="I653" s="3">
        <v>75.55</v>
      </c>
      <c r="J653" s="3">
        <v>66.11</v>
      </c>
      <c r="K653" s="3">
        <v>56.66</v>
      </c>
      <c r="L653" s="3">
        <v>47.22</v>
      </c>
      <c r="M653" s="3">
        <v>37.78</v>
      </c>
      <c r="N653" s="3">
        <v>28.33</v>
      </c>
      <c r="O653" s="3">
        <v>18.89</v>
      </c>
      <c r="P653" s="3">
        <v>9.44</v>
      </c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spans="1:33" x14ac:dyDescent="0.25">
      <c r="A654" t="s">
        <v>869</v>
      </c>
      <c r="B654" s="8" t="s">
        <v>4379</v>
      </c>
      <c r="C654" s="8" t="s">
        <v>4381</v>
      </c>
      <c r="D654" s="5" t="s">
        <v>899</v>
      </c>
      <c r="E654" s="3">
        <v>0</v>
      </c>
      <c r="F654" s="3">
        <v>0</v>
      </c>
      <c r="G654" s="3">
        <v>178.68</v>
      </c>
      <c r="H654" s="3">
        <v>157.6</v>
      </c>
      <c r="I654" s="3">
        <v>153.02000000000001</v>
      </c>
      <c r="J654" s="3">
        <v>133.88999999999999</v>
      </c>
      <c r="K654" s="3">
        <v>114.77</v>
      </c>
      <c r="L654" s="3">
        <v>95.64</v>
      </c>
      <c r="M654" s="3">
        <v>76.510000000000005</v>
      </c>
      <c r="N654" s="3">
        <v>57.38</v>
      </c>
      <c r="O654" s="3">
        <v>38.26</v>
      </c>
      <c r="P654" s="3">
        <v>19.13</v>
      </c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spans="1:33" x14ac:dyDescent="0.25">
      <c r="A655" t="s">
        <v>869</v>
      </c>
      <c r="B655" s="8" t="s">
        <v>4379</v>
      </c>
      <c r="C655" s="8" t="s">
        <v>4382</v>
      </c>
      <c r="D655" s="5" t="s">
        <v>900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 x14ac:dyDescent="0.25">
      <c r="A656" t="s">
        <v>869</v>
      </c>
      <c r="B656" s="8" t="s">
        <v>4379</v>
      </c>
      <c r="C656" s="8" t="s">
        <v>4383</v>
      </c>
      <c r="D656" s="5" t="s">
        <v>901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 x14ac:dyDescent="0.25">
      <c r="A657" t="s">
        <v>869</v>
      </c>
      <c r="B657" s="8" t="s">
        <v>6583</v>
      </c>
      <c r="C657" s="8" t="s">
        <v>4384</v>
      </c>
      <c r="D657" s="5" t="s">
        <v>902</v>
      </c>
      <c r="E657" s="3">
        <v>52.73</v>
      </c>
      <c r="F657" s="3">
        <v>61.9</v>
      </c>
      <c r="G657" s="3">
        <v>65.06</v>
      </c>
      <c r="H657" s="3">
        <v>66.16</v>
      </c>
      <c r="I657" s="3">
        <v>66.709999999999994</v>
      </c>
      <c r="J657" s="3">
        <v>58.37</v>
      </c>
      <c r="K657" s="3">
        <v>50.03</v>
      </c>
      <c r="L657" s="3">
        <v>41.69</v>
      </c>
      <c r="M657" s="3">
        <v>33.36</v>
      </c>
      <c r="N657" s="3">
        <v>25.02</v>
      </c>
      <c r="O657" s="3">
        <v>16.68</v>
      </c>
      <c r="P657" s="3">
        <v>8.34</v>
      </c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 x14ac:dyDescent="0.25">
      <c r="A658" t="s">
        <v>869</v>
      </c>
      <c r="B658" s="8" t="s">
        <v>6583</v>
      </c>
      <c r="C658" s="8" t="s">
        <v>4385</v>
      </c>
      <c r="D658" s="5" t="s">
        <v>903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 x14ac:dyDescent="0.25">
      <c r="A659" t="s">
        <v>869</v>
      </c>
      <c r="B659" s="8" t="s">
        <v>6584</v>
      </c>
      <c r="C659" s="8" t="s">
        <v>4386</v>
      </c>
      <c r="D659" s="5" t="s">
        <v>904</v>
      </c>
      <c r="E659" s="3">
        <v>163.38</v>
      </c>
      <c r="F659" s="3">
        <v>163.34</v>
      </c>
      <c r="G659" s="3">
        <v>160.5</v>
      </c>
      <c r="H659" s="3">
        <v>165.52</v>
      </c>
      <c r="I659" s="3">
        <v>158.56</v>
      </c>
      <c r="J659" s="3">
        <v>138.74</v>
      </c>
      <c r="K659" s="3">
        <v>118.92</v>
      </c>
      <c r="L659" s="3">
        <v>99.1</v>
      </c>
      <c r="M659" s="3">
        <v>79.28</v>
      </c>
      <c r="N659" s="3">
        <v>59.46</v>
      </c>
      <c r="O659" s="3">
        <v>39.64</v>
      </c>
      <c r="P659" s="3">
        <v>19.82</v>
      </c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 x14ac:dyDescent="0.25">
      <c r="A660" t="s">
        <v>869</v>
      </c>
      <c r="B660" s="8" t="s">
        <v>6584</v>
      </c>
      <c r="C660" s="8" t="s">
        <v>4387</v>
      </c>
      <c r="D660" s="5" t="s">
        <v>905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 x14ac:dyDescent="0.25">
      <c r="A661" t="s">
        <v>869</v>
      </c>
      <c r="B661" s="8" t="s">
        <v>6584</v>
      </c>
      <c r="C661" s="8" t="s">
        <v>4388</v>
      </c>
      <c r="D661" s="5" t="s">
        <v>906</v>
      </c>
      <c r="E661" s="3">
        <v>104.94</v>
      </c>
      <c r="F661" s="3">
        <v>105.44</v>
      </c>
      <c r="G661" s="3">
        <v>101.89</v>
      </c>
      <c r="H661" s="3">
        <v>95.47</v>
      </c>
      <c r="I661" s="3">
        <v>94.78</v>
      </c>
      <c r="J661" s="3">
        <v>82.93</v>
      </c>
      <c r="K661" s="3">
        <v>71.09</v>
      </c>
      <c r="L661" s="3">
        <v>59.24</v>
      </c>
      <c r="M661" s="3">
        <v>47.39</v>
      </c>
      <c r="N661" s="3">
        <v>35.54</v>
      </c>
      <c r="O661" s="3">
        <v>23.7</v>
      </c>
      <c r="P661" s="3">
        <v>11.85</v>
      </c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 x14ac:dyDescent="0.25">
      <c r="A662" t="s">
        <v>869</v>
      </c>
      <c r="B662" s="8" t="s">
        <v>6585</v>
      </c>
      <c r="C662" s="8" t="s">
        <v>4389</v>
      </c>
      <c r="D662" s="5" t="s">
        <v>907</v>
      </c>
      <c r="E662" s="3">
        <v>358.72</v>
      </c>
      <c r="F662" s="3">
        <v>360.55</v>
      </c>
      <c r="G662" s="3">
        <v>313.72000000000003</v>
      </c>
      <c r="H662" s="3">
        <v>351.07</v>
      </c>
      <c r="I662" s="3">
        <v>347.83</v>
      </c>
      <c r="J662" s="3">
        <v>304.35000000000002</v>
      </c>
      <c r="K662" s="3">
        <v>260.87</v>
      </c>
      <c r="L662" s="3">
        <v>217.39</v>
      </c>
      <c r="M662" s="3">
        <v>173.92</v>
      </c>
      <c r="N662" s="3">
        <v>130.44</v>
      </c>
      <c r="O662" s="3">
        <v>86.96</v>
      </c>
      <c r="P662" s="3">
        <v>43.48</v>
      </c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 x14ac:dyDescent="0.25">
      <c r="A663" t="s">
        <v>869</v>
      </c>
      <c r="B663" s="8" t="s">
        <v>6585</v>
      </c>
      <c r="C663" s="8" t="s">
        <v>4390</v>
      </c>
      <c r="D663" s="5" t="s">
        <v>908</v>
      </c>
      <c r="E663" s="3">
        <v>666.01</v>
      </c>
      <c r="F663" s="3">
        <v>686.03</v>
      </c>
      <c r="G663" s="3">
        <v>701.78</v>
      </c>
      <c r="H663" s="3">
        <v>736.56</v>
      </c>
      <c r="I663" s="3">
        <v>728.6</v>
      </c>
      <c r="J663" s="3">
        <v>637.53</v>
      </c>
      <c r="K663" s="3">
        <v>546.45000000000005</v>
      </c>
      <c r="L663" s="3">
        <v>455.38</v>
      </c>
      <c r="M663" s="3">
        <v>364.3</v>
      </c>
      <c r="N663" s="3">
        <v>273.23</v>
      </c>
      <c r="O663" s="3">
        <v>182.15</v>
      </c>
      <c r="P663" s="3">
        <v>91.08</v>
      </c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 x14ac:dyDescent="0.25">
      <c r="A664" t="s">
        <v>869</v>
      </c>
      <c r="B664" s="8" t="s">
        <v>6586</v>
      </c>
      <c r="C664" s="8" t="s">
        <v>4391</v>
      </c>
      <c r="D664" s="5" t="s">
        <v>909</v>
      </c>
      <c r="E664" s="3">
        <v>22.79</v>
      </c>
      <c r="F664" s="3">
        <v>24.34</v>
      </c>
      <c r="G664" s="3">
        <v>23.28</v>
      </c>
      <c r="H664" s="3">
        <v>23.41</v>
      </c>
      <c r="I664" s="3">
        <v>22.24</v>
      </c>
      <c r="J664" s="3">
        <v>19.46</v>
      </c>
      <c r="K664" s="3">
        <v>16.68</v>
      </c>
      <c r="L664" s="3">
        <v>13.9</v>
      </c>
      <c r="M664" s="3">
        <v>11.12</v>
      </c>
      <c r="N664" s="3">
        <v>8.34</v>
      </c>
      <c r="O664" s="3">
        <v>5.56</v>
      </c>
      <c r="P664" s="3">
        <v>2.78</v>
      </c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 x14ac:dyDescent="0.25">
      <c r="A665" t="s">
        <v>869</v>
      </c>
      <c r="B665" s="8" t="s">
        <v>6586</v>
      </c>
      <c r="C665" s="8" t="s">
        <v>4392</v>
      </c>
      <c r="D665" s="5" t="s">
        <v>910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 x14ac:dyDescent="0.25">
      <c r="A666" t="s">
        <v>869</v>
      </c>
      <c r="B666" s="8" t="s">
        <v>6586</v>
      </c>
      <c r="C666" s="8" t="s">
        <v>4393</v>
      </c>
      <c r="D666" s="5" t="s">
        <v>911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 x14ac:dyDescent="0.25">
      <c r="A667" t="s">
        <v>869</v>
      </c>
      <c r="B667" s="8" t="s">
        <v>6586</v>
      </c>
      <c r="C667" s="8" t="s">
        <v>4394</v>
      </c>
      <c r="D667" s="5" t="s">
        <v>912</v>
      </c>
      <c r="E667" s="3">
        <v>3.05</v>
      </c>
      <c r="F667" s="3">
        <v>3.06</v>
      </c>
      <c r="G667" s="3">
        <v>2.91</v>
      </c>
      <c r="H667" s="3">
        <v>2.61</v>
      </c>
      <c r="I667" s="3">
        <v>2.5499999999999998</v>
      </c>
      <c r="J667" s="3">
        <v>2.23</v>
      </c>
      <c r="K667" s="3">
        <v>1.91</v>
      </c>
      <c r="L667" s="3">
        <v>1.59</v>
      </c>
      <c r="M667" s="3">
        <v>1.28</v>
      </c>
      <c r="N667" s="3">
        <v>0.96</v>
      </c>
      <c r="O667" s="3">
        <v>0.64</v>
      </c>
      <c r="P667" s="3">
        <v>0.32</v>
      </c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 x14ac:dyDescent="0.25">
      <c r="A668" t="s">
        <v>869</v>
      </c>
      <c r="B668" s="8" t="s">
        <v>4395</v>
      </c>
      <c r="C668" s="8" t="s">
        <v>4395</v>
      </c>
      <c r="D668" s="5" t="s">
        <v>14</v>
      </c>
      <c r="E668" s="3">
        <v>70.14</v>
      </c>
      <c r="F668" s="3">
        <v>79.67</v>
      </c>
      <c r="G668" s="3">
        <v>78.73</v>
      </c>
      <c r="H668" s="3">
        <v>72.98</v>
      </c>
      <c r="I668" s="3">
        <v>69.209999999999994</v>
      </c>
      <c r="J668" s="3">
        <v>60.56</v>
      </c>
      <c r="K668" s="3">
        <v>51.91</v>
      </c>
      <c r="L668" s="3">
        <v>43.26</v>
      </c>
      <c r="M668" s="3">
        <v>34.61</v>
      </c>
      <c r="N668" s="3">
        <v>25.95</v>
      </c>
      <c r="O668" s="3">
        <v>17.3</v>
      </c>
      <c r="P668" s="3">
        <v>8.65</v>
      </c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 x14ac:dyDescent="0.25">
      <c r="A669" t="s">
        <v>869</v>
      </c>
      <c r="B669" s="8" t="s">
        <v>6587</v>
      </c>
      <c r="C669" s="8" t="s">
        <v>4396</v>
      </c>
      <c r="D669" s="5" t="s">
        <v>913</v>
      </c>
      <c r="E669" s="3">
        <v>12.31</v>
      </c>
      <c r="F669" s="3">
        <v>12.36</v>
      </c>
      <c r="G669" s="3">
        <v>11.95</v>
      </c>
      <c r="H669" s="3">
        <v>9.82</v>
      </c>
      <c r="I669" s="3">
        <v>8.91</v>
      </c>
      <c r="J669" s="3">
        <v>7.8</v>
      </c>
      <c r="K669" s="3">
        <v>6.68</v>
      </c>
      <c r="L669" s="3">
        <v>5.57</v>
      </c>
      <c r="M669" s="3">
        <v>4.46</v>
      </c>
      <c r="N669" s="3">
        <v>3.34</v>
      </c>
      <c r="O669" s="3">
        <v>2.23</v>
      </c>
      <c r="P669" s="3">
        <v>1.1100000000000001</v>
      </c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 x14ac:dyDescent="0.25">
      <c r="A670" t="s">
        <v>869</v>
      </c>
      <c r="B670" s="8" t="s">
        <v>6587</v>
      </c>
      <c r="C670" s="8" t="s">
        <v>4397</v>
      </c>
      <c r="D670" s="5" t="s">
        <v>914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 x14ac:dyDescent="0.25">
      <c r="A671" t="s">
        <v>869</v>
      </c>
      <c r="B671" s="8" t="s">
        <v>6587</v>
      </c>
      <c r="C671" s="8" t="s">
        <v>4398</v>
      </c>
      <c r="D671" s="5" t="s">
        <v>915</v>
      </c>
      <c r="E671" s="3">
        <v>37.47</v>
      </c>
      <c r="F671" s="3">
        <v>37.64</v>
      </c>
      <c r="G671" s="3">
        <v>36.380000000000003</v>
      </c>
      <c r="H671" s="3">
        <v>33.78</v>
      </c>
      <c r="I671" s="3">
        <v>31.97</v>
      </c>
      <c r="J671" s="3">
        <v>27.97</v>
      </c>
      <c r="K671" s="3">
        <v>23.98</v>
      </c>
      <c r="L671" s="3">
        <v>19.98</v>
      </c>
      <c r="M671" s="3">
        <v>15.99</v>
      </c>
      <c r="N671" s="3">
        <v>11.99</v>
      </c>
      <c r="O671" s="3">
        <v>7.99</v>
      </c>
      <c r="P671" s="3">
        <v>4</v>
      </c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 x14ac:dyDescent="0.25">
      <c r="A672" t="s">
        <v>869</v>
      </c>
      <c r="B672" s="8" t="s">
        <v>4399</v>
      </c>
      <c r="C672" s="8" t="s">
        <v>4399</v>
      </c>
      <c r="D672" s="5" t="s">
        <v>916</v>
      </c>
      <c r="E672" s="3">
        <v>281.14999999999998</v>
      </c>
      <c r="F672" s="3">
        <v>287.70999999999998</v>
      </c>
      <c r="G672" s="3">
        <v>273.70999999999998</v>
      </c>
      <c r="H672" s="3">
        <v>289.52</v>
      </c>
      <c r="I672" s="3">
        <v>276.63</v>
      </c>
      <c r="J672" s="3">
        <v>242.05</v>
      </c>
      <c r="K672" s="3">
        <v>207.47</v>
      </c>
      <c r="L672" s="3">
        <v>172.89</v>
      </c>
      <c r="M672" s="3">
        <v>138.32</v>
      </c>
      <c r="N672" s="3">
        <v>103.74</v>
      </c>
      <c r="O672" s="3">
        <v>69.16</v>
      </c>
      <c r="P672" s="3">
        <v>34.58</v>
      </c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 x14ac:dyDescent="0.25">
      <c r="A673" t="s">
        <v>869</v>
      </c>
      <c r="B673" s="8" t="s">
        <v>6588</v>
      </c>
      <c r="C673" s="8" t="s">
        <v>4400</v>
      </c>
      <c r="D673" s="5" t="s">
        <v>917</v>
      </c>
      <c r="E673" s="3">
        <v>313.57</v>
      </c>
      <c r="F673" s="3">
        <v>315.43</v>
      </c>
      <c r="G673" s="3">
        <v>305.64</v>
      </c>
      <c r="H673" s="3">
        <v>293.64999999999998</v>
      </c>
      <c r="I673" s="3">
        <v>281.63</v>
      </c>
      <c r="J673" s="3">
        <v>246.43</v>
      </c>
      <c r="K673" s="3">
        <v>211.22</v>
      </c>
      <c r="L673" s="3">
        <v>176.02</v>
      </c>
      <c r="M673" s="3">
        <v>140.82</v>
      </c>
      <c r="N673" s="3">
        <v>105.61</v>
      </c>
      <c r="O673" s="3">
        <v>70.41</v>
      </c>
      <c r="P673" s="3">
        <v>35.200000000000003</v>
      </c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 x14ac:dyDescent="0.25">
      <c r="A674" t="s">
        <v>869</v>
      </c>
      <c r="B674" s="8" t="s">
        <v>6588</v>
      </c>
      <c r="C674" s="8" t="s">
        <v>4401</v>
      </c>
      <c r="D674" s="5" t="s">
        <v>918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 x14ac:dyDescent="0.25">
      <c r="A675" t="s">
        <v>869</v>
      </c>
      <c r="B675" s="8" t="s">
        <v>6588</v>
      </c>
      <c r="C675" s="8" t="s">
        <v>4402</v>
      </c>
      <c r="D675" s="5" t="s">
        <v>919</v>
      </c>
      <c r="E675" s="3">
        <v>19.89</v>
      </c>
      <c r="F675" s="3">
        <v>19.98</v>
      </c>
      <c r="G675" s="3">
        <v>38.340000000000003</v>
      </c>
      <c r="H675" s="3">
        <v>36.42</v>
      </c>
      <c r="I675" s="3">
        <v>35.57</v>
      </c>
      <c r="J675" s="3">
        <v>31.12</v>
      </c>
      <c r="K675" s="3">
        <v>26.68</v>
      </c>
      <c r="L675" s="3">
        <v>22.23</v>
      </c>
      <c r="M675" s="3">
        <v>17.79</v>
      </c>
      <c r="N675" s="3">
        <v>13.34</v>
      </c>
      <c r="O675" s="3">
        <v>8.89</v>
      </c>
      <c r="P675" s="3">
        <v>4.45</v>
      </c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 x14ac:dyDescent="0.25">
      <c r="A676" t="s">
        <v>869</v>
      </c>
      <c r="B676" s="8" t="s">
        <v>4403</v>
      </c>
      <c r="C676" s="8" t="s">
        <v>4403</v>
      </c>
      <c r="D676" s="5" t="s">
        <v>920</v>
      </c>
      <c r="E676" s="3">
        <v>1540.42</v>
      </c>
      <c r="F676" s="3">
        <v>1641.45</v>
      </c>
      <c r="G676" s="3">
        <v>1558.82</v>
      </c>
      <c r="H676" s="3">
        <v>1491.08</v>
      </c>
      <c r="I676" s="3">
        <v>1458.48</v>
      </c>
      <c r="J676" s="3">
        <v>1276.17</v>
      </c>
      <c r="K676" s="3">
        <v>1093.8599999999999</v>
      </c>
      <c r="L676" s="3">
        <v>911.55</v>
      </c>
      <c r="M676" s="3">
        <v>729.24</v>
      </c>
      <c r="N676" s="3">
        <v>546.92999999999995</v>
      </c>
      <c r="O676" s="3">
        <v>364.62</v>
      </c>
      <c r="P676" s="3">
        <v>182.31</v>
      </c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 x14ac:dyDescent="0.25">
      <c r="A677" t="s">
        <v>869</v>
      </c>
      <c r="B677" s="8" t="s">
        <v>4404</v>
      </c>
      <c r="C677" s="8" t="s">
        <v>4404</v>
      </c>
      <c r="D677" s="5" t="s">
        <v>921</v>
      </c>
      <c r="E677" s="3">
        <v>80.48</v>
      </c>
      <c r="F677" s="3">
        <v>77.930000000000007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 x14ac:dyDescent="0.25">
      <c r="A678" t="s">
        <v>869</v>
      </c>
      <c r="B678" s="8" t="s">
        <v>4404</v>
      </c>
      <c r="C678" s="8" t="s">
        <v>4405</v>
      </c>
      <c r="D678" s="5" t="s">
        <v>922</v>
      </c>
      <c r="E678" s="3">
        <v>0</v>
      </c>
      <c r="F678" s="3">
        <v>0</v>
      </c>
      <c r="G678" s="3">
        <v>83.67</v>
      </c>
      <c r="H678" s="3">
        <v>78.430000000000007</v>
      </c>
      <c r="I678" s="3">
        <v>74.64</v>
      </c>
      <c r="J678" s="3">
        <v>65.31</v>
      </c>
      <c r="K678" s="3">
        <v>55.98</v>
      </c>
      <c r="L678" s="3">
        <v>46.65</v>
      </c>
      <c r="M678" s="3">
        <v>37.32</v>
      </c>
      <c r="N678" s="3">
        <v>27.99</v>
      </c>
      <c r="O678" s="3">
        <v>18.66</v>
      </c>
      <c r="P678" s="3">
        <v>9.33</v>
      </c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spans="1:33" x14ac:dyDescent="0.25">
      <c r="A679" t="s">
        <v>869</v>
      </c>
      <c r="B679" s="8" t="s">
        <v>4404</v>
      </c>
      <c r="C679" s="8" t="s">
        <v>4406</v>
      </c>
      <c r="D679" s="5" t="s">
        <v>923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spans="1:33" x14ac:dyDescent="0.25">
      <c r="A680" t="s">
        <v>869</v>
      </c>
      <c r="B680" s="8" t="s">
        <v>4407</v>
      </c>
      <c r="C680" s="8" t="s">
        <v>4407</v>
      </c>
      <c r="D680" s="5" t="s">
        <v>924</v>
      </c>
      <c r="E680" s="3">
        <v>1867.66</v>
      </c>
      <c r="F680" s="3">
        <v>1977.04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spans="1:33" x14ac:dyDescent="0.25">
      <c r="A681" t="s">
        <v>869</v>
      </c>
      <c r="B681" s="8" t="s">
        <v>4407</v>
      </c>
      <c r="C681" s="8" t="s">
        <v>4408</v>
      </c>
      <c r="D681" s="5" t="s">
        <v>925</v>
      </c>
      <c r="E681" s="3">
        <v>0</v>
      </c>
      <c r="F681" s="3">
        <v>0</v>
      </c>
      <c r="G681" s="3">
        <v>222.13</v>
      </c>
      <c r="H681" s="3">
        <v>247.95</v>
      </c>
      <c r="I681" s="3">
        <v>256.95</v>
      </c>
      <c r="J681" s="3">
        <v>224.83</v>
      </c>
      <c r="K681" s="3">
        <v>192.71</v>
      </c>
      <c r="L681" s="3">
        <v>160.59</v>
      </c>
      <c r="M681" s="3">
        <v>128.47999999999999</v>
      </c>
      <c r="N681" s="3">
        <v>96.36</v>
      </c>
      <c r="O681" s="3">
        <v>64.239999999999995</v>
      </c>
      <c r="P681" s="3">
        <v>32.119999999999997</v>
      </c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 x14ac:dyDescent="0.25">
      <c r="A682" t="s">
        <v>869</v>
      </c>
      <c r="B682" s="8" t="s">
        <v>4407</v>
      </c>
      <c r="C682" s="8" t="s">
        <v>4409</v>
      </c>
      <c r="D682" s="5" t="s">
        <v>926</v>
      </c>
      <c r="E682" s="3">
        <v>0</v>
      </c>
      <c r="F682" s="3">
        <v>0</v>
      </c>
      <c r="G682" s="3">
        <v>0</v>
      </c>
      <c r="H682" s="3">
        <v>38.82</v>
      </c>
      <c r="I682" s="3">
        <v>135.37</v>
      </c>
      <c r="J682" s="3">
        <v>118.45</v>
      </c>
      <c r="K682" s="3">
        <v>101.53</v>
      </c>
      <c r="L682" s="3">
        <v>84.61</v>
      </c>
      <c r="M682" s="3">
        <v>67.69</v>
      </c>
      <c r="N682" s="3">
        <v>50.76</v>
      </c>
      <c r="O682" s="3">
        <v>33.840000000000003</v>
      </c>
      <c r="P682" s="3">
        <v>16.920000000000002</v>
      </c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 x14ac:dyDescent="0.25">
      <c r="A683" t="s">
        <v>869</v>
      </c>
      <c r="B683" s="8" t="s">
        <v>4407</v>
      </c>
      <c r="C683" s="8" t="s">
        <v>4410</v>
      </c>
      <c r="D683" s="5" t="s">
        <v>927</v>
      </c>
      <c r="E683" s="3">
        <v>0</v>
      </c>
      <c r="F683" s="3">
        <v>0</v>
      </c>
      <c r="G683" s="3">
        <v>491.94</v>
      </c>
      <c r="H683" s="3">
        <v>193.22</v>
      </c>
      <c r="I683" s="3">
        <v>235.01</v>
      </c>
      <c r="J683" s="3">
        <v>205.63</v>
      </c>
      <c r="K683" s="3">
        <v>176.26</v>
      </c>
      <c r="L683" s="3">
        <v>146.88</v>
      </c>
      <c r="M683" s="3">
        <v>117.51</v>
      </c>
      <c r="N683" s="3">
        <v>88.13</v>
      </c>
      <c r="O683" s="3">
        <v>58.75</v>
      </c>
      <c r="P683" s="3">
        <v>29.38</v>
      </c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 x14ac:dyDescent="0.25">
      <c r="A684" t="s">
        <v>869</v>
      </c>
      <c r="B684" s="8" t="s">
        <v>4407</v>
      </c>
      <c r="C684" s="8" t="s">
        <v>4411</v>
      </c>
      <c r="D684" s="5" t="s">
        <v>928</v>
      </c>
      <c r="E684" s="3">
        <v>0</v>
      </c>
      <c r="F684" s="3">
        <v>0</v>
      </c>
      <c r="G684" s="3">
        <v>1027.17</v>
      </c>
      <c r="H684" s="3">
        <v>1264.6500000000001</v>
      </c>
      <c r="I684" s="3">
        <v>1289.52</v>
      </c>
      <c r="J684" s="3">
        <v>1128.33</v>
      </c>
      <c r="K684" s="3">
        <v>967.14</v>
      </c>
      <c r="L684" s="3">
        <v>805.95</v>
      </c>
      <c r="M684" s="3">
        <v>644.76</v>
      </c>
      <c r="N684" s="3">
        <v>483.57</v>
      </c>
      <c r="O684" s="3">
        <v>322.38</v>
      </c>
      <c r="P684" s="3">
        <v>161.19</v>
      </c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 x14ac:dyDescent="0.25">
      <c r="A685" t="s">
        <v>869</v>
      </c>
      <c r="B685" s="8" t="s">
        <v>6589</v>
      </c>
      <c r="C685" s="8" t="s">
        <v>4412</v>
      </c>
      <c r="D685" s="5" t="s">
        <v>929</v>
      </c>
      <c r="E685" s="3">
        <v>97.33</v>
      </c>
      <c r="F685" s="3">
        <v>101.57</v>
      </c>
      <c r="G685" s="3">
        <v>136.78</v>
      </c>
      <c r="H685" s="3">
        <v>87.21</v>
      </c>
      <c r="I685" s="3">
        <v>83.03</v>
      </c>
      <c r="J685" s="3">
        <v>72.650000000000006</v>
      </c>
      <c r="K685" s="3">
        <v>62.27</v>
      </c>
      <c r="L685" s="3">
        <v>51.89</v>
      </c>
      <c r="M685" s="3">
        <v>41.52</v>
      </c>
      <c r="N685" s="3">
        <v>31.14</v>
      </c>
      <c r="O685" s="3">
        <v>20.76</v>
      </c>
      <c r="P685" s="3">
        <v>10.38</v>
      </c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 x14ac:dyDescent="0.25">
      <c r="A686" t="s">
        <v>869</v>
      </c>
      <c r="B686" s="8" t="s">
        <v>6589</v>
      </c>
      <c r="C686" s="8" t="s">
        <v>4413</v>
      </c>
      <c r="D686" s="5" t="s">
        <v>930</v>
      </c>
      <c r="E686" s="3">
        <v>20.07</v>
      </c>
      <c r="F686" s="3">
        <v>19.329999999999998</v>
      </c>
      <c r="G686" s="3">
        <v>20.78</v>
      </c>
      <c r="H686" s="3">
        <v>80.430000000000007</v>
      </c>
      <c r="I686" s="3">
        <v>76.06</v>
      </c>
      <c r="J686" s="3">
        <v>66.55</v>
      </c>
      <c r="K686" s="3">
        <v>57.05</v>
      </c>
      <c r="L686" s="3">
        <v>47.54</v>
      </c>
      <c r="M686" s="3">
        <v>38.03</v>
      </c>
      <c r="N686" s="3">
        <v>28.52</v>
      </c>
      <c r="O686" s="3">
        <v>19.02</v>
      </c>
      <c r="P686" s="3">
        <v>9.51</v>
      </c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 x14ac:dyDescent="0.25">
      <c r="A687" t="s">
        <v>869</v>
      </c>
      <c r="B687" s="8" t="s">
        <v>4414</v>
      </c>
      <c r="C687" s="8" t="s">
        <v>4414</v>
      </c>
      <c r="D687" s="5" t="s">
        <v>931</v>
      </c>
      <c r="E687" s="3">
        <v>858.84</v>
      </c>
      <c r="F687" s="3">
        <v>862.95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 x14ac:dyDescent="0.25">
      <c r="A688" t="s">
        <v>869</v>
      </c>
      <c r="B688" s="8" t="s">
        <v>4414</v>
      </c>
      <c r="C688" s="8" t="s">
        <v>4415</v>
      </c>
      <c r="D688" s="5" t="s">
        <v>932</v>
      </c>
      <c r="E688" s="3">
        <v>0</v>
      </c>
      <c r="F688" s="3">
        <v>0</v>
      </c>
      <c r="G688" s="3">
        <v>79.92</v>
      </c>
      <c r="H688" s="3">
        <v>80.55</v>
      </c>
      <c r="I688" s="3">
        <v>55.58</v>
      </c>
      <c r="J688" s="3">
        <v>48.63</v>
      </c>
      <c r="K688" s="3">
        <v>41.69</v>
      </c>
      <c r="L688" s="3">
        <v>34.74</v>
      </c>
      <c r="M688" s="3">
        <v>27.79</v>
      </c>
      <c r="N688" s="3">
        <v>20.84</v>
      </c>
      <c r="O688" s="3">
        <v>13.9</v>
      </c>
      <c r="P688" s="3">
        <v>6.95</v>
      </c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 x14ac:dyDescent="0.25">
      <c r="A689" t="s">
        <v>869</v>
      </c>
      <c r="B689" s="8" t="s">
        <v>4414</v>
      </c>
      <c r="C689" s="8" t="s">
        <v>4416</v>
      </c>
      <c r="D689" s="5" t="s">
        <v>933</v>
      </c>
      <c r="E689" s="3">
        <v>0</v>
      </c>
      <c r="F689" s="3">
        <v>0</v>
      </c>
      <c r="G689" s="3">
        <v>815.06</v>
      </c>
      <c r="H689" s="3">
        <v>835.21</v>
      </c>
      <c r="I689" s="3">
        <v>850.41</v>
      </c>
      <c r="J689" s="3">
        <v>744.11</v>
      </c>
      <c r="K689" s="3">
        <v>637.80999999999995</v>
      </c>
      <c r="L689" s="3">
        <v>531.51</v>
      </c>
      <c r="M689" s="3">
        <v>425.21</v>
      </c>
      <c r="N689" s="3">
        <v>318.89999999999998</v>
      </c>
      <c r="O689" s="3">
        <v>212.6</v>
      </c>
      <c r="P689" s="3">
        <v>106.3</v>
      </c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 x14ac:dyDescent="0.25">
      <c r="A690" t="s">
        <v>869</v>
      </c>
      <c r="B690" s="8" t="s">
        <v>4417</v>
      </c>
      <c r="C690" s="8" t="s">
        <v>4417</v>
      </c>
      <c r="D690" s="5" t="s">
        <v>26</v>
      </c>
      <c r="E690" s="3">
        <v>47.77</v>
      </c>
      <c r="F690" s="3">
        <v>50.48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 x14ac:dyDescent="0.25">
      <c r="A691" t="s">
        <v>869</v>
      </c>
      <c r="B691" s="8" t="s">
        <v>4417</v>
      </c>
      <c r="C691" s="8" t="s">
        <v>4418</v>
      </c>
      <c r="D691" s="5" t="s">
        <v>934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 x14ac:dyDescent="0.25">
      <c r="A692" t="s">
        <v>869</v>
      </c>
      <c r="B692" s="8" t="s">
        <v>4417</v>
      </c>
      <c r="C692" s="8" t="s">
        <v>4419</v>
      </c>
      <c r="D692" s="5" t="s">
        <v>935</v>
      </c>
      <c r="E692" s="3">
        <v>0</v>
      </c>
      <c r="F692" s="3">
        <v>0</v>
      </c>
      <c r="G692" s="3">
        <v>46.58</v>
      </c>
      <c r="H692" s="3">
        <v>43.36</v>
      </c>
      <c r="I692" s="3">
        <v>41.05</v>
      </c>
      <c r="J692" s="3">
        <v>35.92</v>
      </c>
      <c r="K692" s="3">
        <v>30.79</v>
      </c>
      <c r="L692" s="3">
        <v>25.66</v>
      </c>
      <c r="M692" s="3">
        <v>20.53</v>
      </c>
      <c r="N692" s="3">
        <v>15.39</v>
      </c>
      <c r="O692" s="3">
        <v>10.26</v>
      </c>
      <c r="P692" s="3">
        <v>5.13</v>
      </c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 x14ac:dyDescent="0.25">
      <c r="A693" t="s">
        <v>869</v>
      </c>
      <c r="B693" s="8" t="s">
        <v>4417</v>
      </c>
      <c r="C693" s="8" t="s">
        <v>4420</v>
      </c>
      <c r="D693" s="5" t="s">
        <v>936</v>
      </c>
      <c r="E693" s="3">
        <v>0</v>
      </c>
      <c r="F693" s="3">
        <v>0</v>
      </c>
      <c r="G693" s="3">
        <v>1.81</v>
      </c>
      <c r="H693" s="3">
        <v>1.62</v>
      </c>
      <c r="I693" s="3">
        <v>1.58</v>
      </c>
      <c r="J693" s="3">
        <v>1.38</v>
      </c>
      <c r="K693" s="3">
        <v>1.19</v>
      </c>
      <c r="L693" s="3">
        <v>0.99</v>
      </c>
      <c r="M693" s="3">
        <v>0.79</v>
      </c>
      <c r="N693" s="3">
        <v>0.59</v>
      </c>
      <c r="O693" s="3">
        <v>0.4</v>
      </c>
      <c r="P693" s="3">
        <v>0.2</v>
      </c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 x14ac:dyDescent="0.25">
      <c r="A694" t="s">
        <v>869</v>
      </c>
      <c r="B694" s="8" t="s">
        <v>4421</v>
      </c>
      <c r="C694" s="8" t="s">
        <v>4421</v>
      </c>
      <c r="D694" s="5" t="s">
        <v>937</v>
      </c>
      <c r="E694" s="3">
        <v>304.39999999999998</v>
      </c>
      <c r="F694" s="3">
        <v>318.14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 x14ac:dyDescent="0.25">
      <c r="A695" t="s">
        <v>869</v>
      </c>
      <c r="B695" s="8" t="s">
        <v>4421</v>
      </c>
      <c r="C695" s="8" t="s">
        <v>4422</v>
      </c>
      <c r="D695" s="5" t="s">
        <v>4423</v>
      </c>
      <c r="E695" s="3">
        <v>0</v>
      </c>
      <c r="F695" s="3">
        <v>0</v>
      </c>
      <c r="G695" s="3">
        <v>305.11</v>
      </c>
      <c r="H695" s="3">
        <v>312.42</v>
      </c>
      <c r="I695" s="3">
        <v>301.18</v>
      </c>
      <c r="J695" s="3">
        <v>263.52999999999997</v>
      </c>
      <c r="K695" s="3">
        <v>225.89</v>
      </c>
      <c r="L695" s="3">
        <v>188.24</v>
      </c>
      <c r="M695" s="3">
        <v>150.59</v>
      </c>
      <c r="N695" s="3">
        <v>112.94</v>
      </c>
      <c r="O695" s="3">
        <v>75.3</v>
      </c>
      <c r="P695" s="3">
        <v>37.65</v>
      </c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 x14ac:dyDescent="0.25">
      <c r="A696" t="s">
        <v>869</v>
      </c>
      <c r="B696" s="8" t="s">
        <v>4421</v>
      </c>
      <c r="C696" s="8" t="s">
        <v>4424</v>
      </c>
      <c r="D696" s="5" t="s">
        <v>4425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 x14ac:dyDescent="0.25">
      <c r="A697" t="s">
        <v>869</v>
      </c>
      <c r="B697" s="8" t="s">
        <v>4426</v>
      </c>
      <c r="C697" s="8" t="s">
        <v>4426</v>
      </c>
      <c r="D697" s="5" t="s">
        <v>938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 x14ac:dyDescent="0.25">
      <c r="A698" t="s">
        <v>950</v>
      </c>
      <c r="B698" s="8" t="s">
        <v>4427</v>
      </c>
      <c r="C698" s="8" t="s">
        <v>4427</v>
      </c>
      <c r="D698" s="5" t="s">
        <v>54</v>
      </c>
      <c r="E698" s="3">
        <v>27.37</v>
      </c>
      <c r="F698" s="3">
        <v>30.23</v>
      </c>
      <c r="G698" s="3">
        <v>23.22</v>
      </c>
      <c r="H698" s="3">
        <v>21.3</v>
      </c>
      <c r="I698" s="3">
        <v>16.46</v>
      </c>
      <c r="J698" s="3">
        <v>14.4</v>
      </c>
      <c r="K698" s="3">
        <v>12.35</v>
      </c>
      <c r="L698" s="3">
        <v>10.29</v>
      </c>
      <c r="M698" s="3">
        <v>8.23</v>
      </c>
      <c r="N698" s="3">
        <v>6.17</v>
      </c>
      <c r="O698" s="3">
        <v>4.12</v>
      </c>
      <c r="P698" s="3">
        <v>2.06</v>
      </c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 x14ac:dyDescent="0.25">
      <c r="A699" t="s">
        <v>950</v>
      </c>
      <c r="B699" s="8" t="s">
        <v>6590</v>
      </c>
      <c r="C699" s="8" t="s">
        <v>4428</v>
      </c>
      <c r="D699" s="5" t="s">
        <v>948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 x14ac:dyDescent="0.25">
      <c r="A700" t="s">
        <v>950</v>
      </c>
      <c r="B700" s="8" t="s">
        <v>4429</v>
      </c>
      <c r="C700" s="8" t="s">
        <v>4429</v>
      </c>
      <c r="D700" s="5" t="s">
        <v>949</v>
      </c>
      <c r="E700" s="3">
        <v>0.14000000000000001</v>
      </c>
      <c r="F700" s="3">
        <v>0.13</v>
      </c>
      <c r="G700" s="3">
        <v>0.16</v>
      </c>
      <c r="H700" s="3">
        <v>0.15</v>
      </c>
      <c r="I700" s="3">
        <v>0.79</v>
      </c>
      <c r="J700" s="3">
        <v>0.69</v>
      </c>
      <c r="K700" s="3">
        <v>0.59</v>
      </c>
      <c r="L700" s="3">
        <v>0.49</v>
      </c>
      <c r="M700" s="3">
        <v>0.4</v>
      </c>
      <c r="N700" s="3">
        <v>0.3</v>
      </c>
      <c r="O700" s="3">
        <v>0.2</v>
      </c>
      <c r="P700" s="3">
        <v>0.1</v>
      </c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 x14ac:dyDescent="0.25">
      <c r="A701" t="s">
        <v>950</v>
      </c>
      <c r="B701" s="8" t="s">
        <v>4430</v>
      </c>
      <c r="C701" s="8" t="s">
        <v>4430</v>
      </c>
      <c r="D701" s="5" t="s">
        <v>950</v>
      </c>
      <c r="E701" s="3">
        <v>2.38</v>
      </c>
      <c r="F701" s="3">
        <v>2.2200000000000002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 x14ac:dyDescent="0.25">
      <c r="A702" t="s">
        <v>950</v>
      </c>
      <c r="B702" s="8" t="s">
        <v>4431</v>
      </c>
      <c r="C702" s="8" t="s">
        <v>4431</v>
      </c>
      <c r="D702" s="5" t="s">
        <v>944</v>
      </c>
      <c r="E702" s="3">
        <v>342.81</v>
      </c>
      <c r="F702" s="3">
        <v>342.62</v>
      </c>
      <c r="G702" s="3">
        <v>365.37</v>
      </c>
      <c r="H702" s="3">
        <v>338.24</v>
      </c>
      <c r="I702" s="3">
        <v>327.71</v>
      </c>
      <c r="J702" s="3">
        <v>286.75</v>
      </c>
      <c r="K702" s="3">
        <v>245.78</v>
      </c>
      <c r="L702" s="3">
        <v>204.82</v>
      </c>
      <c r="M702" s="3">
        <v>163.86</v>
      </c>
      <c r="N702" s="3">
        <v>122.89</v>
      </c>
      <c r="O702" s="3">
        <v>81.93</v>
      </c>
      <c r="P702" s="3">
        <v>40.96</v>
      </c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 x14ac:dyDescent="0.25">
      <c r="A703" t="s">
        <v>950</v>
      </c>
      <c r="B703" s="8" t="s">
        <v>6591</v>
      </c>
      <c r="C703" s="8" t="s">
        <v>4432</v>
      </c>
      <c r="D703" s="5" t="s">
        <v>951</v>
      </c>
      <c r="E703" s="3">
        <v>51.41</v>
      </c>
      <c r="F703" s="3">
        <v>46.5</v>
      </c>
      <c r="G703" s="3">
        <v>49.2</v>
      </c>
      <c r="H703" s="3">
        <v>47.48</v>
      </c>
      <c r="I703" s="3">
        <v>45.28</v>
      </c>
      <c r="J703" s="3">
        <v>39.619999999999997</v>
      </c>
      <c r="K703" s="3">
        <v>33.96</v>
      </c>
      <c r="L703" s="3">
        <v>28.3</v>
      </c>
      <c r="M703" s="3">
        <v>22.64</v>
      </c>
      <c r="N703" s="3">
        <v>16.98</v>
      </c>
      <c r="O703" s="3">
        <v>11.32</v>
      </c>
      <c r="P703" s="3">
        <v>5.66</v>
      </c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 x14ac:dyDescent="0.25">
      <c r="A704" t="s">
        <v>950</v>
      </c>
      <c r="B704" s="8" t="s">
        <v>4433</v>
      </c>
      <c r="C704" s="8" t="s">
        <v>4433</v>
      </c>
      <c r="D704" s="5" t="s">
        <v>952</v>
      </c>
      <c r="E704" s="3">
        <v>1.27</v>
      </c>
      <c r="F704" s="3">
        <v>1.17</v>
      </c>
      <c r="G704" s="3">
        <v>2.11</v>
      </c>
      <c r="H704" s="3">
        <v>1.97</v>
      </c>
      <c r="I704" s="3">
        <v>1.88</v>
      </c>
      <c r="J704" s="3">
        <v>1.65</v>
      </c>
      <c r="K704" s="3">
        <v>1.41</v>
      </c>
      <c r="L704" s="3">
        <v>1.18</v>
      </c>
      <c r="M704" s="3">
        <v>0.94</v>
      </c>
      <c r="N704" s="3">
        <v>0.71</v>
      </c>
      <c r="O704" s="3">
        <v>0.47</v>
      </c>
      <c r="P704" s="3">
        <v>0.24</v>
      </c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 x14ac:dyDescent="0.25">
      <c r="A705" t="s">
        <v>950</v>
      </c>
      <c r="B705" s="8" t="s">
        <v>4433</v>
      </c>
      <c r="C705" s="8" t="s">
        <v>4434</v>
      </c>
      <c r="D705" s="5" t="s">
        <v>953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 x14ac:dyDescent="0.25">
      <c r="A706" t="s">
        <v>950</v>
      </c>
      <c r="B706" s="8" t="s">
        <v>6592</v>
      </c>
      <c r="C706" s="8" t="s">
        <v>4435</v>
      </c>
      <c r="D706" s="5" t="s">
        <v>954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 x14ac:dyDescent="0.25">
      <c r="A707" t="s">
        <v>950</v>
      </c>
      <c r="B707" s="8" t="s">
        <v>4436</v>
      </c>
      <c r="C707" s="8" t="s">
        <v>4436</v>
      </c>
      <c r="D707" s="5" t="s">
        <v>955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 x14ac:dyDescent="0.25">
      <c r="A708" t="s">
        <v>950</v>
      </c>
      <c r="B708" s="8" t="s">
        <v>4436</v>
      </c>
      <c r="C708" s="8" t="s">
        <v>4437</v>
      </c>
      <c r="D708" s="5" t="s">
        <v>956</v>
      </c>
      <c r="E708" s="3">
        <v>0</v>
      </c>
      <c r="F708" s="3">
        <v>2.16</v>
      </c>
      <c r="G708" s="3">
        <v>5.36</v>
      </c>
      <c r="H708" s="3">
        <v>2.4700000000000002</v>
      </c>
      <c r="I708" s="3">
        <v>4.7699999999999996</v>
      </c>
      <c r="J708" s="3">
        <v>4.17</v>
      </c>
      <c r="K708" s="3">
        <v>3.58</v>
      </c>
      <c r="L708" s="3">
        <v>2.98</v>
      </c>
      <c r="M708" s="3">
        <v>2.39</v>
      </c>
      <c r="N708" s="3">
        <v>1.79</v>
      </c>
      <c r="O708" s="3">
        <v>1.19</v>
      </c>
      <c r="P708" s="3">
        <v>0.6</v>
      </c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 x14ac:dyDescent="0.25">
      <c r="A709" t="s">
        <v>950</v>
      </c>
      <c r="B709" s="8" t="s">
        <v>4438</v>
      </c>
      <c r="C709" s="8" t="s">
        <v>4438</v>
      </c>
      <c r="D709" s="5" t="s">
        <v>41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 x14ac:dyDescent="0.25">
      <c r="A710" t="s">
        <v>950</v>
      </c>
      <c r="B710" s="8" t="s">
        <v>4438</v>
      </c>
      <c r="C710" s="8" t="s">
        <v>4439</v>
      </c>
      <c r="D710" s="5" t="s">
        <v>315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 x14ac:dyDescent="0.25">
      <c r="A711" t="s">
        <v>950</v>
      </c>
      <c r="B711" s="8" t="s">
        <v>4440</v>
      </c>
      <c r="C711" s="8" t="s">
        <v>4440</v>
      </c>
      <c r="D711" s="5" t="s">
        <v>957</v>
      </c>
      <c r="E711" s="3">
        <v>15.6</v>
      </c>
      <c r="F711" s="3">
        <v>23.77</v>
      </c>
      <c r="G711" s="3">
        <v>23.9</v>
      </c>
      <c r="H711" s="3">
        <v>23.03</v>
      </c>
      <c r="I711" s="3">
        <v>18.71</v>
      </c>
      <c r="J711" s="3">
        <v>16.37</v>
      </c>
      <c r="K711" s="3">
        <v>14.03</v>
      </c>
      <c r="L711" s="3">
        <v>11.69</v>
      </c>
      <c r="M711" s="3">
        <v>9.36</v>
      </c>
      <c r="N711" s="3">
        <v>7.02</v>
      </c>
      <c r="O711" s="3">
        <v>4.68</v>
      </c>
      <c r="P711" s="3">
        <v>2.34</v>
      </c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 x14ac:dyDescent="0.25">
      <c r="A712" t="s">
        <v>950</v>
      </c>
      <c r="B712" s="8" t="s">
        <v>4440</v>
      </c>
      <c r="C712" s="8" t="s">
        <v>4441</v>
      </c>
      <c r="D712" s="5" t="s">
        <v>958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 x14ac:dyDescent="0.25">
      <c r="A713" t="s">
        <v>950</v>
      </c>
      <c r="B713" s="8" t="s">
        <v>4442</v>
      </c>
      <c r="C713" s="8" t="s">
        <v>4442</v>
      </c>
      <c r="D713" s="5" t="s">
        <v>959</v>
      </c>
      <c r="E713" s="3">
        <v>8.16</v>
      </c>
      <c r="F713" s="3">
        <v>9.7899999999999991</v>
      </c>
      <c r="G713" s="3">
        <v>17.54</v>
      </c>
      <c r="H713" s="3">
        <v>15.33</v>
      </c>
      <c r="I713" s="3">
        <v>14.29</v>
      </c>
      <c r="J713" s="3">
        <v>12.5</v>
      </c>
      <c r="K713" s="3">
        <v>10.72</v>
      </c>
      <c r="L713" s="3">
        <v>8.93</v>
      </c>
      <c r="M713" s="3">
        <v>7.15</v>
      </c>
      <c r="N713" s="3">
        <v>5.36</v>
      </c>
      <c r="O713" s="3">
        <v>3.57</v>
      </c>
      <c r="P713" s="3">
        <v>1.79</v>
      </c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 x14ac:dyDescent="0.25">
      <c r="A714" t="s">
        <v>950</v>
      </c>
      <c r="B714" s="8" t="s">
        <v>4442</v>
      </c>
      <c r="C714" s="8" t="s">
        <v>4443</v>
      </c>
      <c r="D714" s="5" t="s">
        <v>960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 x14ac:dyDescent="0.25">
      <c r="A715" t="s">
        <v>751</v>
      </c>
      <c r="B715" s="8" t="s">
        <v>4444</v>
      </c>
      <c r="C715" s="8" t="s">
        <v>4444</v>
      </c>
      <c r="D715" s="5" t="s">
        <v>978</v>
      </c>
      <c r="E715" s="3">
        <v>32.799999999999997</v>
      </c>
      <c r="F715" s="3">
        <v>31.98</v>
      </c>
      <c r="G715" s="3">
        <v>30.61</v>
      </c>
      <c r="H715" s="3">
        <v>32.409999999999997</v>
      </c>
      <c r="I715" s="3">
        <v>30.92</v>
      </c>
      <c r="J715" s="3">
        <v>27.06</v>
      </c>
      <c r="K715" s="3">
        <v>23.19</v>
      </c>
      <c r="L715" s="3">
        <v>19.329999999999998</v>
      </c>
      <c r="M715" s="3">
        <v>15.46</v>
      </c>
      <c r="N715" s="3">
        <v>11.6</v>
      </c>
      <c r="O715" s="3">
        <v>7.73</v>
      </c>
      <c r="P715" s="3">
        <v>3.87</v>
      </c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 x14ac:dyDescent="0.25">
      <c r="A716" t="s">
        <v>751</v>
      </c>
      <c r="B716" s="8" t="s">
        <v>4445</v>
      </c>
      <c r="C716" s="8" t="s">
        <v>4445</v>
      </c>
      <c r="D716" s="5" t="s">
        <v>979</v>
      </c>
      <c r="E716" s="3">
        <v>28.12</v>
      </c>
      <c r="F716" s="3">
        <v>26.78</v>
      </c>
      <c r="G716" s="3">
        <v>24.94</v>
      </c>
      <c r="H716" s="3">
        <v>25.51</v>
      </c>
      <c r="I716" s="3">
        <v>27.41</v>
      </c>
      <c r="J716" s="3">
        <v>23.98</v>
      </c>
      <c r="K716" s="3">
        <v>20.56</v>
      </c>
      <c r="L716" s="3">
        <v>17.13</v>
      </c>
      <c r="M716" s="3">
        <v>13.71</v>
      </c>
      <c r="N716" s="3">
        <v>10.28</v>
      </c>
      <c r="O716" s="3">
        <v>6.85</v>
      </c>
      <c r="P716" s="3">
        <v>3.43</v>
      </c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 x14ac:dyDescent="0.25">
      <c r="A717" t="s">
        <v>751</v>
      </c>
      <c r="B717" s="8" t="s">
        <v>4446</v>
      </c>
      <c r="C717" s="8" t="s">
        <v>4446</v>
      </c>
      <c r="D717" s="5" t="s">
        <v>980</v>
      </c>
      <c r="E717" s="3">
        <v>380.6</v>
      </c>
      <c r="F717" s="3">
        <v>400.25</v>
      </c>
      <c r="G717" s="3">
        <v>470.33</v>
      </c>
      <c r="H717" s="3">
        <v>476.66</v>
      </c>
      <c r="I717" s="3">
        <v>456.12</v>
      </c>
      <c r="J717" s="3">
        <v>399.11</v>
      </c>
      <c r="K717" s="3">
        <v>342.09</v>
      </c>
      <c r="L717" s="3">
        <v>285.08</v>
      </c>
      <c r="M717" s="3">
        <v>228.06</v>
      </c>
      <c r="N717" s="3">
        <v>171.05</v>
      </c>
      <c r="O717" s="3">
        <v>114.03</v>
      </c>
      <c r="P717" s="3">
        <v>57.02</v>
      </c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 x14ac:dyDescent="0.25">
      <c r="A718" t="s">
        <v>751</v>
      </c>
      <c r="B718" s="8" t="s">
        <v>4447</v>
      </c>
      <c r="C718" s="8" t="s">
        <v>4447</v>
      </c>
      <c r="D718" s="5" t="s">
        <v>54</v>
      </c>
      <c r="E718" s="3">
        <v>445</v>
      </c>
      <c r="F718" s="3">
        <v>87.63</v>
      </c>
      <c r="G718" s="3">
        <v>139.13</v>
      </c>
      <c r="H718" s="3">
        <v>125.73</v>
      </c>
      <c r="I718" s="3">
        <v>122.06</v>
      </c>
      <c r="J718" s="3">
        <v>106.8</v>
      </c>
      <c r="K718" s="3">
        <v>91.55</v>
      </c>
      <c r="L718" s="3">
        <v>76.290000000000006</v>
      </c>
      <c r="M718" s="3">
        <v>61.03</v>
      </c>
      <c r="N718" s="3">
        <v>45.77</v>
      </c>
      <c r="O718" s="3">
        <v>30.52</v>
      </c>
      <c r="P718" s="3">
        <v>15.26</v>
      </c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 x14ac:dyDescent="0.25">
      <c r="A719" t="s">
        <v>751</v>
      </c>
      <c r="B719" s="8" t="s">
        <v>4448</v>
      </c>
      <c r="C719" s="8" t="s">
        <v>4448</v>
      </c>
      <c r="D719" s="5" t="s">
        <v>968</v>
      </c>
      <c r="E719" s="3">
        <v>31.42</v>
      </c>
      <c r="F719" s="3">
        <v>30.21</v>
      </c>
      <c r="G719" s="3">
        <v>29.22</v>
      </c>
      <c r="H719" s="3">
        <v>29.34</v>
      </c>
      <c r="I719" s="3">
        <v>28.52</v>
      </c>
      <c r="J719" s="3">
        <v>24.96</v>
      </c>
      <c r="K719" s="3">
        <v>21.39</v>
      </c>
      <c r="L719" s="3">
        <v>17.829999999999998</v>
      </c>
      <c r="M719" s="3">
        <v>14.26</v>
      </c>
      <c r="N719" s="3">
        <v>10.7</v>
      </c>
      <c r="O719" s="3">
        <v>7.13</v>
      </c>
      <c r="P719" s="3">
        <v>3.57</v>
      </c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 x14ac:dyDescent="0.25">
      <c r="A720" t="s">
        <v>751</v>
      </c>
      <c r="B720" s="8" t="s">
        <v>4449</v>
      </c>
      <c r="C720" s="8" t="s">
        <v>4449</v>
      </c>
      <c r="D720" s="5" t="s">
        <v>981</v>
      </c>
      <c r="E720" s="3">
        <v>10.73</v>
      </c>
      <c r="F720" s="3">
        <v>11.22</v>
      </c>
      <c r="G720" s="3">
        <v>10.32</v>
      </c>
      <c r="H720" s="3">
        <v>10.63</v>
      </c>
      <c r="I720" s="3">
        <v>11.38</v>
      </c>
      <c r="J720" s="3">
        <v>9.9600000000000009</v>
      </c>
      <c r="K720" s="3">
        <v>8.5399999999999991</v>
      </c>
      <c r="L720" s="3">
        <v>7.11</v>
      </c>
      <c r="M720" s="3">
        <v>5.69</v>
      </c>
      <c r="N720" s="3">
        <v>4.2699999999999996</v>
      </c>
      <c r="O720" s="3">
        <v>2.85</v>
      </c>
      <c r="P720" s="3">
        <v>1.42</v>
      </c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 x14ac:dyDescent="0.25">
      <c r="A721" t="s">
        <v>751</v>
      </c>
      <c r="B721" s="8" t="s">
        <v>4450</v>
      </c>
      <c r="C721" s="8" t="s">
        <v>4450</v>
      </c>
      <c r="D721" s="5" t="s">
        <v>148</v>
      </c>
      <c r="E721" s="3">
        <v>21.85</v>
      </c>
      <c r="F721" s="3">
        <v>20.86</v>
      </c>
      <c r="G721" s="3">
        <v>19.36</v>
      </c>
      <c r="H721" s="3">
        <v>21.53</v>
      </c>
      <c r="I721" s="3">
        <v>20.39</v>
      </c>
      <c r="J721" s="3">
        <v>17.84</v>
      </c>
      <c r="K721" s="3">
        <v>15.29</v>
      </c>
      <c r="L721" s="3">
        <v>12.74</v>
      </c>
      <c r="M721" s="3">
        <v>10.199999999999999</v>
      </c>
      <c r="N721" s="3">
        <v>7.65</v>
      </c>
      <c r="O721" s="3">
        <v>5.0999999999999996</v>
      </c>
      <c r="P721" s="3">
        <v>2.5499999999999998</v>
      </c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 x14ac:dyDescent="0.25">
      <c r="A722" t="s">
        <v>751</v>
      </c>
      <c r="B722" s="8" t="s">
        <v>4451</v>
      </c>
      <c r="C722" s="8" t="s">
        <v>4451</v>
      </c>
      <c r="D722" s="5" t="s">
        <v>313</v>
      </c>
      <c r="E722" s="3">
        <v>15.27</v>
      </c>
      <c r="F722" s="3">
        <v>14.42</v>
      </c>
      <c r="G722" s="3">
        <v>13.42</v>
      </c>
      <c r="H722" s="3">
        <v>11.04</v>
      </c>
      <c r="I722" s="3">
        <v>10.47</v>
      </c>
      <c r="J722" s="3">
        <v>9.16</v>
      </c>
      <c r="K722" s="3">
        <v>7.85</v>
      </c>
      <c r="L722" s="3">
        <v>6.54</v>
      </c>
      <c r="M722" s="3">
        <v>5.24</v>
      </c>
      <c r="N722" s="3">
        <v>3.93</v>
      </c>
      <c r="O722" s="3">
        <v>2.62</v>
      </c>
      <c r="P722" s="3">
        <v>1.31</v>
      </c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spans="1:33" x14ac:dyDescent="0.25">
      <c r="A723" t="s">
        <v>751</v>
      </c>
      <c r="B723" s="8" t="s">
        <v>4452</v>
      </c>
      <c r="C723" s="8" t="s">
        <v>4452</v>
      </c>
      <c r="D723" s="5" t="s">
        <v>155</v>
      </c>
      <c r="E723" s="3">
        <v>6.49</v>
      </c>
      <c r="F723" s="3">
        <v>6.82</v>
      </c>
      <c r="G723" s="3">
        <v>6.59</v>
      </c>
      <c r="H723" s="3">
        <v>7.71</v>
      </c>
      <c r="I723" s="3">
        <v>7.34</v>
      </c>
      <c r="J723" s="3">
        <v>6.42</v>
      </c>
      <c r="K723" s="3">
        <v>5.51</v>
      </c>
      <c r="L723" s="3">
        <v>4.59</v>
      </c>
      <c r="M723" s="3">
        <v>3.67</v>
      </c>
      <c r="N723" s="3">
        <v>2.75</v>
      </c>
      <c r="O723" s="3">
        <v>1.84</v>
      </c>
      <c r="P723" s="3">
        <v>0.92</v>
      </c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spans="1:33" x14ac:dyDescent="0.25">
      <c r="A724" t="s">
        <v>751</v>
      </c>
      <c r="B724" s="8" t="s">
        <v>4453</v>
      </c>
      <c r="C724" s="8" t="s">
        <v>4453</v>
      </c>
      <c r="D724" s="5" t="s">
        <v>982</v>
      </c>
      <c r="E724" s="3">
        <v>8.4499999999999993</v>
      </c>
      <c r="F724" s="3">
        <v>8.89</v>
      </c>
      <c r="G724" s="3">
        <v>8.59</v>
      </c>
      <c r="H724" s="3">
        <v>6.64</v>
      </c>
      <c r="I724" s="3">
        <v>6.5</v>
      </c>
      <c r="J724" s="3">
        <v>5.69</v>
      </c>
      <c r="K724" s="3">
        <v>4.88</v>
      </c>
      <c r="L724" s="3">
        <v>4.0599999999999996</v>
      </c>
      <c r="M724" s="3">
        <v>3.25</v>
      </c>
      <c r="N724" s="3">
        <v>2.44</v>
      </c>
      <c r="O724" s="3">
        <v>1.63</v>
      </c>
      <c r="P724" s="3">
        <v>0.81</v>
      </c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spans="1:33" x14ac:dyDescent="0.25">
      <c r="A725" t="s">
        <v>751</v>
      </c>
      <c r="B725" s="8" t="s">
        <v>4454</v>
      </c>
      <c r="C725" s="8" t="s">
        <v>4454</v>
      </c>
      <c r="D725" s="5" t="s">
        <v>983</v>
      </c>
      <c r="E725" s="3">
        <v>9.7100000000000009</v>
      </c>
      <c r="F725" s="3">
        <v>9.17</v>
      </c>
      <c r="G725" s="3">
        <v>8.64</v>
      </c>
      <c r="H725" s="3">
        <v>8.93</v>
      </c>
      <c r="I725" s="3">
        <v>9.85</v>
      </c>
      <c r="J725" s="3">
        <v>8.6199999999999992</v>
      </c>
      <c r="K725" s="3">
        <v>7.39</v>
      </c>
      <c r="L725" s="3">
        <v>6.16</v>
      </c>
      <c r="M725" s="3">
        <v>4.93</v>
      </c>
      <c r="N725" s="3">
        <v>3.69</v>
      </c>
      <c r="O725" s="3">
        <v>2.46</v>
      </c>
      <c r="P725" s="3">
        <v>1.23</v>
      </c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spans="1:33" x14ac:dyDescent="0.25">
      <c r="A726" t="s">
        <v>751</v>
      </c>
      <c r="B726" s="8" t="s">
        <v>4455</v>
      </c>
      <c r="C726" s="8" t="s">
        <v>4455</v>
      </c>
      <c r="D726" s="5" t="s">
        <v>14</v>
      </c>
      <c r="E726" s="3">
        <v>547.25</v>
      </c>
      <c r="F726" s="3">
        <v>921.13</v>
      </c>
      <c r="G726" s="3">
        <v>643.20000000000005</v>
      </c>
      <c r="H726" s="3">
        <v>415.37</v>
      </c>
      <c r="I726" s="3">
        <v>611.14</v>
      </c>
      <c r="J726" s="3">
        <v>534.75</v>
      </c>
      <c r="K726" s="3">
        <v>458.36</v>
      </c>
      <c r="L726" s="3">
        <v>381.96</v>
      </c>
      <c r="M726" s="3">
        <v>305.57</v>
      </c>
      <c r="N726" s="3">
        <v>229.18</v>
      </c>
      <c r="O726" s="3">
        <v>152.79</v>
      </c>
      <c r="P726" s="3">
        <v>76.39</v>
      </c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spans="1:33" x14ac:dyDescent="0.25">
      <c r="A727" t="s">
        <v>751</v>
      </c>
      <c r="B727" s="8" t="s">
        <v>4456</v>
      </c>
      <c r="C727" s="8" t="s">
        <v>4456</v>
      </c>
      <c r="D727" s="5" t="s">
        <v>984</v>
      </c>
      <c r="E727" s="3">
        <v>209.68</v>
      </c>
      <c r="F727" s="3">
        <v>213.1</v>
      </c>
      <c r="G727" s="3">
        <v>246.59</v>
      </c>
      <c r="H727" s="3">
        <v>226.81</v>
      </c>
      <c r="I727" s="3">
        <v>219.82</v>
      </c>
      <c r="J727" s="3">
        <v>192.34</v>
      </c>
      <c r="K727" s="3">
        <v>164.87</v>
      </c>
      <c r="L727" s="3">
        <v>137.38999999999999</v>
      </c>
      <c r="M727" s="3">
        <v>109.91</v>
      </c>
      <c r="N727" s="3">
        <v>82.43</v>
      </c>
      <c r="O727" s="3">
        <v>54.96</v>
      </c>
      <c r="P727" s="3">
        <v>27.48</v>
      </c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spans="1:33" x14ac:dyDescent="0.25">
      <c r="A728" t="s">
        <v>751</v>
      </c>
      <c r="B728" s="8" t="s">
        <v>4457</v>
      </c>
      <c r="C728" s="8" t="s">
        <v>4457</v>
      </c>
      <c r="D728" s="5" t="s">
        <v>395</v>
      </c>
      <c r="E728" s="3">
        <v>131.97999999999999</v>
      </c>
      <c r="F728" s="3">
        <v>144.12</v>
      </c>
      <c r="G728" s="3">
        <v>138.94999999999999</v>
      </c>
      <c r="H728" s="3">
        <v>139.41999999999999</v>
      </c>
      <c r="I728" s="3">
        <v>135.81</v>
      </c>
      <c r="J728" s="3">
        <v>118.83</v>
      </c>
      <c r="K728" s="3">
        <v>101.86</v>
      </c>
      <c r="L728" s="3">
        <v>84.88</v>
      </c>
      <c r="M728" s="3">
        <v>67.91</v>
      </c>
      <c r="N728" s="3">
        <v>50.93</v>
      </c>
      <c r="O728" s="3">
        <v>33.950000000000003</v>
      </c>
      <c r="P728" s="3">
        <v>16.98</v>
      </c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 x14ac:dyDescent="0.25">
      <c r="A729" t="s">
        <v>751</v>
      </c>
      <c r="B729" s="8" t="s">
        <v>4458</v>
      </c>
      <c r="C729" s="8" t="s">
        <v>4458</v>
      </c>
      <c r="D729" s="5" t="s">
        <v>985</v>
      </c>
      <c r="E729" s="3">
        <v>53.02</v>
      </c>
      <c r="F729" s="3">
        <v>45.42</v>
      </c>
      <c r="G729" s="3">
        <v>42.73</v>
      </c>
      <c r="H729" s="3">
        <v>42.04</v>
      </c>
      <c r="I729" s="3">
        <v>39.979999999999997</v>
      </c>
      <c r="J729" s="3">
        <v>34.979999999999997</v>
      </c>
      <c r="K729" s="3">
        <v>29.99</v>
      </c>
      <c r="L729" s="3">
        <v>24.99</v>
      </c>
      <c r="M729" s="3">
        <v>19.989999999999998</v>
      </c>
      <c r="N729" s="3">
        <v>14.99</v>
      </c>
      <c r="O729" s="3">
        <v>10</v>
      </c>
      <c r="P729" s="3">
        <v>5</v>
      </c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 x14ac:dyDescent="0.25">
      <c r="A730" t="s">
        <v>751</v>
      </c>
      <c r="B730" s="8" t="s">
        <v>4459</v>
      </c>
      <c r="C730" s="8" t="s">
        <v>4459</v>
      </c>
      <c r="D730" s="5" t="s">
        <v>322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 x14ac:dyDescent="0.25">
      <c r="A731" t="s">
        <v>751</v>
      </c>
      <c r="B731" s="8" t="s">
        <v>4460</v>
      </c>
      <c r="C731" s="8" t="s">
        <v>4460</v>
      </c>
      <c r="D731" s="5" t="s">
        <v>986</v>
      </c>
      <c r="E731" s="3">
        <v>0.97</v>
      </c>
      <c r="F731" s="3">
        <v>0.94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spans="1:33" x14ac:dyDescent="0.25">
      <c r="A732" t="s">
        <v>751</v>
      </c>
      <c r="B732" s="8" t="s">
        <v>4461</v>
      </c>
      <c r="C732" s="8" t="s">
        <v>4461</v>
      </c>
      <c r="D732" s="5" t="s">
        <v>24</v>
      </c>
      <c r="E732" s="3">
        <v>123.82</v>
      </c>
      <c r="F732" s="3">
        <v>115.73</v>
      </c>
      <c r="G732" s="3">
        <v>112.65</v>
      </c>
      <c r="H732" s="3">
        <v>109.54</v>
      </c>
      <c r="I732" s="3">
        <v>92.88</v>
      </c>
      <c r="J732" s="3">
        <v>81.27</v>
      </c>
      <c r="K732" s="3">
        <v>69.66</v>
      </c>
      <c r="L732" s="3">
        <v>58.05</v>
      </c>
      <c r="M732" s="3">
        <v>46.44</v>
      </c>
      <c r="N732" s="3">
        <v>34.83</v>
      </c>
      <c r="O732" s="3">
        <v>23.22</v>
      </c>
      <c r="P732" s="3">
        <v>11.61</v>
      </c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spans="1:33" x14ac:dyDescent="0.25">
      <c r="A733" t="s">
        <v>751</v>
      </c>
      <c r="B733" s="8" t="s">
        <v>4462</v>
      </c>
      <c r="C733" s="8" t="s">
        <v>4462</v>
      </c>
      <c r="D733" s="5" t="s">
        <v>987</v>
      </c>
      <c r="E733" s="3">
        <v>76.56</v>
      </c>
      <c r="F733" s="3">
        <v>79.48</v>
      </c>
      <c r="G733" s="3">
        <v>78.44</v>
      </c>
      <c r="H733" s="3">
        <v>81.739999999999995</v>
      </c>
      <c r="I733" s="3">
        <v>81.05</v>
      </c>
      <c r="J733" s="3">
        <v>70.92</v>
      </c>
      <c r="K733" s="3">
        <v>60.79</v>
      </c>
      <c r="L733" s="3">
        <v>50.66</v>
      </c>
      <c r="M733" s="3">
        <v>40.53</v>
      </c>
      <c r="N733" s="3">
        <v>30.39</v>
      </c>
      <c r="O733" s="3">
        <v>20.260000000000002</v>
      </c>
      <c r="P733" s="3">
        <v>10.130000000000001</v>
      </c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spans="1:33" x14ac:dyDescent="0.25">
      <c r="A734" t="s">
        <v>751</v>
      </c>
      <c r="B734" s="8" t="s">
        <v>4463</v>
      </c>
      <c r="C734" s="8" t="s">
        <v>4463</v>
      </c>
      <c r="D734" s="5" t="s">
        <v>988</v>
      </c>
      <c r="E734" s="3">
        <v>49.16</v>
      </c>
      <c r="F734" s="3">
        <v>52.75</v>
      </c>
      <c r="G734" s="3">
        <v>45.98</v>
      </c>
      <c r="H734" s="3">
        <v>50.86</v>
      </c>
      <c r="I734" s="3">
        <v>47.98</v>
      </c>
      <c r="J734" s="3">
        <v>41.98</v>
      </c>
      <c r="K734" s="3">
        <v>35.99</v>
      </c>
      <c r="L734" s="3">
        <v>29.99</v>
      </c>
      <c r="M734" s="3">
        <v>23.99</v>
      </c>
      <c r="N734" s="3">
        <v>17.989999999999998</v>
      </c>
      <c r="O734" s="3">
        <v>12</v>
      </c>
      <c r="P734" s="3">
        <v>6</v>
      </c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spans="1:33" x14ac:dyDescent="0.25">
      <c r="A735" t="s">
        <v>995</v>
      </c>
      <c r="B735" s="8" t="s">
        <v>4464</v>
      </c>
      <c r="C735" s="8" t="s">
        <v>4464</v>
      </c>
      <c r="D735" s="5" t="s">
        <v>147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spans="1:33" x14ac:dyDescent="0.25">
      <c r="A736" t="s">
        <v>995</v>
      </c>
      <c r="B736" s="8" t="s">
        <v>4464</v>
      </c>
      <c r="C736" s="8" t="s">
        <v>4465</v>
      </c>
      <c r="D736" s="5" t="s">
        <v>1000</v>
      </c>
      <c r="E736" s="3">
        <v>1.71</v>
      </c>
      <c r="F736" s="3">
        <v>1.79</v>
      </c>
      <c r="G736" s="3">
        <v>1.65</v>
      </c>
      <c r="H736" s="3">
        <v>4.47</v>
      </c>
      <c r="I736" s="3">
        <v>1.4</v>
      </c>
      <c r="J736" s="3">
        <v>1.23</v>
      </c>
      <c r="K736" s="3">
        <v>1.05</v>
      </c>
      <c r="L736" s="3">
        <v>0.88</v>
      </c>
      <c r="M736" s="3">
        <v>0.7</v>
      </c>
      <c r="N736" s="3">
        <v>0.53</v>
      </c>
      <c r="O736" s="3">
        <v>0.35</v>
      </c>
      <c r="P736" s="3">
        <v>0.18</v>
      </c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spans="1:33" x14ac:dyDescent="0.25">
      <c r="A737" t="s">
        <v>995</v>
      </c>
      <c r="B737" s="8" t="s">
        <v>4466</v>
      </c>
      <c r="C737" s="8" t="s">
        <v>4466</v>
      </c>
      <c r="D737" s="5" t="s">
        <v>995</v>
      </c>
      <c r="E737" s="3">
        <v>379.25</v>
      </c>
      <c r="F737" s="3">
        <v>334.67</v>
      </c>
      <c r="G737" s="3">
        <v>503.07</v>
      </c>
      <c r="H737" s="3">
        <v>1414.3</v>
      </c>
      <c r="I737" s="3">
        <v>1358.1</v>
      </c>
      <c r="J737" s="3">
        <v>1188.3399999999999</v>
      </c>
      <c r="K737" s="3">
        <v>1018.58</v>
      </c>
      <c r="L737" s="3">
        <v>848.81</v>
      </c>
      <c r="M737" s="3">
        <v>679.05</v>
      </c>
      <c r="N737" s="3">
        <v>509.29</v>
      </c>
      <c r="O737" s="3">
        <v>339.53</v>
      </c>
      <c r="P737" s="3">
        <v>169.76</v>
      </c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spans="1:33" x14ac:dyDescent="0.25">
      <c r="A738" t="s">
        <v>995</v>
      </c>
      <c r="B738" s="8" t="s">
        <v>4467</v>
      </c>
      <c r="C738" s="8" t="s">
        <v>4467</v>
      </c>
      <c r="D738" s="5" t="s">
        <v>1001</v>
      </c>
      <c r="E738" s="3">
        <v>0.37</v>
      </c>
      <c r="F738" s="3">
        <v>0.33</v>
      </c>
      <c r="G738" s="3">
        <v>0.32</v>
      </c>
      <c r="H738" s="3">
        <v>23.95</v>
      </c>
      <c r="I738" s="3">
        <v>18.149999999999999</v>
      </c>
      <c r="J738" s="3">
        <v>15.88</v>
      </c>
      <c r="K738" s="3">
        <v>13.61</v>
      </c>
      <c r="L738" s="3">
        <v>11.34</v>
      </c>
      <c r="M738" s="3">
        <v>9.08</v>
      </c>
      <c r="N738" s="3">
        <v>6.81</v>
      </c>
      <c r="O738" s="3">
        <v>4.54</v>
      </c>
      <c r="P738" s="3">
        <v>2.27</v>
      </c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spans="1:33" x14ac:dyDescent="0.25">
      <c r="A739" t="s">
        <v>995</v>
      </c>
      <c r="B739" s="8" t="s">
        <v>4468</v>
      </c>
      <c r="C739" s="8" t="s">
        <v>4468</v>
      </c>
      <c r="D739" s="5" t="s">
        <v>833</v>
      </c>
      <c r="E739" s="3">
        <v>3.18</v>
      </c>
      <c r="F739" s="3">
        <v>3.01</v>
      </c>
      <c r="G739" s="3">
        <v>3.01</v>
      </c>
      <c r="H739" s="3">
        <v>2.74</v>
      </c>
      <c r="I739" s="3">
        <v>1.08</v>
      </c>
      <c r="J739" s="3">
        <v>0.95</v>
      </c>
      <c r="K739" s="3">
        <v>0.81</v>
      </c>
      <c r="L739" s="3">
        <v>0.68</v>
      </c>
      <c r="M739" s="3">
        <v>0.54</v>
      </c>
      <c r="N739" s="3">
        <v>0.41</v>
      </c>
      <c r="O739" s="3">
        <v>0.27</v>
      </c>
      <c r="P739" s="3">
        <v>0.14000000000000001</v>
      </c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spans="1:33" x14ac:dyDescent="0.25">
      <c r="A740" t="s">
        <v>995</v>
      </c>
      <c r="B740" s="8" t="s">
        <v>4469</v>
      </c>
      <c r="C740" s="8" t="s">
        <v>4469</v>
      </c>
      <c r="D740" s="5" t="s">
        <v>564</v>
      </c>
      <c r="E740" s="3">
        <v>22.9</v>
      </c>
      <c r="F740" s="3">
        <v>39.270000000000003</v>
      </c>
      <c r="G740" s="3">
        <v>22.72</v>
      </c>
      <c r="H740" s="3">
        <v>17.03</v>
      </c>
      <c r="I740" s="3">
        <v>20.69</v>
      </c>
      <c r="J740" s="3">
        <v>18.100000000000001</v>
      </c>
      <c r="K740" s="3">
        <v>15.52</v>
      </c>
      <c r="L740" s="3">
        <v>12.93</v>
      </c>
      <c r="M740" s="3">
        <v>10.35</v>
      </c>
      <c r="N740" s="3">
        <v>7.76</v>
      </c>
      <c r="O740" s="3">
        <v>5.17</v>
      </c>
      <c r="P740" s="3">
        <v>2.59</v>
      </c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spans="1:33" x14ac:dyDescent="0.25">
      <c r="A741" t="s">
        <v>995</v>
      </c>
      <c r="B741" s="8" t="s">
        <v>4470</v>
      </c>
      <c r="C741" s="8" t="s">
        <v>4470</v>
      </c>
      <c r="D741" s="5" t="s">
        <v>998</v>
      </c>
      <c r="E741" s="3">
        <v>94.11</v>
      </c>
      <c r="F741" s="3">
        <v>73.75</v>
      </c>
      <c r="G741" s="3">
        <v>77.56</v>
      </c>
      <c r="H741" s="3">
        <v>80.19</v>
      </c>
      <c r="I741" s="3">
        <v>90.99</v>
      </c>
      <c r="J741" s="3">
        <v>79.62</v>
      </c>
      <c r="K741" s="3">
        <v>68.239999999999995</v>
      </c>
      <c r="L741" s="3">
        <v>56.87</v>
      </c>
      <c r="M741" s="3">
        <v>45.5</v>
      </c>
      <c r="N741" s="3">
        <v>34.119999999999997</v>
      </c>
      <c r="O741" s="3">
        <v>22.75</v>
      </c>
      <c r="P741" s="3">
        <v>11.37</v>
      </c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spans="1:33" x14ac:dyDescent="0.25">
      <c r="A742" t="s">
        <v>995</v>
      </c>
      <c r="B742" s="8" t="s">
        <v>4471</v>
      </c>
      <c r="C742" s="8" t="s">
        <v>4471</v>
      </c>
      <c r="D742" s="5" t="s">
        <v>1002</v>
      </c>
      <c r="E742" s="3">
        <v>39.96</v>
      </c>
      <c r="F742" s="3">
        <v>31.78</v>
      </c>
      <c r="G742" s="3">
        <v>29.89</v>
      </c>
      <c r="H742" s="3">
        <v>25.62</v>
      </c>
      <c r="I742" s="3">
        <v>20.45</v>
      </c>
      <c r="J742" s="3">
        <v>17.89</v>
      </c>
      <c r="K742" s="3">
        <v>15.34</v>
      </c>
      <c r="L742" s="3">
        <v>12.78</v>
      </c>
      <c r="M742" s="3">
        <v>10.23</v>
      </c>
      <c r="N742" s="3">
        <v>7.67</v>
      </c>
      <c r="O742" s="3">
        <v>5.1100000000000003</v>
      </c>
      <c r="P742" s="3">
        <v>2.56</v>
      </c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spans="1:33" x14ac:dyDescent="0.25">
      <c r="A743" t="s">
        <v>995</v>
      </c>
      <c r="B743" s="8" t="s">
        <v>4472</v>
      </c>
      <c r="C743" s="8" t="s">
        <v>4472</v>
      </c>
      <c r="D743" s="5" t="s">
        <v>999</v>
      </c>
      <c r="E743" s="3">
        <v>15.12</v>
      </c>
      <c r="F743" s="3">
        <v>15.96</v>
      </c>
      <c r="G743" s="3">
        <v>22.4</v>
      </c>
      <c r="H743" s="3">
        <v>18.98</v>
      </c>
      <c r="I743" s="3">
        <v>26.65</v>
      </c>
      <c r="J743" s="3">
        <v>23.32</v>
      </c>
      <c r="K743" s="3">
        <v>19.989999999999998</v>
      </c>
      <c r="L743" s="3">
        <v>16.66</v>
      </c>
      <c r="M743" s="3">
        <v>13.33</v>
      </c>
      <c r="N743" s="3">
        <v>9.99</v>
      </c>
      <c r="O743" s="3">
        <v>6.66</v>
      </c>
      <c r="P743" s="3">
        <v>3.33</v>
      </c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spans="1:33" x14ac:dyDescent="0.25">
      <c r="A744" t="s">
        <v>995</v>
      </c>
      <c r="B744" s="8" t="s">
        <v>4473</v>
      </c>
      <c r="C744" s="8" t="s">
        <v>4473</v>
      </c>
      <c r="D744" s="5" t="s">
        <v>1003</v>
      </c>
      <c r="E744" s="3">
        <v>373.4</v>
      </c>
      <c r="F744" s="3">
        <v>371.02</v>
      </c>
      <c r="G744" s="3">
        <v>435.54</v>
      </c>
      <c r="H744" s="3">
        <v>3411.22</v>
      </c>
      <c r="I744" s="3">
        <v>756.96</v>
      </c>
      <c r="J744" s="3">
        <v>662.34</v>
      </c>
      <c r="K744" s="3">
        <v>567.72</v>
      </c>
      <c r="L744" s="3">
        <v>473.1</v>
      </c>
      <c r="M744" s="3">
        <v>378.48</v>
      </c>
      <c r="N744" s="3">
        <v>283.86</v>
      </c>
      <c r="O744" s="3">
        <v>189.24</v>
      </c>
      <c r="P744" s="3">
        <v>94.62</v>
      </c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spans="1:33" x14ac:dyDescent="0.25">
      <c r="A745" t="s">
        <v>995</v>
      </c>
      <c r="B745" s="8" t="s">
        <v>4474</v>
      </c>
      <c r="C745" s="8" t="s">
        <v>4474</v>
      </c>
      <c r="D745" s="5" t="s">
        <v>322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spans="1:33" x14ac:dyDescent="0.25">
      <c r="A746" t="s">
        <v>995</v>
      </c>
      <c r="B746" s="8" t="s">
        <v>4475</v>
      </c>
      <c r="C746" s="8" t="s">
        <v>4475</v>
      </c>
      <c r="D746" s="5" t="s">
        <v>1004</v>
      </c>
      <c r="E746" s="3">
        <v>5.18</v>
      </c>
      <c r="F746" s="3">
        <v>4.84</v>
      </c>
      <c r="G746" s="3">
        <v>8.5</v>
      </c>
      <c r="H746" s="3">
        <v>6.82</v>
      </c>
      <c r="I746" s="3">
        <v>6.44</v>
      </c>
      <c r="J746" s="3">
        <v>5.64</v>
      </c>
      <c r="K746" s="3">
        <v>4.83</v>
      </c>
      <c r="L746" s="3">
        <v>4.03</v>
      </c>
      <c r="M746" s="3">
        <v>3.22</v>
      </c>
      <c r="N746" s="3">
        <v>2.42</v>
      </c>
      <c r="O746" s="3">
        <v>1.61</v>
      </c>
      <c r="P746" s="3">
        <v>0.81</v>
      </c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spans="1:33" x14ac:dyDescent="0.25">
      <c r="A747" t="s">
        <v>995</v>
      </c>
      <c r="B747" s="8" t="s">
        <v>4476</v>
      </c>
      <c r="C747" s="8" t="s">
        <v>4476</v>
      </c>
      <c r="D747" s="5" t="s">
        <v>24</v>
      </c>
      <c r="E747" s="3">
        <v>324.01</v>
      </c>
      <c r="F747" s="3">
        <v>301.87</v>
      </c>
      <c r="G747" s="3">
        <v>294.41000000000003</v>
      </c>
      <c r="H747" s="3">
        <v>289.12</v>
      </c>
      <c r="I747" s="3">
        <v>257.54000000000002</v>
      </c>
      <c r="J747" s="3">
        <v>225.35</v>
      </c>
      <c r="K747" s="3">
        <v>193.16</v>
      </c>
      <c r="L747" s="3">
        <v>160.96</v>
      </c>
      <c r="M747" s="3">
        <v>128.77000000000001</v>
      </c>
      <c r="N747" s="3">
        <v>96.58</v>
      </c>
      <c r="O747" s="3">
        <v>64.39</v>
      </c>
      <c r="P747" s="3">
        <v>32.19</v>
      </c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spans="1:33" x14ac:dyDescent="0.25">
      <c r="A748" t="s">
        <v>995</v>
      </c>
      <c r="B748" s="8" t="s">
        <v>4466</v>
      </c>
      <c r="C748" s="8" t="s">
        <v>6050</v>
      </c>
      <c r="D748" s="5" t="s">
        <v>1007</v>
      </c>
      <c r="E748" s="3"/>
      <c r="F748" s="3"/>
      <c r="G748" s="3"/>
      <c r="H748" s="3"/>
      <c r="I748" s="3">
        <v>107.89</v>
      </c>
      <c r="J748" s="3">
        <v>94.4</v>
      </c>
      <c r="K748" s="3">
        <v>80.92</v>
      </c>
      <c r="L748" s="3">
        <v>67.430000000000007</v>
      </c>
      <c r="M748" s="3">
        <v>53.95</v>
      </c>
      <c r="N748" s="3">
        <v>40.46</v>
      </c>
      <c r="O748" s="3">
        <v>26.97</v>
      </c>
      <c r="P748" s="3">
        <v>13.49</v>
      </c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spans="1:33" x14ac:dyDescent="0.25">
      <c r="A749" t="s">
        <v>995</v>
      </c>
      <c r="B749" s="8" t="s">
        <v>4473</v>
      </c>
      <c r="C749" s="8" t="s">
        <v>6289</v>
      </c>
      <c r="D749" s="5" t="s">
        <v>1008</v>
      </c>
      <c r="E749" s="3"/>
      <c r="F749" s="3"/>
      <c r="G749" s="3"/>
      <c r="H749" s="3"/>
      <c r="I749" s="3">
        <v>2926.63</v>
      </c>
      <c r="J749" s="3">
        <v>2560.8000000000002</v>
      </c>
      <c r="K749" s="3">
        <v>2194.9699999999998</v>
      </c>
      <c r="L749" s="3">
        <v>1829.14</v>
      </c>
      <c r="M749" s="3">
        <v>1463.32</v>
      </c>
      <c r="N749" s="3">
        <v>1097.49</v>
      </c>
      <c r="O749" s="3">
        <v>731.66</v>
      </c>
      <c r="P749" s="3">
        <v>365.83</v>
      </c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spans="1:33" x14ac:dyDescent="0.25">
      <c r="A750" t="s">
        <v>414</v>
      </c>
      <c r="B750" s="8" t="s">
        <v>4477</v>
      </c>
      <c r="C750" s="8" t="s">
        <v>4477</v>
      </c>
      <c r="D750" s="5" t="s">
        <v>1016</v>
      </c>
      <c r="E750" s="3">
        <v>3.65</v>
      </c>
      <c r="F750" s="3">
        <v>3.41</v>
      </c>
      <c r="G750" s="3">
        <v>3.3</v>
      </c>
      <c r="H750" s="3">
        <v>3.22</v>
      </c>
      <c r="I750" s="3">
        <v>3.06</v>
      </c>
      <c r="J750" s="3">
        <v>2.68</v>
      </c>
      <c r="K750" s="3">
        <v>2.2999999999999998</v>
      </c>
      <c r="L750" s="3">
        <v>1.91</v>
      </c>
      <c r="M750" s="3">
        <v>1.53</v>
      </c>
      <c r="N750" s="3">
        <v>1.1499999999999999</v>
      </c>
      <c r="O750" s="3">
        <v>0.77</v>
      </c>
      <c r="P750" s="3">
        <v>0.38</v>
      </c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spans="1:33" x14ac:dyDescent="0.25">
      <c r="A751" t="s">
        <v>414</v>
      </c>
      <c r="B751" s="8" t="s">
        <v>6593</v>
      </c>
      <c r="C751" s="8" t="s">
        <v>4478</v>
      </c>
      <c r="D751" s="5" t="s">
        <v>1022</v>
      </c>
      <c r="E751" s="3">
        <v>116.24</v>
      </c>
      <c r="F751" s="3">
        <v>129.84</v>
      </c>
      <c r="G751" s="3">
        <v>161.27000000000001</v>
      </c>
      <c r="H751" s="3">
        <v>119.87</v>
      </c>
      <c r="I751" s="3">
        <v>117.41</v>
      </c>
      <c r="J751" s="3">
        <v>102.73</v>
      </c>
      <c r="K751" s="3">
        <v>88.06</v>
      </c>
      <c r="L751" s="3">
        <v>73.38</v>
      </c>
      <c r="M751" s="3">
        <v>58.71</v>
      </c>
      <c r="N751" s="3">
        <v>44.03</v>
      </c>
      <c r="O751" s="3">
        <v>29.35</v>
      </c>
      <c r="P751" s="3">
        <v>14.68</v>
      </c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spans="1:33" x14ac:dyDescent="0.25">
      <c r="A752" t="s">
        <v>414</v>
      </c>
      <c r="B752" s="8" t="s">
        <v>4479</v>
      </c>
      <c r="C752" s="8" t="s">
        <v>4479</v>
      </c>
      <c r="D752" s="5" t="s">
        <v>752</v>
      </c>
      <c r="E752" s="3">
        <v>8.39</v>
      </c>
      <c r="F752" s="3">
        <v>7.56</v>
      </c>
      <c r="G752" s="3">
        <v>148.03</v>
      </c>
      <c r="H752" s="3">
        <v>7.12</v>
      </c>
      <c r="I752" s="3">
        <v>6.74</v>
      </c>
      <c r="J752" s="3">
        <v>5.9</v>
      </c>
      <c r="K752" s="3">
        <v>5.0599999999999996</v>
      </c>
      <c r="L752" s="3">
        <v>4.21</v>
      </c>
      <c r="M752" s="3">
        <v>3.37</v>
      </c>
      <c r="N752" s="3">
        <v>2.5299999999999998</v>
      </c>
      <c r="O752" s="3">
        <v>1.69</v>
      </c>
      <c r="P752" s="3">
        <v>0.84</v>
      </c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spans="1:33" x14ac:dyDescent="0.25">
      <c r="A753" t="s">
        <v>414</v>
      </c>
      <c r="B753" s="8" t="s">
        <v>4480</v>
      </c>
      <c r="C753" s="8" t="s">
        <v>4480</v>
      </c>
      <c r="D753" s="5" t="s">
        <v>1023</v>
      </c>
      <c r="E753" s="3">
        <v>5.97</v>
      </c>
      <c r="F753" s="3">
        <v>5.34</v>
      </c>
      <c r="G753" s="3">
        <v>5.37</v>
      </c>
      <c r="H753" s="3">
        <v>5.27</v>
      </c>
      <c r="I753" s="3">
        <v>5.18</v>
      </c>
      <c r="J753" s="3">
        <v>4.53</v>
      </c>
      <c r="K753" s="3">
        <v>3.89</v>
      </c>
      <c r="L753" s="3">
        <v>3.24</v>
      </c>
      <c r="M753" s="3">
        <v>2.59</v>
      </c>
      <c r="N753" s="3">
        <v>1.94</v>
      </c>
      <c r="O753" s="3">
        <v>1.3</v>
      </c>
      <c r="P753" s="3">
        <v>0.65</v>
      </c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spans="1:33" x14ac:dyDescent="0.25">
      <c r="A754" t="s">
        <v>414</v>
      </c>
      <c r="B754" s="8" t="s">
        <v>6594</v>
      </c>
      <c r="C754" s="8" t="s">
        <v>4481</v>
      </c>
      <c r="D754" s="5" t="s">
        <v>1024</v>
      </c>
      <c r="E754" s="3">
        <v>0</v>
      </c>
      <c r="F754" s="3">
        <v>0</v>
      </c>
      <c r="G754" s="3">
        <v>162.32</v>
      </c>
      <c r="H754" s="3">
        <v>0</v>
      </c>
      <c r="I754" s="3">
        <v>0.13</v>
      </c>
      <c r="J754" s="3">
        <v>0.11</v>
      </c>
      <c r="K754" s="3">
        <v>0.1</v>
      </c>
      <c r="L754" s="3">
        <v>0.08</v>
      </c>
      <c r="M754" s="3">
        <v>7.0000000000000007E-2</v>
      </c>
      <c r="N754" s="3">
        <v>0.05</v>
      </c>
      <c r="O754" s="3">
        <v>0.03</v>
      </c>
      <c r="P754" s="3">
        <v>0.02</v>
      </c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spans="1:33" x14ac:dyDescent="0.25">
      <c r="A755" t="s">
        <v>414</v>
      </c>
      <c r="B755" s="8" t="s">
        <v>4482</v>
      </c>
      <c r="C755" s="8" t="s">
        <v>4482</v>
      </c>
      <c r="D755" s="5" t="s">
        <v>602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spans="1:33" x14ac:dyDescent="0.25">
      <c r="A756" t="s">
        <v>414</v>
      </c>
      <c r="B756" s="8" t="s">
        <v>4482</v>
      </c>
      <c r="C756" s="8" t="s">
        <v>4483</v>
      </c>
      <c r="D756" s="5" t="s">
        <v>1025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 x14ac:dyDescent="0.25">
      <c r="A757" t="s">
        <v>414</v>
      </c>
      <c r="B757" s="8" t="s">
        <v>4484</v>
      </c>
      <c r="C757" s="8" t="s">
        <v>4484</v>
      </c>
      <c r="D757" s="5" t="s">
        <v>666</v>
      </c>
      <c r="E757" s="3">
        <v>270.98</v>
      </c>
      <c r="F757" s="3">
        <v>243.73</v>
      </c>
      <c r="G757" s="3">
        <v>244.81</v>
      </c>
      <c r="H757" s="3">
        <v>247.7</v>
      </c>
      <c r="I757" s="3">
        <v>239.34</v>
      </c>
      <c r="J757" s="3">
        <v>209.42</v>
      </c>
      <c r="K757" s="3">
        <v>179.51</v>
      </c>
      <c r="L757" s="3">
        <v>149.59</v>
      </c>
      <c r="M757" s="3">
        <v>119.67</v>
      </c>
      <c r="N757" s="3">
        <v>89.75</v>
      </c>
      <c r="O757" s="3">
        <v>59.84</v>
      </c>
      <c r="P757" s="3">
        <v>29.92</v>
      </c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spans="1:33" x14ac:dyDescent="0.25">
      <c r="A758" t="s">
        <v>414</v>
      </c>
      <c r="B758" s="8" t="s">
        <v>4484</v>
      </c>
      <c r="C758" s="8" t="s">
        <v>4485</v>
      </c>
      <c r="D758" s="5" t="s">
        <v>1026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spans="1:33" x14ac:dyDescent="0.25">
      <c r="A759" t="s">
        <v>414</v>
      </c>
      <c r="B759" s="8" t="s">
        <v>4486</v>
      </c>
      <c r="C759" s="8" t="s">
        <v>4486</v>
      </c>
      <c r="D759" s="5" t="s">
        <v>1027</v>
      </c>
      <c r="E759" s="3">
        <v>255.92</v>
      </c>
      <c r="F759" s="3">
        <v>226.57</v>
      </c>
      <c r="G759" s="3">
        <v>225.26</v>
      </c>
      <c r="H759" s="3">
        <v>219.1</v>
      </c>
      <c r="I759" s="3">
        <v>192.15</v>
      </c>
      <c r="J759" s="3">
        <v>168.13</v>
      </c>
      <c r="K759" s="3">
        <v>144.11000000000001</v>
      </c>
      <c r="L759" s="3">
        <v>120.09</v>
      </c>
      <c r="M759" s="3">
        <v>96.08</v>
      </c>
      <c r="N759" s="3">
        <v>72.06</v>
      </c>
      <c r="O759" s="3">
        <v>48.04</v>
      </c>
      <c r="P759" s="3">
        <v>24.02</v>
      </c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spans="1:33" x14ac:dyDescent="0.25">
      <c r="A760" t="s">
        <v>414</v>
      </c>
      <c r="B760" s="8" t="s">
        <v>4487</v>
      </c>
      <c r="C760" s="8" t="s">
        <v>4487</v>
      </c>
      <c r="D760" s="5" t="s">
        <v>1028</v>
      </c>
      <c r="E760" s="3">
        <v>26.39</v>
      </c>
      <c r="F760" s="3">
        <v>20.87</v>
      </c>
      <c r="G760" s="3">
        <v>342.9</v>
      </c>
      <c r="H760" s="3">
        <v>27.59</v>
      </c>
      <c r="I760" s="3">
        <v>22.85</v>
      </c>
      <c r="J760" s="3">
        <v>19.989999999999998</v>
      </c>
      <c r="K760" s="3">
        <v>17.14</v>
      </c>
      <c r="L760" s="3">
        <v>14.28</v>
      </c>
      <c r="M760" s="3">
        <v>11.43</v>
      </c>
      <c r="N760" s="3">
        <v>8.57</v>
      </c>
      <c r="O760" s="3">
        <v>5.71</v>
      </c>
      <c r="P760" s="3">
        <v>2.86</v>
      </c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spans="1:33" x14ac:dyDescent="0.25">
      <c r="A761" t="s">
        <v>414</v>
      </c>
      <c r="B761" s="8" t="s">
        <v>4488</v>
      </c>
      <c r="C761" s="8" t="s">
        <v>4488</v>
      </c>
      <c r="D761" s="5" t="s">
        <v>532</v>
      </c>
      <c r="E761" s="3">
        <v>174.22</v>
      </c>
      <c r="F761" s="3">
        <v>204.42</v>
      </c>
      <c r="G761" s="3">
        <v>194.89</v>
      </c>
      <c r="H761" s="3">
        <v>183.79</v>
      </c>
      <c r="I761" s="3">
        <v>182.98</v>
      </c>
      <c r="J761" s="3">
        <v>160.11000000000001</v>
      </c>
      <c r="K761" s="3">
        <v>137.24</v>
      </c>
      <c r="L761" s="3">
        <v>114.36</v>
      </c>
      <c r="M761" s="3">
        <v>91.49</v>
      </c>
      <c r="N761" s="3">
        <v>68.62</v>
      </c>
      <c r="O761" s="3">
        <v>45.75</v>
      </c>
      <c r="P761" s="3">
        <v>22.87</v>
      </c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spans="1:33" x14ac:dyDescent="0.25">
      <c r="A762" t="s">
        <v>414</v>
      </c>
      <c r="B762" s="8" t="s">
        <v>4489</v>
      </c>
      <c r="C762" s="8" t="s">
        <v>4489</v>
      </c>
      <c r="D762" s="5" t="s">
        <v>1029</v>
      </c>
      <c r="E762" s="3">
        <v>33.49</v>
      </c>
      <c r="F762" s="3">
        <v>41.58</v>
      </c>
      <c r="G762" s="3">
        <v>29.03</v>
      </c>
      <c r="H762" s="3">
        <v>27.19</v>
      </c>
      <c r="I762" s="3">
        <v>25.11</v>
      </c>
      <c r="J762" s="3">
        <v>21.97</v>
      </c>
      <c r="K762" s="3">
        <v>18.829999999999998</v>
      </c>
      <c r="L762" s="3">
        <v>15.69</v>
      </c>
      <c r="M762" s="3">
        <v>12.56</v>
      </c>
      <c r="N762" s="3">
        <v>9.42</v>
      </c>
      <c r="O762" s="3">
        <v>6.28</v>
      </c>
      <c r="P762" s="3">
        <v>3.14</v>
      </c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spans="1:33" x14ac:dyDescent="0.25">
      <c r="A763" t="s">
        <v>414</v>
      </c>
      <c r="B763" s="8" t="s">
        <v>4489</v>
      </c>
      <c r="C763" s="8" t="s">
        <v>4490</v>
      </c>
      <c r="D763" s="5" t="s">
        <v>1030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spans="1:33" x14ac:dyDescent="0.25">
      <c r="A764" t="s">
        <v>414</v>
      </c>
      <c r="B764" s="8" t="s">
        <v>4491</v>
      </c>
      <c r="C764" s="8" t="s">
        <v>4491</v>
      </c>
      <c r="D764" s="5" t="s">
        <v>396</v>
      </c>
      <c r="E764" s="3">
        <v>3.42</v>
      </c>
      <c r="F764" s="3">
        <v>3.72</v>
      </c>
      <c r="G764" s="3">
        <v>2.88</v>
      </c>
      <c r="H764" s="3">
        <v>2.67</v>
      </c>
      <c r="I764" s="3">
        <v>2.57</v>
      </c>
      <c r="J764" s="3">
        <v>2.25</v>
      </c>
      <c r="K764" s="3">
        <v>1.93</v>
      </c>
      <c r="L764" s="3">
        <v>1.61</v>
      </c>
      <c r="M764" s="3">
        <v>1.29</v>
      </c>
      <c r="N764" s="3">
        <v>0.96</v>
      </c>
      <c r="O764" s="3">
        <v>0.64</v>
      </c>
      <c r="P764" s="3">
        <v>0.32</v>
      </c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spans="1:33" x14ac:dyDescent="0.25">
      <c r="A765" t="s">
        <v>414</v>
      </c>
      <c r="B765" s="8" t="s">
        <v>4491</v>
      </c>
      <c r="C765" s="8" t="s">
        <v>4492</v>
      </c>
      <c r="D765" s="5" t="s">
        <v>1031</v>
      </c>
      <c r="E765" s="3">
        <v>21.53</v>
      </c>
      <c r="F765" s="3">
        <v>19.22</v>
      </c>
      <c r="G765" s="3">
        <v>16.239999999999998</v>
      </c>
      <c r="H765" s="3">
        <v>15.07</v>
      </c>
      <c r="I765" s="3">
        <v>14.5</v>
      </c>
      <c r="J765" s="3">
        <v>12.69</v>
      </c>
      <c r="K765" s="3">
        <v>10.88</v>
      </c>
      <c r="L765" s="3">
        <v>9.06</v>
      </c>
      <c r="M765" s="3">
        <v>7.25</v>
      </c>
      <c r="N765" s="3">
        <v>5.44</v>
      </c>
      <c r="O765" s="3">
        <v>3.63</v>
      </c>
      <c r="P765" s="3">
        <v>1.81</v>
      </c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spans="1:33" x14ac:dyDescent="0.25">
      <c r="A766" t="s">
        <v>414</v>
      </c>
      <c r="B766" s="8" t="s">
        <v>4493</v>
      </c>
      <c r="C766" s="8" t="s">
        <v>4493</v>
      </c>
      <c r="D766" s="5" t="s">
        <v>1032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spans="1:33" x14ac:dyDescent="0.25">
      <c r="A767" t="s">
        <v>414</v>
      </c>
      <c r="B767" s="8" t="s">
        <v>4493</v>
      </c>
      <c r="C767" s="8" t="s">
        <v>4494</v>
      </c>
      <c r="D767" s="5" t="s">
        <v>1033</v>
      </c>
      <c r="E767" s="3">
        <v>54.45</v>
      </c>
      <c r="F767" s="3">
        <v>51.13</v>
      </c>
      <c r="G767" s="3">
        <v>76.03</v>
      </c>
      <c r="H767" s="3">
        <v>77.67</v>
      </c>
      <c r="I767" s="3">
        <v>108.29</v>
      </c>
      <c r="J767" s="3">
        <v>94.75</v>
      </c>
      <c r="K767" s="3">
        <v>81.22</v>
      </c>
      <c r="L767" s="3">
        <v>67.680000000000007</v>
      </c>
      <c r="M767" s="3">
        <v>54.15</v>
      </c>
      <c r="N767" s="3">
        <v>40.61</v>
      </c>
      <c r="O767" s="3">
        <v>27.07</v>
      </c>
      <c r="P767" s="3">
        <v>13.54</v>
      </c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spans="1:33" x14ac:dyDescent="0.25">
      <c r="A768" t="s">
        <v>414</v>
      </c>
      <c r="B768" s="8" t="s">
        <v>6595</v>
      </c>
      <c r="C768" s="8" t="s">
        <v>4495</v>
      </c>
      <c r="D768" s="5" t="s">
        <v>1034</v>
      </c>
      <c r="E768" s="3">
        <v>19.690000000000001</v>
      </c>
      <c r="F768" s="3">
        <v>19.71</v>
      </c>
      <c r="G768" s="3">
        <v>15.57</v>
      </c>
      <c r="H768" s="3">
        <v>19.04</v>
      </c>
      <c r="I768" s="3">
        <v>17.559999999999999</v>
      </c>
      <c r="J768" s="3">
        <v>15.37</v>
      </c>
      <c r="K768" s="3">
        <v>13.17</v>
      </c>
      <c r="L768" s="3">
        <v>10.98</v>
      </c>
      <c r="M768" s="3">
        <v>8.7799999999999994</v>
      </c>
      <c r="N768" s="3">
        <v>6.59</v>
      </c>
      <c r="O768" s="3">
        <v>4.3899999999999997</v>
      </c>
      <c r="P768" s="3">
        <v>2.2000000000000002</v>
      </c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 spans="1:33" x14ac:dyDescent="0.25">
      <c r="A769" t="s">
        <v>414</v>
      </c>
      <c r="B769" s="8" t="s">
        <v>6595</v>
      </c>
      <c r="C769" s="8" t="s">
        <v>4496</v>
      </c>
      <c r="D769" s="5" t="s">
        <v>1035</v>
      </c>
      <c r="E769" s="3">
        <v>138.1</v>
      </c>
      <c r="F769" s="3">
        <v>143.68</v>
      </c>
      <c r="G769" s="3">
        <v>240.32</v>
      </c>
      <c r="H769" s="3">
        <v>291.77</v>
      </c>
      <c r="I769" s="3">
        <v>264.12</v>
      </c>
      <c r="J769" s="3">
        <v>231.11</v>
      </c>
      <c r="K769" s="3">
        <v>198.09</v>
      </c>
      <c r="L769" s="3">
        <v>165.08</v>
      </c>
      <c r="M769" s="3">
        <v>132.06</v>
      </c>
      <c r="N769" s="3">
        <v>99.05</v>
      </c>
      <c r="O769" s="3">
        <v>66.03</v>
      </c>
      <c r="P769" s="3">
        <v>33.020000000000003</v>
      </c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 spans="1:33" x14ac:dyDescent="0.25">
      <c r="A770" t="s">
        <v>414</v>
      </c>
      <c r="B770" s="8" t="s">
        <v>4497</v>
      </c>
      <c r="C770" s="8" t="s">
        <v>4497</v>
      </c>
      <c r="D770" s="5" t="s">
        <v>1011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 spans="1:33" x14ac:dyDescent="0.25">
      <c r="A771" t="s">
        <v>414</v>
      </c>
      <c r="B771" s="8" t="s">
        <v>4497</v>
      </c>
      <c r="C771" s="8" t="s">
        <v>4498</v>
      </c>
      <c r="D771" s="5" t="s">
        <v>1036</v>
      </c>
      <c r="E771" s="3">
        <v>0</v>
      </c>
      <c r="F771" s="3">
        <v>0</v>
      </c>
      <c r="G771" s="3">
        <v>0</v>
      </c>
      <c r="H771" s="3">
        <v>0.41</v>
      </c>
      <c r="I771" s="3">
        <v>0.66</v>
      </c>
      <c r="J771" s="3">
        <v>0.57999999999999996</v>
      </c>
      <c r="K771" s="3">
        <v>0.5</v>
      </c>
      <c r="L771" s="3">
        <v>0.41</v>
      </c>
      <c r="M771" s="3">
        <v>0.33</v>
      </c>
      <c r="N771" s="3">
        <v>0.25</v>
      </c>
      <c r="O771" s="3">
        <v>0.17</v>
      </c>
      <c r="P771" s="3">
        <v>0.08</v>
      </c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spans="1:33" x14ac:dyDescent="0.25">
      <c r="A772" t="s">
        <v>414</v>
      </c>
      <c r="B772" s="8" t="s">
        <v>4499</v>
      </c>
      <c r="C772" s="8" t="s">
        <v>4499</v>
      </c>
      <c r="D772" s="5" t="s">
        <v>1037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spans="1:33" x14ac:dyDescent="0.25">
      <c r="A773" t="s">
        <v>414</v>
      </c>
      <c r="B773" s="8" t="s">
        <v>4499</v>
      </c>
      <c r="C773" s="8" t="s">
        <v>4500</v>
      </c>
      <c r="D773" s="5" t="s">
        <v>1038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spans="1:33" x14ac:dyDescent="0.25">
      <c r="A774" t="s">
        <v>155</v>
      </c>
      <c r="B774" s="8" t="s">
        <v>4501</v>
      </c>
      <c r="C774" s="8" t="s">
        <v>4501</v>
      </c>
      <c r="D774" s="5" t="s">
        <v>125</v>
      </c>
      <c r="E774" s="3">
        <v>957.78</v>
      </c>
      <c r="F774" s="3">
        <v>1123.73</v>
      </c>
      <c r="G774" s="3">
        <v>1031.8599999999999</v>
      </c>
      <c r="H774" s="3">
        <v>842.47</v>
      </c>
      <c r="I774" s="3">
        <v>725</v>
      </c>
      <c r="J774" s="3">
        <v>634.38</v>
      </c>
      <c r="K774" s="3">
        <v>543.75</v>
      </c>
      <c r="L774" s="3">
        <v>453.13</v>
      </c>
      <c r="M774" s="3">
        <v>362.5</v>
      </c>
      <c r="N774" s="3">
        <v>271.88</v>
      </c>
      <c r="O774" s="3">
        <v>181.25</v>
      </c>
      <c r="P774" s="3">
        <v>90.63</v>
      </c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spans="1:33" x14ac:dyDescent="0.25">
      <c r="A775" t="s">
        <v>155</v>
      </c>
      <c r="B775" s="8" t="s">
        <v>4502</v>
      </c>
      <c r="C775" s="8" t="s">
        <v>4502</v>
      </c>
      <c r="D775" s="5" t="s">
        <v>1058</v>
      </c>
      <c r="E775" s="3">
        <v>269.27999999999997</v>
      </c>
      <c r="F775" s="3">
        <v>311.38</v>
      </c>
      <c r="G775" s="3">
        <v>312.11</v>
      </c>
      <c r="H775" s="3">
        <v>282.64</v>
      </c>
      <c r="I775" s="3">
        <v>238.94</v>
      </c>
      <c r="J775" s="3">
        <v>209.07</v>
      </c>
      <c r="K775" s="3">
        <v>179.21</v>
      </c>
      <c r="L775" s="3">
        <v>149.34</v>
      </c>
      <c r="M775" s="3">
        <v>119.47</v>
      </c>
      <c r="N775" s="3">
        <v>89.6</v>
      </c>
      <c r="O775" s="3">
        <v>59.74</v>
      </c>
      <c r="P775" s="3">
        <v>29.87</v>
      </c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spans="1:33" x14ac:dyDescent="0.25">
      <c r="A776" t="s">
        <v>155</v>
      </c>
      <c r="B776" s="8" t="s">
        <v>4503</v>
      </c>
      <c r="C776" s="8" t="s">
        <v>4503</v>
      </c>
      <c r="D776" s="5" t="s">
        <v>1059</v>
      </c>
      <c r="E776" s="3">
        <v>29.98</v>
      </c>
      <c r="F776" s="3">
        <v>30.16</v>
      </c>
      <c r="G776" s="3">
        <v>30.39</v>
      </c>
      <c r="H776" s="3">
        <v>23.88</v>
      </c>
      <c r="I776" s="3">
        <v>21.98</v>
      </c>
      <c r="J776" s="3">
        <v>19.23</v>
      </c>
      <c r="K776" s="3">
        <v>16.489999999999998</v>
      </c>
      <c r="L776" s="3">
        <v>13.74</v>
      </c>
      <c r="M776" s="3">
        <v>10.99</v>
      </c>
      <c r="N776" s="3">
        <v>8.24</v>
      </c>
      <c r="O776" s="3">
        <v>5.5</v>
      </c>
      <c r="P776" s="3">
        <v>2.75</v>
      </c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spans="1:33" x14ac:dyDescent="0.25">
      <c r="A777" t="s">
        <v>155</v>
      </c>
      <c r="B777" s="8" t="s">
        <v>4504</v>
      </c>
      <c r="C777" s="8" t="s">
        <v>4504</v>
      </c>
      <c r="D777" s="5" t="s">
        <v>1060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spans="1:33" x14ac:dyDescent="0.25">
      <c r="A778" t="s">
        <v>155</v>
      </c>
      <c r="B778" s="8" t="s">
        <v>4505</v>
      </c>
      <c r="C778" s="8" t="s">
        <v>4505</v>
      </c>
      <c r="D778" s="5" t="s">
        <v>287</v>
      </c>
      <c r="E778" s="3">
        <v>0.1</v>
      </c>
      <c r="F778" s="3">
        <v>0.11</v>
      </c>
      <c r="G778" s="3">
        <v>0.1</v>
      </c>
      <c r="H778" s="3">
        <v>0.06</v>
      </c>
      <c r="I778" s="3">
        <v>0.04</v>
      </c>
      <c r="J778" s="3">
        <v>0.04</v>
      </c>
      <c r="K778" s="3">
        <v>0.03</v>
      </c>
      <c r="L778" s="3">
        <v>0.03</v>
      </c>
      <c r="M778" s="3">
        <v>0.02</v>
      </c>
      <c r="N778" s="3">
        <v>0.02</v>
      </c>
      <c r="O778" s="3">
        <v>0.01</v>
      </c>
      <c r="P778" s="3">
        <v>0.01</v>
      </c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spans="1:33" x14ac:dyDescent="0.25">
      <c r="A779" t="s">
        <v>155</v>
      </c>
      <c r="B779" s="8" t="s">
        <v>4506</v>
      </c>
      <c r="C779" s="8" t="s">
        <v>4506</v>
      </c>
      <c r="D779" s="5" t="s">
        <v>347</v>
      </c>
      <c r="E779" s="3">
        <v>1.2</v>
      </c>
      <c r="F779" s="3">
        <v>1.54</v>
      </c>
      <c r="G779" s="3">
        <v>1.51</v>
      </c>
      <c r="H779" s="3">
        <v>1.31</v>
      </c>
      <c r="I779" s="3">
        <v>1.17</v>
      </c>
      <c r="J779" s="3">
        <v>1.02</v>
      </c>
      <c r="K779" s="3">
        <v>0.88</v>
      </c>
      <c r="L779" s="3">
        <v>0.73</v>
      </c>
      <c r="M779" s="3">
        <v>0.59</v>
      </c>
      <c r="N779" s="3">
        <v>0.44</v>
      </c>
      <c r="O779" s="3">
        <v>0.28999999999999998</v>
      </c>
      <c r="P779" s="3">
        <v>0.15</v>
      </c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spans="1:33" x14ac:dyDescent="0.25">
      <c r="A780" t="s">
        <v>155</v>
      </c>
      <c r="B780" s="8" t="s">
        <v>4507</v>
      </c>
      <c r="C780" s="8" t="s">
        <v>4507</v>
      </c>
      <c r="D780" s="5" t="s">
        <v>730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spans="1:33" x14ac:dyDescent="0.25">
      <c r="A781" t="s">
        <v>155</v>
      </c>
      <c r="B781" s="8" t="s">
        <v>4508</v>
      </c>
      <c r="C781" s="8" t="s">
        <v>4508</v>
      </c>
      <c r="D781" s="5" t="s">
        <v>1061</v>
      </c>
      <c r="E781" s="3">
        <v>0.98</v>
      </c>
      <c r="F781" s="3">
        <v>1.01</v>
      </c>
      <c r="G781" s="3">
        <v>0.98</v>
      </c>
      <c r="H781" s="3">
        <v>0.92</v>
      </c>
      <c r="I781" s="3">
        <v>0.9</v>
      </c>
      <c r="J781" s="3">
        <v>0.79</v>
      </c>
      <c r="K781" s="3">
        <v>0.68</v>
      </c>
      <c r="L781" s="3">
        <v>0.56000000000000005</v>
      </c>
      <c r="M781" s="3">
        <v>0.45</v>
      </c>
      <c r="N781" s="3">
        <v>0.34</v>
      </c>
      <c r="O781" s="3">
        <v>0.23</v>
      </c>
      <c r="P781" s="3">
        <v>0.11</v>
      </c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spans="1:33" x14ac:dyDescent="0.25">
      <c r="A782" t="s">
        <v>155</v>
      </c>
      <c r="B782" s="8" t="s">
        <v>4509</v>
      </c>
      <c r="C782" s="8" t="s">
        <v>4509</v>
      </c>
      <c r="D782" s="5" t="s">
        <v>564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spans="1:33" x14ac:dyDescent="0.25">
      <c r="A783" t="s">
        <v>155</v>
      </c>
      <c r="B783" s="8" t="s">
        <v>4510</v>
      </c>
      <c r="C783" s="8" t="s">
        <v>4510</v>
      </c>
      <c r="D783" s="5" t="s">
        <v>322</v>
      </c>
      <c r="E783" s="3">
        <v>67.63</v>
      </c>
      <c r="F783" s="3">
        <v>69.36</v>
      </c>
      <c r="G783" s="3">
        <v>63.27</v>
      </c>
      <c r="H783" s="3">
        <v>56.5</v>
      </c>
      <c r="I783" s="3">
        <v>41.47</v>
      </c>
      <c r="J783" s="3">
        <v>36.29</v>
      </c>
      <c r="K783" s="3">
        <v>31.1</v>
      </c>
      <c r="L783" s="3">
        <v>25.92</v>
      </c>
      <c r="M783" s="3">
        <v>20.74</v>
      </c>
      <c r="N783" s="3">
        <v>15.55</v>
      </c>
      <c r="O783" s="3">
        <v>10.37</v>
      </c>
      <c r="P783" s="3">
        <v>5.18</v>
      </c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spans="1:33" x14ac:dyDescent="0.25">
      <c r="A784" t="s">
        <v>155</v>
      </c>
      <c r="B784" s="8" t="s">
        <v>4511</v>
      </c>
      <c r="C784" s="8" t="s">
        <v>4511</v>
      </c>
      <c r="D784" s="5" t="s">
        <v>1050</v>
      </c>
      <c r="E784" s="3">
        <v>76.5</v>
      </c>
      <c r="F784" s="3">
        <v>84.75</v>
      </c>
      <c r="G784" s="3">
        <v>79.260000000000005</v>
      </c>
      <c r="H784" s="3">
        <v>69.27</v>
      </c>
      <c r="I784" s="3">
        <v>74.59</v>
      </c>
      <c r="J784" s="3">
        <v>65.27</v>
      </c>
      <c r="K784" s="3">
        <v>55.94</v>
      </c>
      <c r="L784" s="3">
        <v>46.62</v>
      </c>
      <c r="M784" s="3">
        <v>37.299999999999997</v>
      </c>
      <c r="N784" s="3">
        <v>27.97</v>
      </c>
      <c r="O784" s="3">
        <v>18.649999999999999</v>
      </c>
      <c r="P784" s="3">
        <v>9.32</v>
      </c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spans="1:33" x14ac:dyDescent="0.25">
      <c r="A785" t="s">
        <v>155</v>
      </c>
      <c r="B785" s="8" t="s">
        <v>4512</v>
      </c>
      <c r="C785" s="8" t="s">
        <v>4512</v>
      </c>
      <c r="D785" s="5" t="s">
        <v>25</v>
      </c>
      <c r="E785" s="3">
        <v>1.3</v>
      </c>
      <c r="F785" s="3">
        <v>1.36</v>
      </c>
      <c r="G785" s="3">
        <v>1.23</v>
      </c>
      <c r="H785" s="3">
        <v>1.1499999999999999</v>
      </c>
      <c r="I785" s="3">
        <v>1.05</v>
      </c>
      <c r="J785" s="3">
        <v>0.92</v>
      </c>
      <c r="K785" s="3">
        <v>0.79</v>
      </c>
      <c r="L785" s="3">
        <v>0.66</v>
      </c>
      <c r="M785" s="3">
        <v>0.53</v>
      </c>
      <c r="N785" s="3">
        <v>0.39</v>
      </c>
      <c r="O785" s="3">
        <v>0.26</v>
      </c>
      <c r="P785" s="3">
        <v>0.13</v>
      </c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spans="1:33" x14ac:dyDescent="0.25">
      <c r="A786" t="s">
        <v>155</v>
      </c>
      <c r="B786" s="8" t="s">
        <v>4513</v>
      </c>
      <c r="C786" s="8" t="s">
        <v>4513</v>
      </c>
      <c r="D786" s="5" t="s">
        <v>26</v>
      </c>
      <c r="E786" s="3">
        <v>161.06</v>
      </c>
      <c r="F786" s="3">
        <v>169.35</v>
      </c>
      <c r="G786" s="3">
        <v>153.16999999999999</v>
      </c>
      <c r="H786" s="3">
        <v>134.88999999999999</v>
      </c>
      <c r="I786" s="3">
        <v>125.28</v>
      </c>
      <c r="J786" s="3">
        <v>109.62</v>
      </c>
      <c r="K786" s="3">
        <v>93.96</v>
      </c>
      <c r="L786" s="3">
        <v>78.3</v>
      </c>
      <c r="M786" s="3">
        <v>62.64</v>
      </c>
      <c r="N786" s="3">
        <v>46.98</v>
      </c>
      <c r="O786" s="3">
        <v>31.32</v>
      </c>
      <c r="P786" s="3">
        <v>15.66</v>
      </c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 spans="1:33" x14ac:dyDescent="0.25">
      <c r="A787" t="s">
        <v>338</v>
      </c>
      <c r="B787" s="8" t="s">
        <v>4514</v>
      </c>
      <c r="C787" s="8" t="s">
        <v>4514</v>
      </c>
      <c r="D787" s="5" t="s">
        <v>1071</v>
      </c>
      <c r="E787" s="3">
        <v>15.19</v>
      </c>
      <c r="F787" s="3">
        <v>14.26</v>
      </c>
      <c r="G787" s="3">
        <v>13.92</v>
      </c>
      <c r="H787" s="3">
        <v>13.24</v>
      </c>
      <c r="I787" s="3">
        <v>12.07</v>
      </c>
      <c r="J787" s="3">
        <v>10.56</v>
      </c>
      <c r="K787" s="3">
        <v>9.0500000000000007</v>
      </c>
      <c r="L787" s="3">
        <v>7.54</v>
      </c>
      <c r="M787" s="3">
        <v>6.04</v>
      </c>
      <c r="N787" s="3">
        <v>4.53</v>
      </c>
      <c r="O787" s="3">
        <v>3.02</v>
      </c>
      <c r="P787" s="3">
        <v>1.51</v>
      </c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spans="1:33" x14ac:dyDescent="0.25">
      <c r="A788" t="s">
        <v>338</v>
      </c>
      <c r="B788" s="8" t="s">
        <v>4515</v>
      </c>
      <c r="C788" s="8" t="s">
        <v>4515</v>
      </c>
      <c r="D788" s="5" t="s">
        <v>147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 spans="1:33" x14ac:dyDescent="0.25">
      <c r="A789" t="s">
        <v>338</v>
      </c>
      <c r="B789" s="8" t="s">
        <v>4516</v>
      </c>
      <c r="C789" s="8" t="s">
        <v>4516</v>
      </c>
      <c r="D789" s="5" t="s">
        <v>684</v>
      </c>
      <c r="E789" s="3">
        <v>19.18</v>
      </c>
      <c r="F789" s="3">
        <v>19.989999999999998</v>
      </c>
      <c r="G789" s="3">
        <v>19.57</v>
      </c>
      <c r="H789" s="3">
        <v>21.98</v>
      </c>
      <c r="I789" s="3">
        <v>21.5</v>
      </c>
      <c r="J789" s="3">
        <v>18.809999999999999</v>
      </c>
      <c r="K789" s="3">
        <v>16.13</v>
      </c>
      <c r="L789" s="3">
        <v>13.44</v>
      </c>
      <c r="M789" s="3">
        <v>10.75</v>
      </c>
      <c r="N789" s="3">
        <v>8.06</v>
      </c>
      <c r="O789" s="3">
        <v>5.38</v>
      </c>
      <c r="P789" s="3">
        <v>2.69</v>
      </c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 spans="1:33" x14ac:dyDescent="0.25">
      <c r="A790" t="s">
        <v>338</v>
      </c>
      <c r="B790" s="8" t="s">
        <v>4517</v>
      </c>
      <c r="C790" s="8" t="s">
        <v>4517</v>
      </c>
      <c r="D790" s="5" t="s">
        <v>414</v>
      </c>
      <c r="E790" s="3">
        <v>24.38</v>
      </c>
      <c r="F790" s="3">
        <v>42.44</v>
      </c>
      <c r="G790" s="3">
        <v>75.03</v>
      </c>
      <c r="H790" s="3">
        <v>85.13</v>
      </c>
      <c r="I790" s="3">
        <v>83.68</v>
      </c>
      <c r="J790" s="3">
        <v>73.22</v>
      </c>
      <c r="K790" s="3">
        <v>62.76</v>
      </c>
      <c r="L790" s="3">
        <v>52.3</v>
      </c>
      <c r="M790" s="3">
        <v>41.84</v>
      </c>
      <c r="N790" s="3">
        <v>31.38</v>
      </c>
      <c r="O790" s="3">
        <v>20.92</v>
      </c>
      <c r="P790" s="3">
        <v>10.46</v>
      </c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 spans="1:33" x14ac:dyDescent="0.25">
      <c r="A791" t="s">
        <v>338</v>
      </c>
      <c r="B791" s="8" t="s">
        <v>4518</v>
      </c>
      <c r="C791" s="8" t="s">
        <v>4518</v>
      </c>
      <c r="D791" s="5" t="s">
        <v>39</v>
      </c>
      <c r="E791" s="3">
        <v>37.4</v>
      </c>
      <c r="F791" s="3">
        <v>65.69</v>
      </c>
      <c r="G791" s="3">
        <v>60.6</v>
      </c>
      <c r="H791" s="3">
        <v>52.31</v>
      </c>
      <c r="I791" s="3">
        <v>29.17</v>
      </c>
      <c r="J791" s="3">
        <v>25.52</v>
      </c>
      <c r="K791" s="3">
        <v>21.88</v>
      </c>
      <c r="L791" s="3">
        <v>18.23</v>
      </c>
      <c r="M791" s="3">
        <v>14.59</v>
      </c>
      <c r="N791" s="3">
        <v>10.94</v>
      </c>
      <c r="O791" s="3">
        <v>7.29</v>
      </c>
      <c r="P791" s="3">
        <v>3.65</v>
      </c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</row>
    <row r="792" spans="1:33" x14ac:dyDescent="0.25">
      <c r="A792" t="s">
        <v>338</v>
      </c>
      <c r="B792" s="8" t="s">
        <v>4519</v>
      </c>
      <c r="C792" s="8" t="s">
        <v>4519</v>
      </c>
      <c r="D792" s="5" t="s">
        <v>1072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</row>
    <row r="793" spans="1:33" x14ac:dyDescent="0.25">
      <c r="A793" t="s">
        <v>338</v>
      </c>
      <c r="B793" s="8" t="s">
        <v>4520</v>
      </c>
      <c r="C793" s="8" t="s">
        <v>4520</v>
      </c>
      <c r="D793" s="5" t="s">
        <v>1073</v>
      </c>
      <c r="E793" s="3">
        <v>151.43</v>
      </c>
      <c r="F793" s="3">
        <v>147.31</v>
      </c>
      <c r="G793" s="3">
        <v>146.31</v>
      </c>
      <c r="H793" s="3">
        <v>144.69999999999999</v>
      </c>
      <c r="I793" s="3">
        <v>152.29</v>
      </c>
      <c r="J793" s="3">
        <v>133.25</v>
      </c>
      <c r="K793" s="3">
        <v>114.22</v>
      </c>
      <c r="L793" s="3">
        <v>95.18</v>
      </c>
      <c r="M793" s="3">
        <v>76.150000000000006</v>
      </c>
      <c r="N793" s="3">
        <v>57.11</v>
      </c>
      <c r="O793" s="3">
        <v>38.07</v>
      </c>
      <c r="P793" s="3">
        <v>19.04</v>
      </c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</row>
    <row r="794" spans="1:33" x14ac:dyDescent="0.25">
      <c r="A794" t="s">
        <v>338</v>
      </c>
      <c r="B794" s="8" t="s">
        <v>4521</v>
      </c>
      <c r="C794" s="8" t="s">
        <v>4521</v>
      </c>
      <c r="D794" s="5" t="s">
        <v>599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</row>
    <row r="795" spans="1:33" x14ac:dyDescent="0.25">
      <c r="A795" t="s">
        <v>338</v>
      </c>
      <c r="B795" s="8" t="s">
        <v>4522</v>
      </c>
      <c r="C795" s="8" t="s">
        <v>4522</v>
      </c>
      <c r="D795" s="5" t="s">
        <v>13</v>
      </c>
      <c r="E795" s="3">
        <v>7.4</v>
      </c>
      <c r="F795" s="3">
        <v>7.53</v>
      </c>
      <c r="G795" s="3">
        <v>6.53</v>
      </c>
      <c r="H795" s="3">
        <v>8.31</v>
      </c>
      <c r="I795" s="3">
        <v>9.25</v>
      </c>
      <c r="J795" s="3">
        <v>8.09</v>
      </c>
      <c r="K795" s="3">
        <v>6.94</v>
      </c>
      <c r="L795" s="3">
        <v>5.78</v>
      </c>
      <c r="M795" s="3">
        <v>4.63</v>
      </c>
      <c r="N795" s="3">
        <v>3.47</v>
      </c>
      <c r="O795" s="3">
        <v>2.31</v>
      </c>
      <c r="P795" s="3">
        <v>1.1599999999999999</v>
      </c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</row>
    <row r="796" spans="1:33" x14ac:dyDescent="0.25">
      <c r="A796" t="s">
        <v>338</v>
      </c>
      <c r="B796" s="8" t="s">
        <v>4523</v>
      </c>
      <c r="C796" s="8" t="s">
        <v>4523</v>
      </c>
      <c r="D796" s="5" t="s">
        <v>1074</v>
      </c>
      <c r="E796" s="3">
        <v>431</v>
      </c>
      <c r="F796" s="3">
        <v>604.67999999999995</v>
      </c>
      <c r="G796" s="3">
        <v>644.48</v>
      </c>
      <c r="H796" s="3">
        <v>660.34</v>
      </c>
      <c r="I796" s="3">
        <v>632.1</v>
      </c>
      <c r="J796" s="3">
        <v>553.09</v>
      </c>
      <c r="K796" s="3">
        <v>474.08</v>
      </c>
      <c r="L796" s="3">
        <v>395.06</v>
      </c>
      <c r="M796" s="3">
        <v>316.05</v>
      </c>
      <c r="N796" s="3">
        <v>237.04</v>
      </c>
      <c r="O796" s="3">
        <v>158.03</v>
      </c>
      <c r="P796" s="3">
        <v>79.010000000000005</v>
      </c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</row>
    <row r="797" spans="1:33" x14ac:dyDescent="0.25">
      <c r="A797" t="s">
        <v>338</v>
      </c>
      <c r="B797" s="8" t="s">
        <v>4524</v>
      </c>
      <c r="C797" s="8" t="s">
        <v>4524</v>
      </c>
      <c r="D797" s="5" t="s">
        <v>1075</v>
      </c>
      <c r="E797" s="3">
        <v>21.03</v>
      </c>
      <c r="F797" s="3">
        <v>16.350000000000001</v>
      </c>
      <c r="G797" s="3">
        <v>14.1</v>
      </c>
      <c r="H797" s="3">
        <v>9.9700000000000006</v>
      </c>
      <c r="I797" s="3">
        <v>16.03</v>
      </c>
      <c r="J797" s="3">
        <v>14.03</v>
      </c>
      <c r="K797" s="3">
        <v>12.02</v>
      </c>
      <c r="L797" s="3">
        <v>10.02</v>
      </c>
      <c r="M797" s="3">
        <v>8.02</v>
      </c>
      <c r="N797" s="3">
        <v>6.01</v>
      </c>
      <c r="O797" s="3">
        <v>4.01</v>
      </c>
      <c r="P797" s="3">
        <v>2</v>
      </c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</row>
    <row r="798" spans="1:33" x14ac:dyDescent="0.25">
      <c r="A798" t="s">
        <v>338</v>
      </c>
      <c r="B798" s="8" t="s">
        <v>4525</v>
      </c>
      <c r="C798" s="8" t="s">
        <v>4525</v>
      </c>
      <c r="D798" s="5" t="s">
        <v>1068</v>
      </c>
      <c r="E798" s="3">
        <v>419.63</v>
      </c>
      <c r="F798" s="3">
        <v>465.6</v>
      </c>
      <c r="G798" s="3">
        <v>495.76</v>
      </c>
      <c r="H798" s="3">
        <v>498.19</v>
      </c>
      <c r="I798" s="3">
        <v>521.34</v>
      </c>
      <c r="J798" s="3">
        <v>456.17</v>
      </c>
      <c r="K798" s="3">
        <v>391.01</v>
      </c>
      <c r="L798" s="3">
        <v>325.83999999999997</v>
      </c>
      <c r="M798" s="3">
        <v>260.67</v>
      </c>
      <c r="N798" s="3">
        <v>195.5</v>
      </c>
      <c r="O798" s="3">
        <v>130.34</v>
      </c>
      <c r="P798" s="3">
        <v>65.17</v>
      </c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</row>
    <row r="799" spans="1:33" x14ac:dyDescent="0.25">
      <c r="A799" t="s">
        <v>338</v>
      </c>
      <c r="B799" s="8" t="s">
        <v>4526</v>
      </c>
      <c r="C799" s="8" t="s">
        <v>4526</v>
      </c>
      <c r="D799" s="5" t="s">
        <v>1070</v>
      </c>
      <c r="E799" s="3">
        <v>7.9</v>
      </c>
      <c r="F799" s="3">
        <v>7.46</v>
      </c>
      <c r="G799" s="3">
        <v>8.75</v>
      </c>
      <c r="H799" s="3">
        <v>7.51</v>
      </c>
      <c r="I799" s="3">
        <v>9.3699999999999992</v>
      </c>
      <c r="J799" s="3">
        <v>8.1999999999999993</v>
      </c>
      <c r="K799" s="3">
        <v>7.03</v>
      </c>
      <c r="L799" s="3">
        <v>5.86</v>
      </c>
      <c r="M799" s="3">
        <v>4.6900000000000004</v>
      </c>
      <c r="N799" s="3">
        <v>3.51</v>
      </c>
      <c r="O799" s="3">
        <v>2.34</v>
      </c>
      <c r="P799" s="3">
        <v>1.17</v>
      </c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</row>
    <row r="800" spans="1:33" x14ac:dyDescent="0.25">
      <c r="A800" t="s">
        <v>338</v>
      </c>
      <c r="B800" s="8" t="s">
        <v>4527</v>
      </c>
      <c r="C800" s="8" t="s">
        <v>4527</v>
      </c>
      <c r="D800" s="5" t="s">
        <v>26</v>
      </c>
      <c r="E800" s="3">
        <v>17.670000000000002</v>
      </c>
      <c r="F800" s="3">
        <v>17.100000000000001</v>
      </c>
      <c r="G800" s="3">
        <v>14.47</v>
      </c>
      <c r="H800" s="3">
        <v>18.43</v>
      </c>
      <c r="I800" s="3">
        <v>33.32</v>
      </c>
      <c r="J800" s="3">
        <v>29.16</v>
      </c>
      <c r="K800" s="3">
        <v>24.99</v>
      </c>
      <c r="L800" s="3">
        <v>20.83</v>
      </c>
      <c r="M800" s="3">
        <v>16.66</v>
      </c>
      <c r="N800" s="3">
        <v>12.5</v>
      </c>
      <c r="O800" s="3">
        <v>8.33</v>
      </c>
      <c r="P800" s="3">
        <v>4.17</v>
      </c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</row>
    <row r="801" spans="1:33" x14ac:dyDescent="0.25">
      <c r="A801" t="s">
        <v>338</v>
      </c>
      <c r="B801" s="8" t="s">
        <v>4528</v>
      </c>
      <c r="C801" s="8" t="s">
        <v>4528</v>
      </c>
      <c r="D801" s="5" t="s">
        <v>505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</row>
    <row r="802" spans="1:33" x14ac:dyDescent="0.25">
      <c r="A802" t="s">
        <v>338</v>
      </c>
      <c r="B802" s="8" t="s">
        <v>4521</v>
      </c>
      <c r="C802" s="8" t="s">
        <v>6105</v>
      </c>
      <c r="D802" s="5" t="s">
        <v>1077</v>
      </c>
      <c r="E802" s="3"/>
      <c r="F802" s="3"/>
      <c r="G802" s="3"/>
      <c r="H802" s="3"/>
      <c r="I802" s="3">
        <v>69.58</v>
      </c>
      <c r="J802" s="3">
        <v>60.88</v>
      </c>
      <c r="K802" s="3">
        <v>52.19</v>
      </c>
      <c r="L802" s="3">
        <v>43.49</v>
      </c>
      <c r="M802" s="3">
        <v>34.79</v>
      </c>
      <c r="N802" s="3">
        <v>26.09</v>
      </c>
      <c r="O802" s="3">
        <v>17.399999999999999</v>
      </c>
      <c r="P802" s="3">
        <v>8.6999999999999993</v>
      </c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 spans="1:33" x14ac:dyDescent="0.25">
      <c r="A803" t="s">
        <v>338</v>
      </c>
      <c r="B803" s="8" t="s">
        <v>4523</v>
      </c>
      <c r="C803" s="8" t="s">
        <v>6138</v>
      </c>
      <c r="D803" s="5" t="s">
        <v>1078</v>
      </c>
      <c r="E803" s="3"/>
      <c r="F803" s="3"/>
      <c r="G803" s="3"/>
      <c r="H803" s="3"/>
      <c r="I803" s="3">
        <v>30.02</v>
      </c>
      <c r="J803" s="3">
        <v>26.27</v>
      </c>
      <c r="K803" s="3">
        <v>22.52</v>
      </c>
      <c r="L803" s="3">
        <v>18.760000000000002</v>
      </c>
      <c r="M803" s="3">
        <v>15.01</v>
      </c>
      <c r="N803" s="3">
        <v>11.26</v>
      </c>
      <c r="O803" s="3">
        <v>7.51</v>
      </c>
      <c r="P803" s="3">
        <v>3.75</v>
      </c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</row>
    <row r="804" spans="1:33" x14ac:dyDescent="0.25">
      <c r="A804" t="s">
        <v>338</v>
      </c>
      <c r="B804" s="8" t="s">
        <v>4524</v>
      </c>
      <c r="C804" s="8" t="s">
        <v>6139</v>
      </c>
      <c r="D804" s="5" t="s">
        <v>1079</v>
      </c>
      <c r="E804" s="3"/>
      <c r="F804" s="3"/>
      <c r="G804" s="3"/>
      <c r="H804" s="3"/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</row>
    <row r="805" spans="1:33" x14ac:dyDescent="0.25">
      <c r="A805" t="s">
        <v>338</v>
      </c>
      <c r="B805" s="8" t="s">
        <v>4525</v>
      </c>
      <c r="C805" s="8" t="s">
        <v>6246</v>
      </c>
      <c r="D805" s="5" t="s">
        <v>1080</v>
      </c>
      <c r="E805" s="3"/>
      <c r="F805" s="3"/>
      <c r="G805" s="3"/>
      <c r="H805" s="3"/>
      <c r="I805" s="3">
        <v>149.29</v>
      </c>
      <c r="J805" s="3">
        <v>130.63</v>
      </c>
      <c r="K805" s="3">
        <v>111.97</v>
      </c>
      <c r="L805" s="3">
        <v>93.31</v>
      </c>
      <c r="M805" s="3">
        <v>74.650000000000006</v>
      </c>
      <c r="N805" s="3">
        <v>55.98</v>
      </c>
      <c r="O805" s="3">
        <v>37.32</v>
      </c>
      <c r="P805" s="3">
        <v>18.66</v>
      </c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</row>
    <row r="806" spans="1:33" x14ac:dyDescent="0.25">
      <c r="A806" t="s">
        <v>338</v>
      </c>
      <c r="B806" s="8" t="s">
        <v>4526</v>
      </c>
      <c r="C806" s="8" t="s">
        <v>6296</v>
      </c>
      <c r="D806" s="5" t="s">
        <v>1081</v>
      </c>
      <c r="E806" s="3"/>
      <c r="F806" s="3"/>
      <c r="G806" s="3"/>
      <c r="H806" s="3"/>
      <c r="I806" s="3">
        <v>443</v>
      </c>
      <c r="J806" s="3">
        <v>387.63</v>
      </c>
      <c r="K806" s="3">
        <v>332.25</v>
      </c>
      <c r="L806" s="3">
        <v>276.88</v>
      </c>
      <c r="M806" s="3">
        <v>221.5</v>
      </c>
      <c r="N806" s="3">
        <v>166.13</v>
      </c>
      <c r="O806" s="3">
        <v>110.75</v>
      </c>
      <c r="P806" s="3">
        <v>55.38</v>
      </c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</row>
    <row r="807" spans="1:33" x14ac:dyDescent="0.25">
      <c r="A807" t="s">
        <v>338</v>
      </c>
      <c r="B807" s="8" t="s">
        <v>4527</v>
      </c>
      <c r="C807" s="8" t="s">
        <v>6357</v>
      </c>
      <c r="D807" s="5" t="s">
        <v>1082</v>
      </c>
      <c r="E807" s="3"/>
      <c r="F807" s="3"/>
      <c r="G807" s="3"/>
      <c r="H807" s="3"/>
      <c r="I807" s="3">
        <v>181.84</v>
      </c>
      <c r="J807" s="3">
        <v>159.11000000000001</v>
      </c>
      <c r="K807" s="3">
        <v>136.38</v>
      </c>
      <c r="L807" s="3">
        <v>113.65</v>
      </c>
      <c r="M807" s="3">
        <v>90.92</v>
      </c>
      <c r="N807" s="3">
        <v>68.19</v>
      </c>
      <c r="O807" s="3">
        <v>45.46</v>
      </c>
      <c r="P807" s="3">
        <v>22.73</v>
      </c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</row>
    <row r="808" spans="1:33" x14ac:dyDescent="0.25">
      <c r="A808" t="s">
        <v>2677</v>
      </c>
      <c r="B808" s="8" t="s">
        <v>6596</v>
      </c>
      <c r="C808" s="8" t="s">
        <v>4529</v>
      </c>
      <c r="D808" s="5" t="s">
        <v>1097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</row>
    <row r="809" spans="1:33" x14ac:dyDescent="0.25">
      <c r="A809" t="s">
        <v>2677</v>
      </c>
      <c r="B809" s="8" t="s">
        <v>6596</v>
      </c>
      <c r="C809" s="8" t="s">
        <v>4530</v>
      </c>
      <c r="D809" s="5" t="s">
        <v>1098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</row>
    <row r="810" spans="1:33" x14ac:dyDescent="0.25">
      <c r="A810" t="s">
        <v>2677</v>
      </c>
      <c r="B810" s="8" t="s">
        <v>6596</v>
      </c>
      <c r="C810" s="8" t="s">
        <v>4531</v>
      </c>
      <c r="D810" s="5" t="s">
        <v>1099</v>
      </c>
      <c r="E810" s="3">
        <v>16.32</v>
      </c>
      <c r="F810" s="3">
        <v>14.88</v>
      </c>
      <c r="G810" s="3">
        <v>14.94</v>
      </c>
      <c r="H810" s="3">
        <v>16.28</v>
      </c>
      <c r="I810" s="3">
        <v>19.8</v>
      </c>
      <c r="J810" s="3">
        <v>17.329999999999998</v>
      </c>
      <c r="K810" s="3">
        <v>14.85</v>
      </c>
      <c r="L810" s="3">
        <v>12.38</v>
      </c>
      <c r="M810" s="3">
        <v>9.9</v>
      </c>
      <c r="N810" s="3">
        <v>7.43</v>
      </c>
      <c r="O810" s="3">
        <v>4.95</v>
      </c>
      <c r="P810" s="3">
        <v>2.48</v>
      </c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 spans="1:33" x14ac:dyDescent="0.25">
      <c r="A811" t="s">
        <v>2677</v>
      </c>
      <c r="B811" s="8" t="s">
        <v>4532</v>
      </c>
      <c r="C811" s="8" t="s">
        <v>4532</v>
      </c>
      <c r="D811" s="5" t="s">
        <v>1100</v>
      </c>
      <c r="E811" s="3">
        <v>48.13</v>
      </c>
      <c r="F811" s="3">
        <v>43.83</v>
      </c>
      <c r="G811" s="3">
        <v>42.21</v>
      </c>
      <c r="H811" s="3">
        <v>45.25</v>
      </c>
      <c r="I811" s="3">
        <v>45.25</v>
      </c>
      <c r="J811" s="3">
        <v>39.590000000000003</v>
      </c>
      <c r="K811" s="3">
        <v>33.94</v>
      </c>
      <c r="L811" s="3">
        <v>28.28</v>
      </c>
      <c r="M811" s="3">
        <v>22.63</v>
      </c>
      <c r="N811" s="3">
        <v>16.97</v>
      </c>
      <c r="O811" s="3">
        <v>11.31</v>
      </c>
      <c r="P811" s="3">
        <v>5.66</v>
      </c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</row>
    <row r="812" spans="1:33" x14ac:dyDescent="0.25">
      <c r="A812" t="s">
        <v>2677</v>
      </c>
      <c r="B812" s="8" t="s">
        <v>6597</v>
      </c>
      <c r="C812" s="8" t="s">
        <v>4533</v>
      </c>
      <c r="D812" s="5" t="s">
        <v>1101</v>
      </c>
      <c r="E812" s="3">
        <v>19.25</v>
      </c>
      <c r="F812" s="3">
        <v>18.64</v>
      </c>
      <c r="G812" s="3">
        <v>17.75</v>
      </c>
      <c r="H812" s="3">
        <v>17.03</v>
      </c>
      <c r="I812" s="3">
        <v>16.78</v>
      </c>
      <c r="J812" s="3">
        <v>14.68</v>
      </c>
      <c r="K812" s="3">
        <v>12.59</v>
      </c>
      <c r="L812" s="3">
        <v>10.49</v>
      </c>
      <c r="M812" s="3">
        <v>8.39</v>
      </c>
      <c r="N812" s="3">
        <v>6.29</v>
      </c>
      <c r="O812" s="3">
        <v>4.2</v>
      </c>
      <c r="P812" s="3">
        <v>2.1</v>
      </c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</row>
    <row r="813" spans="1:33" x14ac:dyDescent="0.25">
      <c r="A813" t="s">
        <v>2677</v>
      </c>
      <c r="B813" s="8" t="s">
        <v>6597</v>
      </c>
      <c r="C813" s="8" t="s">
        <v>4534</v>
      </c>
      <c r="D813" s="5" t="s">
        <v>1102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</row>
    <row r="814" spans="1:33" x14ac:dyDescent="0.25">
      <c r="A814" t="s">
        <v>2677</v>
      </c>
      <c r="B814" s="8" t="s">
        <v>6597</v>
      </c>
      <c r="C814" s="8" t="s">
        <v>4535</v>
      </c>
      <c r="D814" s="5" t="s">
        <v>1103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</row>
    <row r="815" spans="1:33" x14ac:dyDescent="0.25">
      <c r="A815" t="s">
        <v>2677</v>
      </c>
      <c r="B815" s="8" t="s">
        <v>6597</v>
      </c>
      <c r="C815" s="8" t="s">
        <v>4536</v>
      </c>
      <c r="D815" s="5" t="s">
        <v>1104</v>
      </c>
      <c r="E815" s="3">
        <v>7.91</v>
      </c>
      <c r="F815" s="3">
        <v>7</v>
      </c>
      <c r="G815" s="3">
        <v>6.38</v>
      </c>
      <c r="H815" s="3">
        <v>5.79</v>
      </c>
      <c r="I815" s="3">
        <v>5.38</v>
      </c>
      <c r="J815" s="3">
        <v>4.71</v>
      </c>
      <c r="K815" s="3">
        <v>4.04</v>
      </c>
      <c r="L815" s="3">
        <v>3.36</v>
      </c>
      <c r="M815" s="3">
        <v>2.69</v>
      </c>
      <c r="N815" s="3">
        <v>2.02</v>
      </c>
      <c r="O815" s="3">
        <v>1.35</v>
      </c>
      <c r="P815" s="3">
        <v>0.67</v>
      </c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</row>
    <row r="816" spans="1:33" x14ac:dyDescent="0.25">
      <c r="A816" t="s">
        <v>2677</v>
      </c>
      <c r="B816" s="8" t="s">
        <v>4537</v>
      </c>
      <c r="C816" s="8" t="s">
        <v>4537</v>
      </c>
      <c r="D816" s="5" t="s">
        <v>216</v>
      </c>
      <c r="E816" s="3">
        <v>60.29</v>
      </c>
      <c r="F816" s="3">
        <v>55.85</v>
      </c>
      <c r="G816" s="3">
        <v>78.27</v>
      </c>
      <c r="H816" s="3">
        <v>650.88</v>
      </c>
      <c r="I816" s="3">
        <v>634.69000000000005</v>
      </c>
      <c r="J816" s="3">
        <v>555.35</v>
      </c>
      <c r="K816" s="3">
        <v>476.02</v>
      </c>
      <c r="L816" s="3">
        <v>396.68</v>
      </c>
      <c r="M816" s="3">
        <v>317.35000000000002</v>
      </c>
      <c r="N816" s="3">
        <v>238.01</v>
      </c>
      <c r="O816" s="3">
        <v>158.66999999999999</v>
      </c>
      <c r="P816" s="3">
        <v>79.34</v>
      </c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</row>
    <row r="817" spans="1:33" x14ac:dyDescent="0.25">
      <c r="A817" t="s">
        <v>2677</v>
      </c>
      <c r="B817" s="8" t="s">
        <v>4538</v>
      </c>
      <c r="C817" s="8" t="s">
        <v>4538</v>
      </c>
      <c r="D817" s="5" t="s">
        <v>313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</row>
    <row r="818" spans="1:33" x14ac:dyDescent="0.25">
      <c r="A818" t="s">
        <v>2677</v>
      </c>
      <c r="B818" s="8" t="s">
        <v>4538</v>
      </c>
      <c r="C818" s="8" t="s">
        <v>4539</v>
      </c>
      <c r="D818" s="5" t="s">
        <v>1105</v>
      </c>
      <c r="E818" s="3">
        <v>33.340000000000003</v>
      </c>
      <c r="F818" s="3">
        <v>20.149999999999999</v>
      </c>
      <c r="G818" s="3">
        <v>20.97</v>
      </c>
      <c r="H818" s="3">
        <v>32.9</v>
      </c>
      <c r="I818" s="3">
        <v>18.8</v>
      </c>
      <c r="J818" s="3">
        <v>16.45</v>
      </c>
      <c r="K818" s="3">
        <v>14.1</v>
      </c>
      <c r="L818" s="3">
        <v>11.75</v>
      </c>
      <c r="M818" s="3">
        <v>9.4</v>
      </c>
      <c r="N818" s="3">
        <v>7.05</v>
      </c>
      <c r="O818" s="3">
        <v>4.7</v>
      </c>
      <c r="P818" s="3">
        <v>2.35</v>
      </c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</row>
    <row r="819" spans="1:33" x14ac:dyDescent="0.25">
      <c r="A819" t="s">
        <v>2677</v>
      </c>
      <c r="B819" s="8" t="s">
        <v>6598</v>
      </c>
      <c r="C819" s="8" t="s">
        <v>4540</v>
      </c>
      <c r="D819" s="5" t="s">
        <v>1106</v>
      </c>
      <c r="E819" s="3">
        <v>107.89</v>
      </c>
      <c r="F819" s="3">
        <v>97.23</v>
      </c>
      <c r="G819" s="3">
        <v>104.58</v>
      </c>
      <c r="H819" s="3">
        <v>105.42</v>
      </c>
      <c r="I819" s="3">
        <v>106.19</v>
      </c>
      <c r="J819" s="3">
        <v>92.92</v>
      </c>
      <c r="K819" s="3">
        <v>79.64</v>
      </c>
      <c r="L819" s="3">
        <v>66.37</v>
      </c>
      <c r="M819" s="3">
        <v>53.1</v>
      </c>
      <c r="N819" s="3">
        <v>39.82</v>
      </c>
      <c r="O819" s="3">
        <v>26.55</v>
      </c>
      <c r="P819" s="3">
        <v>13.27</v>
      </c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</row>
    <row r="820" spans="1:33" x14ac:dyDescent="0.25">
      <c r="A820" t="s">
        <v>2677</v>
      </c>
      <c r="B820" s="8" t="s">
        <v>6598</v>
      </c>
      <c r="C820" s="8" t="s">
        <v>4541</v>
      </c>
      <c r="D820" s="5" t="s">
        <v>1107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</row>
    <row r="821" spans="1:33" x14ac:dyDescent="0.25">
      <c r="A821" t="s">
        <v>2677</v>
      </c>
      <c r="B821" s="8" t="s">
        <v>6598</v>
      </c>
      <c r="C821" s="8" t="s">
        <v>4542</v>
      </c>
      <c r="D821" s="5" t="s">
        <v>1108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</row>
    <row r="822" spans="1:33" x14ac:dyDescent="0.25">
      <c r="A822" t="s">
        <v>2677</v>
      </c>
      <c r="B822" s="8" t="s">
        <v>6599</v>
      </c>
      <c r="C822" s="8" t="s">
        <v>4543</v>
      </c>
      <c r="D822" s="5" t="s">
        <v>4544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</row>
    <row r="823" spans="1:33" x14ac:dyDescent="0.25">
      <c r="A823" t="s">
        <v>2677</v>
      </c>
      <c r="B823" s="8" t="s">
        <v>6599</v>
      </c>
      <c r="C823" s="8" t="s">
        <v>4545</v>
      </c>
      <c r="D823" s="5" t="s">
        <v>1109</v>
      </c>
      <c r="E823" s="3">
        <v>0</v>
      </c>
      <c r="F823" s="3">
        <v>0</v>
      </c>
      <c r="G823" s="3">
        <v>0</v>
      </c>
      <c r="H823" s="3">
        <v>0</v>
      </c>
      <c r="I823" s="3">
        <v>0.47</v>
      </c>
      <c r="J823" s="3">
        <v>0.41</v>
      </c>
      <c r="K823" s="3">
        <v>0.35</v>
      </c>
      <c r="L823" s="3">
        <v>0.28999999999999998</v>
      </c>
      <c r="M823" s="3">
        <v>0.24</v>
      </c>
      <c r="N823" s="3">
        <v>0.18</v>
      </c>
      <c r="O823" s="3">
        <v>0.12</v>
      </c>
      <c r="P823" s="3">
        <v>0.06</v>
      </c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</row>
    <row r="824" spans="1:33" x14ac:dyDescent="0.25">
      <c r="A824" t="s">
        <v>2677</v>
      </c>
      <c r="B824" s="8" t="s">
        <v>6599</v>
      </c>
      <c r="C824" s="8" t="s">
        <v>4546</v>
      </c>
      <c r="D824" s="5" t="s">
        <v>1110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</row>
    <row r="825" spans="1:33" x14ac:dyDescent="0.25">
      <c r="A825" t="s">
        <v>2677</v>
      </c>
      <c r="B825" s="8" t="s">
        <v>6600</v>
      </c>
      <c r="C825" s="8" t="s">
        <v>4547</v>
      </c>
      <c r="D825" s="5" t="s">
        <v>1022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</row>
    <row r="826" spans="1:33" x14ac:dyDescent="0.25">
      <c r="A826" t="s">
        <v>2677</v>
      </c>
      <c r="B826" s="8" t="s">
        <v>6600</v>
      </c>
      <c r="C826" s="8" t="s">
        <v>4548</v>
      </c>
      <c r="D826" s="5" t="s">
        <v>1111</v>
      </c>
      <c r="E826" s="3">
        <v>0</v>
      </c>
      <c r="F826" s="3">
        <v>0</v>
      </c>
      <c r="G826" s="3">
        <v>0</v>
      </c>
      <c r="H826" s="3">
        <v>0</v>
      </c>
      <c r="I826" s="3">
        <v>0.71</v>
      </c>
      <c r="J826" s="3">
        <v>0.62</v>
      </c>
      <c r="K826" s="3">
        <v>0.53</v>
      </c>
      <c r="L826" s="3">
        <v>0.44</v>
      </c>
      <c r="M826" s="3">
        <v>0.36</v>
      </c>
      <c r="N826" s="3">
        <v>0.27</v>
      </c>
      <c r="O826" s="3">
        <v>0.18</v>
      </c>
      <c r="P826" s="3">
        <v>0.09</v>
      </c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</row>
    <row r="827" spans="1:33" x14ac:dyDescent="0.25">
      <c r="A827" t="s">
        <v>2677</v>
      </c>
      <c r="B827" s="8" t="s">
        <v>6600</v>
      </c>
      <c r="C827" s="8" t="s">
        <v>4549</v>
      </c>
      <c r="D827" s="5" t="s">
        <v>1112</v>
      </c>
      <c r="E827" s="3">
        <v>0</v>
      </c>
      <c r="F827" s="3">
        <v>0</v>
      </c>
      <c r="G827" s="3">
        <v>0.44</v>
      </c>
      <c r="H827" s="3">
        <v>0.31</v>
      </c>
      <c r="I827" s="3">
        <v>0.2</v>
      </c>
      <c r="J827" s="3">
        <v>0.18</v>
      </c>
      <c r="K827" s="3">
        <v>0.15</v>
      </c>
      <c r="L827" s="3">
        <v>0.13</v>
      </c>
      <c r="M827" s="3">
        <v>0.1</v>
      </c>
      <c r="N827" s="3">
        <v>0.08</v>
      </c>
      <c r="O827" s="3">
        <v>0.05</v>
      </c>
      <c r="P827" s="3">
        <v>0.03</v>
      </c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</row>
    <row r="828" spans="1:33" x14ac:dyDescent="0.25">
      <c r="A828" t="s">
        <v>2677</v>
      </c>
      <c r="B828" s="8" t="s">
        <v>6601</v>
      </c>
      <c r="C828" s="8" t="s">
        <v>4550</v>
      </c>
      <c r="D828" s="5" t="s">
        <v>315</v>
      </c>
      <c r="E828" s="3">
        <v>2.62</v>
      </c>
      <c r="F828" s="3">
        <v>2.74</v>
      </c>
      <c r="G828" s="3">
        <v>2.79</v>
      </c>
      <c r="H828" s="3">
        <v>2.96</v>
      </c>
      <c r="I828" s="3">
        <v>2.9</v>
      </c>
      <c r="J828" s="3">
        <v>2.54</v>
      </c>
      <c r="K828" s="3">
        <v>2.1800000000000002</v>
      </c>
      <c r="L828" s="3">
        <v>1.81</v>
      </c>
      <c r="M828" s="3">
        <v>1.45</v>
      </c>
      <c r="N828" s="3">
        <v>1.0900000000000001</v>
      </c>
      <c r="O828" s="3">
        <v>0.73</v>
      </c>
      <c r="P828" s="3">
        <v>0.36</v>
      </c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</row>
    <row r="829" spans="1:33" x14ac:dyDescent="0.25">
      <c r="A829" t="s">
        <v>2677</v>
      </c>
      <c r="B829" s="8" t="s">
        <v>6601</v>
      </c>
      <c r="C829" s="8" t="s">
        <v>4551</v>
      </c>
      <c r="D829" s="5" t="s">
        <v>1113</v>
      </c>
      <c r="E829" s="3">
        <v>80.69</v>
      </c>
      <c r="F829" s="3">
        <v>85.02</v>
      </c>
      <c r="G829" s="3">
        <v>83.69</v>
      </c>
      <c r="H829" s="3">
        <v>88.64</v>
      </c>
      <c r="I829" s="3">
        <v>86.8</v>
      </c>
      <c r="J829" s="3">
        <v>75.95</v>
      </c>
      <c r="K829" s="3">
        <v>65.099999999999994</v>
      </c>
      <c r="L829" s="3">
        <v>54.25</v>
      </c>
      <c r="M829" s="3">
        <v>43.4</v>
      </c>
      <c r="N829" s="3">
        <v>32.549999999999997</v>
      </c>
      <c r="O829" s="3">
        <v>21.7</v>
      </c>
      <c r="P829" s="3">
        <v>10.85</v>
      </c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</row>
    <row r="830" spans="1:33" x14ac:dyDescent="0.25">
      <c r="A830" t="s">
        <v>2677</v>
      </c>
      <c r="B830" s="8" t="s">
        <v>6601</v>
      </c>
      <c r="C830" s="8" t="s">
        <v>4552</v>
      </c>
      <c r="D830" s="5" t="s">
        <v>1114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</row>
    <row r="831" spans="1:33" x14ac:dyDescent="0.25">
      <c r="A831" t="s">
        <v>2677</v>
      </c>
      <c r="B831" s="8" t="s">
        <v>6602</v>
      </c>
      <c r="C831" s="8" t="s">
        <v>4553</v>
      </c>
      <c r="D831" s="5" t="s">
        <v>1115</v>
      </c>
      <c r="E831" s="3">
        <v>0</v>
      </c>
      <c r="F831" s="3">
        <v>0</v>
      </c>
      <c r="G831" s="3">
        <v>0</v>
      </c>
      <c r="H831" s="3">
        <v>0</v>
      </c>
      <c r="I831" s="3">
        <v>9.2200000000000006</v>
      </c>
      <c r="J831" s="3">
        <v>8.07</v>
      </c>
      <c r="K831" s="3">
        <v>6.92</v>
      </c>
      <c r="L831" s="3">
        <v>5.76</v>
      </c>
      <c r="M831" s="3">
        <v>4.6100000000000003</v>
      </c>
      <c r="N831" s="3">
        <v>3.46</v>
      </c>
      <c r="O831" s="3">
        <v>2.31</v>
      </c>
      <c r="P831" s="3">
        <v>1.1499999999999999</v>
      </c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</row>
    <row r="832" spans="1:33" x14ac:dyDescent="0.25">
      <c r="A832" t="s">
        <v>2677</v>
      </c>
      <c r="B832" s="8" t="s">
        <v>6602</v>
      </c>
      <c r="C832" s="8" t="s">
        <v>4554</v>
      </c>
      <c r="D832" s="5" t="s">
        <v>1116</v>
      </c>
      <c r="E832" s="3">
        <v>177.85</v>
      </c>
      <c r="F832" s="3">
        <v>317.49</v>
      </c>
      <c r="G832" s="3">
        <v>452.72</v>
      </c>
      <c r="H832" s="3">
        <v>565.23</v>
      </c>
      <c r="I832" s="3">
        <v>863.51</v>
      </c>
      <c r="J832" s="3">
        <v>755.57</v>
      </c>
      <c r="K832" s="3">
        <v>647.63</v>
      </c>
      <c r="L832" s="3">
        <v>539.69000000000005</v>
      </c>
      <c r="M832" s="3">
        <v>431.76</v>
      </c>
      <c r="N832" s="3">
        <v>323.82</v>
      </c>
      <c r="O832" s="3">
        <v>215.88</v>
      </c>
      <c r="P832" s="3">
        <v>107.94</v>
      </c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</row>
    <row r="833" spans="1:33" x14ac:dyDescent="0.25">
      <c r="A833" t="s">
        <v>2677</v>
      </c>
      <c r="B833" s="8" t="s">
        <v>6602</v>
      </c>
      <c r="C833" s="8" t="s">
        <v>4555</v>
      </c>
      <c r="D833" s="5" t="s">
        <v>1117</v>
      </c>
      <c r="E833" s="3">
        <v>0</v>
      </c>
      <c r="F833" s="3">
        <v>0</v>
      </c>
      <c r="G833" s="3">
        <v>0</v>
      </c>
      <c r="H833" s="3">
        <v>0</v>
      </c>
      <c r="I833" s="3">
        <v>44.67</v>
      </c>
      <c r="J833" s="3">
        <v>39.090000000000003</v>
      </c>
      <c r="K833" s="3">
        <v>33.5</v>
      </c>
      <c r="L833" s="3">
        <v>27.92</v>
      </c>
      <c r="M833" s="3">
        <v>22.34</v>
      </c>
      <c r="N833" s="3">
        <v>16.75</v>
      </c>
      <c r="O833" s="3">
        <v>11.17</v>
      </c>
      <c r="P833" s="3">
        <v>5.58</v>
      </c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</row>
    <row r="834" spans="1:33" x14ac:dyDescent="0.25">
      <c r="A834" t="s">
        <v>2677</v>
      </c>
      <c r="B834" s="8" t="s">
        <v>6602</v>
      </c>
      <c r="C834" s="8" t="s">
        <v>4556</v>
      </c>
      <c r="D834" s="5" t="s">
        <v>1118</v>
      </c>
      <c r="E834" s="3">
        <v>108.94</v>
      </c>
      <c r="F834" s="3">
        <v>219.76</v>
      </c>
      <c r="G834" s="3">
        <v>316.12</v>
      </c>
      <c r="H834" s="3">
        <v>394.62</v>
      </c>
      <c r="I834" s="3">
        <v>510.5</v>
      </c>
      <c r="J834" s="3">
        <v>446.69</v>
      </c>
      <c r="K834" s="3">
        <v>382.88</v>
      </c>
      <c r="L834" s="3">
        <v>319.06</v>
      </c>
      <c r="M834" s="3">
        <v>255.25</v>
      </c>
      <c r="N834" s="3">
        <v>191.44</v>
      </c>
      <c r="O834" s="3">
        <v>127.63</v>
      </c>
      <c r="P834" s="3">
        <v>63.81</v>
      </c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</row>
    <row r="835" spans="1:33" x14ac:dyDescent="0.25">
      <c r="A835" t="s">
        <v>2677</v>
      </c>
      <c r="B835" s="8" t="s">
        <v>6602</v>
      </c>
      <c r="C835" s="8" t="s">
        <v>4557</v>
      </c>
      <c r="D835" s="5" t="s">
        <v>1119</v>
      </c>
      <c r="E835" s="3">
        <v>0</v>
      </c>
      <c r="F835" s="3">
        <v>0</v>
      </c>
      <c r="G835" s="3">
        <v>0</v>
      </c>
      <c r="H835" s="3">
        <v>0</v>
      </c>
      <c r="I835" s="3">
        <v>9.4600000000000009</v>
      </c>
      <c r="J835" s="3">
        <v>8.2799999999999994</v>
      </c>
      <c r="K835" s="3">
        <v>7.1</v>
      </c>
      <c r="L835" s="3">
        <v>5.91</v>
      </c>
      <c r="M835" s="3">
        <v>4.7300000000000004</v>
      </c>
      <c r="N835" s="3">
        <v>3.55</v>
      </c>
      <c r="O835" s="3">
        <v>2.37</v>
      </c>
      <c r="P835" s="3">
        <v>1.18</v>
      </c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</row>
    <row r="836" spans="1:33" x14ac:dyDescent="0.25">
      <c r="A836" t="s">
        <v>2677</v>
      </c>
      <c r="B836" s="8" t="s">
        <v>6603</v>
      </c>
      <c r="C836" s="8" t="s">
        <v>4558</v>
      </c>
      <c r="D836" s="5" t="s">
        <v>1120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3">
        <v>0</v>
      </c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</row>
    <row r="837" spans="1:33" x14ac:dyDescent="0.25">
      <c r="A837" t="s">
        <v>2677</v>
      </c>
      <c r="B837" s="8" t="s">
        <v>6603</v>
      </c>
      <c r="C837" s="8" t="s">
        <v>4559</v>
      </c>
      <c r="D837" s="5" t="s">
        <v>1121</v>
      </c>
      <c r="E837" s="3">
        <v>232.73</v>
      </c>
      <c r="F837" s="3">
        <v>211.43</v>
      </c>
      <c r="G837" s="3">
        <v>224.16</v>
      </c>
      <c r="H837" s="3">
        <v>232.87</v>
      </c>
      <c r="I837" s="3">
        <v>253.76</v>
      </c>
      <c r="J837" s="3">
        <v>222.04</v>
      </c>
      <c r="K837" s="3">
        <v>190.32</v>
      </c>
      <c r="L837" s="3">
        <v>158.6</v>
      </c>
      <c r="M837" s="3">
        <v>126.88</v>
      </c>
      <c r="N837" s="3">
        <v>95.16</v>
      </c>
      <c r="O837" s="3">
        <v>63.44</v>
      </c>
      <c r="P837" s="3">
        <v>31.72</v>
      </c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</row>
    <row r="838" spans="1:33" x14ac:dyDescent="0.25">
      <c r="A838" t="s">
        <v>2677</v>
      </c>
      <c r="B838" s="8" t="s">
        <v>6604</v>
      </c>
      <c r="C838" s="8" t="s">
        <v>4560</v>
      </c>
      <c r="D838" s="5" t="s">
        <v>1122</v>
      </c>
      <c r="E838" s="3">
        <v>0</v>
      </c>
      <c r="F838" s="3">
        <v>0</v>
      </c>
      <c r="G838" s="3">
        <v>0</v>
      </c>
      <c r="H838" s="3">
        <v>0</v>
      </c>
      <c r="I838" s="3">
        <v>9.43</v>
      </c>
      <c r="J838" s="3">
        <v>8.25</v>
      </c>
      <c r="K838" s="3">
        <v>7.07</v>
      </c>
      <c r="L838" s="3">
        <v>5.89</v>
      </c>
      <c r="M838" s="3">
        <v>4.72</v>
      </c>
      <c r="N838" s="3">
        <v>3.54</v>
      </c>
      <c r="O838" s="3">
        <v>2.36</v>
      </c>
      <c r="P838" s="3">
        <v>1.18</v>
      </c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</row>
    <row r="839" spans="1:33" x14ac:dyDescent="0.25">
      <c r="A839" t="s">
        <v>2677</v>
      </c>
      <c r="B839" s="8" t="s">
        <v>6604</v>
      </c>
      <c r="C839" s="8" t="s">
        <v>4561</v>
      </c>
      <c r="D839" s="5" t="s">
        <v>1123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</row>
    <row r="840" spans="1:33" x14ac:dyDescent="0.25">
      <c r="A840" t="s">
        <v>2677</v>
      </c>
      <c r="B840" s="8" t="s">
        <v>6604</v>
      </c>
      <c r="C840" s="8" t="s">
        <v>4562</v>
      </c>
      <c r="D840" s="5" t="s">
        <v>1124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</row>
    <row r="841" spans="1:33" x14ac:dyDescent="0.25">
      <c r="A841" t="s">
        <v>2677</v>
      </c>
      <c r="B841" s="8" t="s">
        <v>6604</v>
      </c>
      <c r="C841" s="8" t="s">
        <v>4563</v>
      </c>
      <c r="D841" s="5" t="s">
        <v>1125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</row>
    <row r="842" spans="1:33" x14ac:dyDescent="0.25">
      <c r="A842" t="s">
        <v>2677</v>
      </c>
      <c r="B842" s="8" t="s">
        <v>4564</v>
      </c>
      <c r="C842" s="8" t="s">
        <v>4564</v>
      </c>
      <c r="D842" s="5" t="s">
        <v>1126</v>
      </c>
      <c r="E842" s="3">
        <v>259.18</v>
      </c>
      <c r="F842" s="3">
        <v>442.11</v>
      </c>
      <c r="G842" s="3">
        <v>632.73</v>
      </c>
      <c r="H842" s="3">
        <v>672.23</v>
      </c>
      <c r="I842" s="3">
        <v>815.54</v>
      </c>
      <c r="J842" s="3">
        <v>713.6</v>
      </c>
      <c r="K842" s="3">
        <v>611.66</v>
      </c>
      <c r="L842" s="3">
        <v>509.71</v>
      </c>
      <c r="M842" s="3">
        <v>407.77</v>
      </c>
      <c r="N842" s="3">
        <v>305.83</v>
      </c>
      <c r="O842" s="3">
        <v>203.89</v>
      </c>
      <c r="P842" s="3">
        <v>101.94</v>
      </c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</row>
    <row r="843" spans="1:33" x14ac:dyDescent="0.25">
      <c r="A843" t="s">
        <v>2677</v>
      </c>
      <c r="B843" s="8" t="s">
        <v>6605</v>
      </c>
      <c r="C843" s="8" t="s">
        <v>4565</v>
      </c>
      <c r="D843" s="5" t="s">
        <v>1127</v>
      </c>
      <c r="E843" s="3">
        <v>15.71</v>
      </c>
      <c r="F843" s="3">
        <v>22.91</v>
      </c>
      <c r="G843" s="3">
        <v>21.73</v>
      </c>
      <c r="H843" s="3">
        <v>21.82</v>
      </c>
      <c r="I843" s="3">
        <v>20.69</v>
      </c>
      <c r="J843" s="3">
        <v>18.100000000000001</v>
      </c>
      <c r="K843" s="3">
        <v>15.52</v>
      </c>
      <c r="L843" s="3">
        <v>12.93</v>
      </c>
      <c r="M843" s="3">
        <v>10.35</v>
      </c>
      <c r="N843" s="3">
        <v>7.76</v>
      </c>
      <c r="O843" s="3">
        <v>5.17</v>
      </c>
      <c r="P843" s="3">
        <v>2.59</v>
      </c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</row>
    <row r="844" spans="1:33" x14ac:dyDescent="0.25">
      <c r="A844" t="s">
        <v>2677</v>
      </c>
      <c r="B844" s="8" t="s">
        <v>6605</v>
      </c>
      <c r="C844" s="8" t="s">
        <v>4566</v>
      </c>
      <c r="D844" s="5" t="s">
        <v>1128</v>
      </c>
      <c r="E844" s="3">
        <v>0.01</v>
      </c>
      <c r="F844" s="3">
        <v>0.06</v>
      </c>
      <c r="G844" s="3">
        <v>0.06</v>
      </c>
      <c r="H844" s="3">
        <v>0.05</v>
      </c>
      <c r="I844" s="3">
        <v>0.05</v>
      </c>
      <c r="J844" s="3">
        <v>0.04</v>
      </c>
      <c r="K844" s="3">
        <v>0.04</v>
      </c>
      <c r="L844" s="3">
        <v>0.03</v>
      </c>
      <c r="M844" s="3">
        <v>0.03</v>
      </c>
      <c r="N844" s="3">
        <v>0.02</v>
      </c>
      <c r="O844" s="3">
        <v>0.01</v>
      </c>
      <c r="P844" s="3">
        <v>0.01</v>
      </c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  <row r="845" spans="1:33" x14ac:dyDescent="0.25">
      <c r="A845" t="s">
        <v>2678</v>
      </c>
      <c r="B845" s="8" t="s">
        <v>4567</v>
      </c>
      <c r="C845" s="8" t="s">
        <v>4567</v>
      </c>
      <c r="D845" s="5" t="s">
        <v>1143</v>
      </c>
      <c r="E845" s="3">
        <v>57.89</v>
      </c>
      <c r="F845" s="3">
        <v>49.19</v>
      </c>
      <c r="G845" s="3">
        <v>45.04</v>
      </c>
      <c r="H845" s="3">
        <v>0</v>
      </c>
      <c r="I845" s="3">
        <v>35.64</v>
      </c>
      <c r="J845" s="3">
        <v>31.19</v>
      </c>
      <c r="K845" s="3">
        <v>26.73</v>
      </c>
      <c r="L845" s="3">
        <v>22.28</v>
      </c>
      <c r="M845" s="3">
        <v>17.82</v>
      </c>
      <c r="N845" s="3">
        <v>13.37</v>
      </c>
      <c r="O845" s="3">
        <v>8.91</v>
      </c>
      <c r="P845" s="3">
        <v>4.46</v>
      </c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</row>
    <row r="846" spans="1:33" x14ac:dyDescent="0.25">
      <c r="A846" t="s">
        <v>2678</v>
      </c>
      <c r="B846" s="8" t="s">
        <v>4568</v>
      </c>
      <c r="C846" s="8" t="s">
        <v>4568</v>
      </c>
      <c r="D846" s="5" t="s">
        <v>411</v>
      </c>
      <c r="E846" s="3">
        <v>87.86</v>
      </c>
      <c r="F846" s="3">
        <v>81.48</v>
      </c>
      <c r="G846" s="3">
        <v>75.790000000000006</v>
      </c>
      <c r="H846" s="3">
        <v>66.63</v>
      </c>
      <c r="I846" s="3">
        <v>65.97</v>
      </c>
      <c r="J846" s="3">
        <v>57.72</v>
      </c>
      <c r="K846" s="3">
        <v>49.48</v>
      </c>
      <c r="L846" s="3">
        <v>41.23</v>
      </c>
      <c r="M846" s="3">
        <v>32.99</v>
      </c>
      <c r="N846" s="3">
        <v>24.74</v>
      </c>
      <c r="O846" s="3">
        <v>16.489999999999998</v>
      </c>
      <c r="P846" s="3">
        <v>8.25</v>
      </c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</row>
    <row r="847" spans="1:33" x14ac:dyDescent="0.25">
      <c r="A847" t="s">
        <v>2678</v>
      </c>
      <c r="B847" s="8" t="s">
        <v>4569</v>
      </c>
      <c r="C847" s="8" t="s">
        <v>4569</v>
      </c>
      <c r="D847" s="5" t="s">
        <v>208</v>
      </c>
      <c r="E847" s="3">
        <v>257.89999999999998</v>
      </c>
      <c r="F847" s="3">
        <v>232.02</v>
      </c>
      <c r="G847" s="3">
        <v>216.07</v>
      </c>
      <c r="H847" s="3">
        <v>1070.52</v>
      </c>
      <c r="I847" s="3">
        <v>980.28</v>
      </c>
      <c r="J847" s="3">
        <v>857.75</v>
      </c>
      <c r="K847" s="3">
        <v>735.21</v>
      </c>
      <c r="L847" s="3">
        <v>612.67999999999995</v>
      </c>
      <c r="M847" s="3">
        <v>490.14</v>
      </c>
      <c r="N847" s="3">
        <v>367.61</v>
      </c>
      <c r="O847" s="3">
        <v>245.07</v>
      </c>
      <c r="P847" s="3">
        <v>122.54</v>
      </c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</row>
    <row r="848" spans="1:33" x14ac:dyDescent="0.25">
      <c r="A848" t="s">
        <v>2678</v>
      </c>
      <c r="B848" s="8" t="s">
        <v>4570</v>
      </c>
      <c r="C848" s="8" t="s">
        <v>4570</v>
      </c>
      <c r="D848" s="5" t="s">
        <v>215</v>
      </c>
      <c r="E848" s="3">
        <v>676.77</v>
      </c>
      <c r="F848" s="3">
        <v>626.05999999999995</v>
      </c>
      <c r="G848" s="3">
        <v>456.53</v>
      </c>
      <c r="H848" s="3">
        <v>0</v>
      </c>
      <c r="I848" s="3">
        <v>511.93</v>
      </c>
      <c r="J848" s="3">
        <v>447.94</v>
      </c>
      <c r="K848" s="3">
        <v>383.95</v>
      </c>
      <c r="L848" s="3">
        <v>319.95999999999998</v>
      </c>
      <c r="M848" s="3">
        <v>255.97</v>
      </c>
      <c r="N848" s="3">
        <v>191.97</v>
      </c>
      <c r="O848" s="3">
        <v>127.98</v>
      </c>
      <c r="P848" s="3">
        <v>63.99</v>
      </c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</row>
    <row r="849" spans="1:33" x14ac:dyDescent="0.25">
      <c r="A849" t="s">
        <v>2678</v>
      </c>
      <c r="B849" s="8" t="s">
        <v>4571</v>
      </c>
      <c r="C849" s="8" t="s">
        <v>4571</v>
      </c>
      <c r="D849" s="5" t="s">
        <v>219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 spans="1:33" x14ac:dyDescent="0.25">
      <c r="A850" t="s">
        <v>2678</v>
      </c>
      <c r="B850" s="8" t="s">
        <v>4572</v>
      </c>
      <c r="C850" s="8" t="s">
        <v>4572</v>
      </c>
      <c r="D850" s="5" t="s">
        <v>39</v>
      </c>
      <c r="E850" s="3">
        <v>2157.2600000000002</v>
      </c>
      <c r="F850" s="3">
        <v>2642.59</v>
      </c>
      <c r="G850" s="3">
        <v>3186.13</v>
      </c>
      <c r="H850" s="3">
        <v>3577.25</v>
      </c>
      <c r="I850" s="3">
        <v>3500.29</v>
      </c>
      <c r="J850" s="3">
        <v>3062.75</v>
      </c>
      <c r="K850" s="3">
        <v>2625.22</v>
      </c>
      <c r="L850" s="3">
        <v>2187.6799999999998</v>
      </c>
      <c r="M850" s="3">
        <v>1750.15</v>
      </c>
      <c r="N850" s="3">
        <v>1312.61</v>
      </c>
      <c r="O850" s="3">
        <v>875.07</v>
      </c>
      <c r="P850" s="3">
        <v>437.54</v>
      </c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</row>
    <row r="851" spans="1:33" x14ac:dyDescent="0.25">
      <c r="A851" t="s">
        <v>2678</v>
      </c>
      <c r="B851" s="8" t="s">
        <v>4573</v>
      </c>
      <c r="C851" s="8" t="s">
        <v>4573</v>
      </c>
      <c r="D851" s="5" t="s">
        <v>599</v>
      </c>
      <c r="E851" s="3">
        <v>272.39</v>
      </c>
      <c r="F851" s="3">
        <v>253.4</v>
      </c>
      <c r="G851" s="3">
        <v>244.88</v>
      </c>
      <c r="H851" s="3">
        <v>241.09</v>
      </c>
      <c r="I851" s="3">
        <v>239.7</v>
      </c>
      <c r="J851" s="3">
        <v>209.74</v>
      </c>
      <c r="K851" s="3">
        <v>179.78</v>
      </c>
      <c r="L851" s="3">
        <v>149.81</v>
      </c>
      <c r="M851" s="3">
        <v>119.85</v>
      </c>
      <c r="N851" s="3">
        <v>89.89</v>
      </c>
      <c r="O851" s="3">
        <v>59.93</v>
      </c>
      <c r="P851" s="3">
        <v>29.96</v>
      </c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</row>
    <row r="852" spans="1:33" x14ac:dyDescent="0.25">
      <c r="A852" t="s">
        <v>2678</v>
      </c>
      <c r="B852" s="8" t="s">
        <v>4574</v>
      </c>
      <c r="C852" s="8" t="s">
        <v>4574</v>
      </c>
      <c r="D852" s="5" t="s">
        <v>13</v>
      </c>
      <c r="E852" s="3">
        <v>0</v>
      </c>
      <c r="F852" s="3">
        <v>0</v>
      </c>
      <c r="G852" s="3">
        <v>3.67</v>
      </c>
      <c r="H852" s="3">
        <v>3.44</v>
      </c>
      <c r="I852" s="3">
        <v>3.64</v>
      </c>
      <c r="J852" s="3">
        <v>3.19</v>
      </c>
      <c r="K852" s="3">
        <v>2.73</v>
      </c>
      <c r="L852" s="3">
        <v>2.2799999999999998</v>
      </c>
      <c r="M852" s="3">
        <v>1.82</v>
      </c>
      <c r="N852" s="3">
        <v>1.37</v>
      </c>
      <c r="O852" s="3">
        <v>0.91</v>
      </c>
      <c r="P852" s="3">
        <v>0.46</v>
      </c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</row>
    <row r="853" spans="1:33" x14ac:dyDescent="0.25">
      <c r="A853" t="s">
        <v>2678</v>
      </c>
      <c r="B853" s="8" t="s">
        <v>4575</v>
      </c>
      <c r="C853" s="8" t="s">
        <v>4575</v>
      </c>
      <c r="D853" s="5" t="s">
        <v>199</v>
      </c>
      <c r="E853" s="3">
        <v>2261.5100000000002</v>
      </c>
      <c r="F853" s="3">
        <v>1860.93</v>
      </c>
      <c r="G853" s="3">
        <v>1798.36</v>
      </c>
      <c r="H853" s="3">
        <v>1677.72</v>
      </c>
      <c r="I853" s="3">
        <v>1648.35</v>
      </c>
      <c r="J853" s="3">
        <v>1442.31</v>
      </c>
      <c r="K853" s="3">
        <v>1236.26</v>
      </c>
      <c r="L853" s="3">
        <v>1030.22</v>
      </c>
      <c r="M853" s="3">
        <v>824.18</v>
      </c>
      <c r="N853" s="3">
        <v>618.13</v>
      </c>
      <c r="O853" s="3">
        <v>412.09</v>
      </c>
      <c r="P853" s="3">
        <v>206.04</v>
      </c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</row>
    <row r="854" spans="1:33" x14ac:dyDescent="0.25">
      <c r="A854" t="s">
        <v>2678</v>
      </c>
      <c r="B854" s="8" t="s">
        <v>4576</v>
      </c>
      <c r="C854" s="8" t="s">
        <v>4576</v>
      </c>
      <c r="D854" s="5" t="s">
        <v>1144</v>
      </c>
      <c r="E854" s="3">
        <v>23.43</v>
      </c>
      <c r="F854" s="3">
        <v>21.78</v>
      </c>
      <c r="G854" s="3">
        <v>21.81</v>
      </c>
      <c r="H854" s="3">
        <v>16.79</v>
      </c>
      <c r="I854" s="3">
        <v>17.22</v>
      </c>
      <c r="J854" s="3">
        <v>15.07</v>
      </c>
      <c r="K854" s="3">
        <v>12.92</v>
      </c>
      <c r="L854" s="3">
        <v>10.76</v>
      </c>
      <c r="M854" s="3">
        <v>8.61</v>
      </c>
      <c r="N854" s="3">
        <v>6.46</v>
      </c>
      <c r="O854" s="3">
        <v>4.3099999999999996</v>
      </c>
      <c r="P854" s="3">
        <v>2.15</v>
      </c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</row>
    <row r="855" spans="1:33" x14ac:dyDescent="0.25">
      <c r="A855" t="s">
        <v>2678</v>
      </c>
      <c r="B855" s="8" t="s">
        <v>4577</v>
      </c>
      <c r="C855" s="8" t="s">
        <v>4577</v>
      </c>
      <c r="D855" s="5" t="s">
        <v>396</v>
      </c>
      <c r="E855" s="3">
        <v>36.299999999999997</v>
      </c>
      <c r="F855" s="3">
        <v>35.72</v>
      </c>
      <c r="G855" s="3">
        <v>32.92</v>
      </c>
      <c r="H855" s="3">
        <v>27.99</v>
      </c>
      <c r="I855" s="3">
        <v>36.74</v>
      </c>
      <c r="J855" s="3">
        <v>32.15</v>
      </c>
      <c r="K855" s="3">
        <v>27.56</v>
      </c>
      <c r="L855" s="3">
        <v>22.96</v>
      </c>
      <c r="M855" s="3">
        <v>18.37</v>
      </c>
      <c r="N855" s="3">
        <v>13.78</v>
      </c>
      <c r="O855" s="3">
        <v>9.19</v>
      </c>
      <c r="P855" s="3">
        <v>4.59</v>
      </c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</row>
    <row r="856" spans="1:33" x14ac:dyDescent="0.25">
      <c r="A856" t="s">
        <v>2678</v>
      </c>
      <c r="B856" s="8" t="s">
        <v>4578</v>
      </c>
      <c r="C856" s="8" t="s">
        <v>4578</v>
      </c>
      <c r="D856" s="5" t="s">
        <v>1145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</row>
    <row r="857" spans="1:33" x14ac:dyDescent="0.25">
      <c r="A857" t="s">
        <v>2678</v>
      </c>
      <c r="B857" s="8" t="s">
        <v>4579</v>
      </c>
      <c r="C857" s="8" t="s">
        <v>4579</v>
      </c>
      <c r="D857" s="5" t="s">
        <v>1141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</row>
    <row r="858" spans="1:33" x14ac:dyDescent="0.25">
      <c r="A858" t="s">
        <v>2678</v>
      </c>
      <c r="B858" s="8" t="s">
        <v>4580</v>
      </c>
      <c r="C858" s="8" t="s">
        <v>4580</v>
      </c>
      <c r="D858" s="5" t="s">
        <v>1146</v>
      </c>
      <c r="E858" s="3">
        <v>39.97</v>
      </c>
      <c r="F858" s="3">
        <v>34.22</v>
      </c>
      <c r="G858" s="3">
        <v>32.1</v>
      </c>
      <c r="H858" s="3">
        <v>0</v>
      </c>
      <c r="I858" s="3">
        <v>23.69</v>
      </c>
      <c r="J858" s="3">
        <v>20.73</v>
      </c>
      <c r="K858" s="3">
        <v>17.77</v>
      </c>
      <c r="L858" s="3">
        <v>14.81</v>
      </c>
      <c r="M858" s="3">
        <v>11.85</v>
      </c>
      <c r="N858" s="3">
        <v>8.8800000000000008</v>
      </c>
      <c r="O858" s="3">
        <v>5.92</v>
      </c>
      <c r="P858" s="3">
        <v>2.96</v>
      </c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</row>
    <row r="859" spans="1:33" x14ac:dyDescent="0.25">
      <c r="A859" t="s">
        <v>2678</v>
      </c>
      <c r="B859" s="8" t="s">
        <v>6606</v>
      </c>
      <c r="C859" s="8" t="s">
        <v>4581</v>
      </c>
      <c r="D859" s="5" t="s">
        <v>1147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</row>
    <row r="860" spans="1:33" x14ac:dyDescent="0.25">
      <c r="A860" t="s">
        <v>2678</v>
      </c>
      <c r="B860" s="8" t="s">
        <v>6606</v>
      </c>
      <c r="C860" s="8" t="s">
        <v>4582</v>
      </c>
      <c r="D860" s="5" t="s">
        <v>1148</v>
      </c>
      <c r="E860" s="3">
        <v>6.9</v>
      </c>
      <c r="F860" s="3">
        <v>8</v>
      </c>
      <c r="G860" s="3">
        <v>6.27</v>
      </c>
      <c r="H860" s="3">
        <v>7.2</v>
      </c>
      <c r="I860" s="3">
        <v>6.21</v>
      </c>
      <c r="J860" s="3">
        <v>5.43</v>
      </c>
      <c r="K860" s="3">
        <v>4.66</v>
      </c>
      <c r="L860" s="3">
        <v>3.88</v>
      </c>
      <c r="M860" s="3">
        <v>3.11</v>
      </c>
      <c r="N860" s="3">
        <v>2.33</v>
      </c>
      <c r="O860" s="3">
        <v>1.55</v>
      </c>
      <c r="P860" s="3">
        <v>0.78</v>
      </c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</row>
    <row r="861" spans="1:33" x14ac:dyDescent="0.25">
      <c r="A861" t="s">
        <v>2678</v>
      </c>
      <c r="B861" s="8" t="s">
        <v>6607</v>
      </c>
      <c r="C861" s="8" t="s">
        <v>4583</v>
      </c>
      <c r="D861" s="5" t="s">
        <v>1149</v>
      </c>
      <c r="E861" s="3">
        <v>69.25</v>
      </c>
      <c r="F861" s="3">
        <v>56.4</v>
      </c>
      <c r="G861" s="3">
        <v>49.42</v>
      </c>
      <c r="H861" s="3">
        <v>0</v>
      </c>
      <c r="I861" s="3">
        <v>60.63</v>
      </c>
      <c r="J861" s="3">
        <v>53.05</v>
      </c>
      <c r="K861" s="3">
        <v>45.47</v>
      </c>
      <c r="L861" s="3">
        <v>37.89</v>
      </c>
      <c r="M861" s="3">
        <v>30.32</v>
      </c>
      <c r="N861" s="3">
        <v>22.74</v>
      </c>
      <c r="O861" s="3">
        <v>15.16</v>
      </c>
      <c r="P861" s="3">
        <v>7.58</v>
      </c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</row>
    <row r="862" spans="1:33" x14ac:dyDescent="0.25">
      <c r="A862" t="s">
        <v>2678</v>
      </c>
      <c r="B862" s="8" t="s">
        <v>6607</v>
      </c>
      <c r="C862" s="8" t="s">
        <v>4584</v>
      </c>
      <c r="D862" s="5" t="s">
        <v>1150</v>
      </c>
      <c r="E862" s="3">
        <v>20.8</v>
      </c>
      <c r="F862" s="3">
        <v>8.7100000000000009</v>
      </c>
      <c r="G862" s="3">
        <v>0</v>
      </c>
      <c r="H862" s="3">
        <v>0</v>
      </c>
      <c r="I862" s="3">
        <v>6.7</v>
      </c>
      <c r="J862" s="3">
        <v>5.86</v>
      </c>
      <c r="K862" s="3">
        <v>5.03</v>
      </c>
      <c r="L862" s="3">
        <v>4.1900000000000004</v>
      </c>
      <c r="M862" s="3">
        <v>3.35</v>
      </c>
      <c r="N862" s="3">
        <v>2.5099999999999998</v>
      </c>
      <c r="O862" s="3">
        <v>1.68</v>
      </c>
      <c r="P862" s="3">
        <v>0.84</v>
      </c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</row>
    <row r="863" spans="1:33" x14ac:dyDescent="0.25">
      <c r="A863" t="s">
        <v>2678</v>
      </c>
      <c r="B863" s="8" t="s">
        <v>4585</v>
      </c>
      <c r="C863" s="8" t="s">
        <v>4585</v>
      </c>
      <c r="D863" s="5" t="s">
        <v>1151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 spans="1:33" x14ac:dyDescent="0.25">
      <c r="A864" t="s">
        <v>2678</v>
      </c>
      <c r="B864" s="8" t="s">
        <v>4585</v>
      </c>
      <c r="C864" s="8" t="s">
        <v>4586</v>
      </c>
      <c r="D864" s="5" t="s">
        <v>1152</v>
      </c>
      <c r="E864" s="3">
        <v>46.13</v>
      </c>
      <c r="F864" s="3">
        <v>42.92</v>
      </c>
      <c r="G864" s="3">
        <v>41.47</v>
      </c>
      <c r="H864" s="3">
        <v>38.07</v>
      </c>
      <c r="I864" s="3">
        <v>36.39</v>
      </c>
      <c r="J864" s="3">
        <v>31.84</v>
      </c>
      <c r="K864" s="3">
        <v>27.29</v>
      </c>
      <c r="L864" s="3">
        <v>22.74</v>
      </c>
      <c r="M864" s="3">
        <v>18.2</v>
      </c>
      <c r="N864" s="3">
        <v>13.65</v>
      </c>
      <c r="O864" s="3">
        <v>9.1</v>
      </c>
      <c r="P864" s="3">
        <v>4.55</v>
      </c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</row>
    <row r="865" spans="1:33" x14ac:dyDescent="0.25">
      <c r="A865" t="s">
        <v>2678</v>
      </c>
      <c r="B865" s="8" t="s">
        <v>4569</v>
      </c>
      <c r="C865" s="8" t="s">
        <v>5903</v>
      </c>
      <c r="D865" s="5" t="s">
        <v>1155</v>
      </c>
      <c r="E865" s="3"/>
      <c r="F865" s="3"/>
      <c r="G865" s="3"/>
      <c r="H865" s="3"/>
      <c r="I865" s="3">
        <v>14.9</v>
      </c>
      <c r="J865" s="3">
        <v>13.04</v>
      </c>
      <c r="K865" s="3">
        <v>11.18</v>
      </c>
      <c r="L865" s="3">
        <v>9.31</v>
      </c>
      <c r="M865" s="3">
        <v>7.45</v>
      </c>
      <c r="N865" s="3">
        <v>5.59</v>
      </c>
      <c r="O865" s="3">
        <v>3.73</v>
      </c>
      <c r="P865" s="3">
        <v>1.86</v>
      </c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</row>
    <row r="866" spans="1:33" x14ac:dyDescent="0.25">
      <c r="A866" t="s">
        <v>2678</v>
      </c>
      <c r="B866" s="8" t="s">
        <v>4570</v>
      </c>
      <c r="C866" s="8" t="s">
        <v>5940</v>
      </c>
      <c r="D866" s="5" t="s">
        <v>1156</v>
      </c>
      <c r="E866" s="3"/>
      <c r="F866" s="3"/>
      <c r="G866" s="3"/>
      <c r="H866" s="3"/>
      <c r="I866" s="3">
        <v>290.62</v>
      </c>
      <c r="J866" s="3">
        <v>254.29</v>
      </c>
      <c r="K866" s="3">
        <v>217.97</v>
      </c>
      <c r="L866" s="3">
        <v>181.64</v>
      </c>
      <c r="M866" s="3">
        <v>145.31</v>
      </c>
      <c r="N866" s="3">
        <v>108.98</v>
      </c>
      <c r="O866" s="3">
        <v>72.66</v>
      </c>
      <c r="P866" s="3">
        <v>36.33</v>
      </c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</row>
    <row r="867" spans="1:33" x14ac:dyDescent="0.25">
      <c r="A867" t="s">
        <v>2678</v>
      </c>
      <c r="B867" s="8" t="s">
        <v>4571</v>
      </c>
      <c r="C867" s="8" t="s">
        <v>6029</v>
      </c>
      <c r="D867" s="5" t="s">
        <v>1157</v>
      </c>
      <c r="E867" s="3"/>
      <c r="F867" s="3"/>
      <c r="G867" s="3"/>
      <c r="H867" s="3"/>
      <c r="I867" s="3">
        <v>5.75</v>
      </c>
      <c r="J867" s="3">
        <v>5.03</v>
      </c>
      <c r="K867" s="3">
        <v>4.3099999999999996</v>
      </c>
      <c r="L867" s="3">
        <v>3.59</v>
      </c>
      <c r="M867" s="3">
        <v>2.88</v>
      </c>
      <c r="N867" s="3">
        <v>2.16</v>
      </c>
      <c r="O867" s="3">
        <v>1.44</v>
      </c>
      <c r="P867" s="3">
        <v>0.72</v>
      </c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</row>
    <row r="868" spans="1:33" x14ac:dyDescent="0.25">
      <c r="A868" t="s">
        <v>2678</v>
      </c>
      <c r="B868" s="8" t="s">
        <v>4573</v>
      </c>
      <c r="C868" s="8" t="s">
        <v>6104</v>
      </c>
      <c r="D868" s="5" t="s">
        <v>1158</v>
      </c>
      <c r="E868" s="3"/>
      <c r="F868" s="3"/>
      <c r="G868" s="3"/>
      <c r="H868" s="3"/>
      <c r="I868" s="3">
        <v>194.72</v>
      </c>
      <c r="J868" s="3">
        <v>170.38</v>
      </c>
      <c r="K868" s="3">
        <v>146.04</v>
      </c>
      <c r="L868" s="3">
        <v>121.7</v>
      </c>
      <c r="M868" s="3">
        <v>97.36</v>
      </c>
      <c r="N868" s="3">
        <v>73.02</v>
      </c>
      <c r="O868" s="3">
        <v>48.68</v>
      </c>
      <c r="P868" s="3">
        <v>24.34</v>
      </c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</row>
    <row r="869" spans="1:33" x14ac:dyDescent="0.25">
      <c r="A869" t="s">
        <v>2678</v>
      </c>
      <c r="B869" s="8" t="s">
        <v>4577</v>
      </c>
      <c r="C869" s="8" t="s">
        <v>6277</v>
      </c>
      <c r="D869" s="5" t="s">
        <v>1159</v>
      </c>
      <c r="E869" s="3"/>
      <c r="F869" s="3"/>
      <c r="G869" s="3"/>
      <c r="H869" s="3"/>
      <c r="I869" s="3">
        <v>15.76</v>
      </c>
      <c r="J869" s="3">
        <v>13.79</v>
      </c>
      <c r="K869" s="3">
        <v>11.82</v>
      </c>
      <c r="L869" s="3">
        <v>9.85</v>
      </c>
      <c r="M869" s="3">
        <v>7.88</v>
      </c>
      <c r="N869" s="3">
        <v>5.91</v>
      </c>
      <c r="O869" s="3">
        <v>3.94</v>
      </c>
      <c r="P869" s="3">
        <v>1.97</v>
      </c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</row>
    <row r="870" spans="1:33" x14ac:dyDescent="0.25">
      <c r="A870" t="s">
        <v>752</v>
      </c>
      <c r="B870" s="8" t="s">
        <v>4587</v>
      </c>
      <c r="C870" s="8" t="s">
        <v>4587</v>
      </c>
      <c r="D870" s="5" t="s">
        <v>1165</v>
      </c>
      <c r="E870" s="3">
        <v>2210.54</v>
      </c>
      <c r="F870" s="3">
        <v>1956.2</v>
      </c>
      <c r="G870" s="3">
        <v>1891.86</v>
      </c>
      <c r="H870" s="3">
        <v>1778.51</v>
      </c>
      <c r="I870" s="3">
        <v>1739.23</v>
      </c>
      <c r="J870" s="3">
        <v>1521.83</v>
      </c>
      <c r="K870" s="3">
        <v>1304.42</v>
      </c>
      <c r="L870" s="3">
        <v>1087.02</v>
      </c>
      <c r="M870" s="3">
        <v>869.62</v>
      </c>
      <c r="N870" s="3">
        <v>652.21</v>
      </c>
      <c r="O870" s="3">
        <v>434.81</v>
      </c>
      <c r="P870" s="3">
        <v>217.4</v>
      </c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</row>
    <row r="871" spans="1:33" x14ac:dyDescent="0.25">
      <c r="A871" t="s">
        <v>752</v>
      </c>
      <c r="B871" s="8" t="s">
        <v>6608</v>
      </c>
      <c r="C871" s="8" t="s">
        <v>4588</v>
      </c>
      <c r="D871" s="5" t="s">
        <v>1172</v>
      </c>
      <c r="E871" s="3">
        <v>72.37</v>
      </c>
      <c r="F871" s="3">
        <v>71.88</v>
      </c>
      <c r="G871" s="3">
        <v>78.12</v>
      </c>
      <c r="H871" s="3">
        <v>72.790000000000006</v>
      </c>
      <c r="I871" s="3">
        <v>72.86</v>
      </c>
      <c r="J871" s="3">
        <v>63.75</v>
      </c>
      <c r="K871" s="3">
        <v>54.65</v>
      </c>
      <c r="L871" s="3">
        <v>45.54</v>
      </c>
      <c r="M871" s="3">
        <v>36.43</v>
      </c>
      <c r="N871" s="3">
        <v>27.32</v>
      </c>
      <c r="O871" s="3">
        <v>18.22</v>
      </c>
      <c r="P871" s="3">
        <v>9.11</v>
      </c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</row>
    <row r="872" spans="1:33" x14ac:dyDescent="0.25">
      <c r="A872" t="s">
        <v>752</v>
      </c>
      <c r="B872" s="8" t="s">
        <v>6608</v>
      </c>
      <c r="C872" s="8" t="s">
        <v>4589</v>
      </c>
      <c r="D872" s="5" t="s">
        <v>1173</v>
      </c>
      <c r="E872" s="3">
        <v>12.06</v>
      </c>
      <c r="F872" s="3">
        <v>11.85</v>
      </c>
      <c r="G872" s="3">
        <v>10.65</v>
      </c>
      <c r="H872" s="3">
        <v>15.05</v>
      </c>
      <c r="I872" s="3">
        <v>9.77</v>
      </c>
      <c r="J872" s="3">
        <v>8.5500000000000007</v>
      </c>
      <c r="K872" s="3">
        <v>7.33</v>
      </c>
      <c r="L872" s="3">
        <v>6.11</v>
      </c>
      <c r="M872" s="3">
        <v>4.8899999999999997</v>
      </c>
      <c r="N872" s="3">
        <v>3.66</v>
      </c>
      <c r="O872" s="3">
        <v>2.44</v>
      </c>
      <c r="P872" s="3">
        <v>1.22</v>
      </c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</row>
    <row r="873" spans="1:33" x14ac:dyDescent="0.25">
      <c r="A873" t="s">
        <v>752</v>
      </c>
      <c r="B873" s="8" t="s">
        <v>4590</v>
      </c>
      <c r="C873" s="8" t="s">
        <v>4590</v>
      </c>
      <c r="D873" s="5" t="s">
        <v>447</v>
      </c>
      <c r="E873" s="3">
        <v>73.92</v>
      </c>
      <c r="F873" s="3">
        <v>71.48</v>
      </c>
      <c r="G873" s="3">
        <v>68.78</v>
      </c>
      <c r="H873" s="3">
        <v>62.56</v>
      </c>
      <c r="I873" s="3">
        <v>72.61</v>
      </c>
      <c r="J873" s="3">
        <v>63.53</v>
      </c>
      <c r="K873" s="3">
        <v>54.46</v>
      </c>
      <c r="L873" s="3">
        <v>45.38</v>
      </c>
      <c r="M873" s="3">
        <v>36.31</v>
      </c>
      <c r="N873" s="3">
        <v>27.23</v>
      </c>
      <c r="O873" s="3">
        <v>18.149999999999999</v>
      </c>
      <c r="P873" s="3">
        <v>9.08</v>
      </c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</row>
    <row r="874" spans="1:33" x14ac:dyDescent="0.25">
      <c r="A874" t="s">
        <v>752</v>
      </c>
      <c r="B874" s="8" t="s">
        <v>4591</v>
      </c>
      <c r="C874" s="8" t="s">
        <v>4591</v>
      </c>
      <c r="D874" s="5" t="s">
        <v>949</v>
      </c>
      <c r="E874" s="3">
        <v>9.67</v>
      </c>
      <c r="F874" s="3">
        <v>8.85</v>
      </c>
      <c r="G874" s="3">
        <v>7.95</v>
      </c>
      <c r="H874" s="3">
        <v>8.0299999999999994</v>
      </c>
      <c r="I874" s="3">
        <v>14.25</v>
      </c>
      <c r="J874" s="3">
        <v>12.47</v>
      </c>
      <c r="K874" s="3">
        <v>10.69</v>
      </c>
      <c r="L874" s="3">
        <v>8.91</v>
      </c>
      <c r="M874" s="3">
        <v>7.13</v>
      </c>
      <c r="N874" s="3">
        <v>5.34</v>
      </c>
      <c r="O874" s="3">
        <v>3.56</v>
      </c>
      <c r="P874" s="3">
        <v>1.78</v>
      </c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</row>
    <row r="875" spans="1:33" x14ac:dyDescent="0.25">
      <c r="A875" t="s">
        <v>752</v>
      </c>
      <c r="B875" s="8" t="s">
        <v>4592</v>
      </c>
      <c r="C875" s="8" t="s">
        <v>4592</v>
      </c>
      <c r="D875" s="5" t="s">
        <v>1174</v>
      </c>
      <c r="E875" s="3">
        <v>1320.17</v>
      </c>
      <c r="F875" s="3">
        <v>719.78</v>
      </c>
      <c r="G875" s="3">
        <v>695.57</v>
      </c>
      <c r="H875" s="3">
        <v>652.6</v>
      </c>
      <c r="I875" s="3">
        <v>663.91</v>
      </c>
      <c r="J875" s="3">
        <v>580.91999999999996</v>
      </c>
      <c r="K875" s="3">
        <v>497.93</v>
      </c>
      <c r="L875" s="3">
        <v>414.94</v>
      </c>
      <c r="M875" s="3">
        <v>331.96</v>
      </c>
      <c r="N875" s="3">
        <v>248.97</v>
      </c>
      <c r="O875" s="3">
        <v>165.98</v>
      </c>
      <c r="P875" s="3">
        <v>82.99</v>
      </c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</row>
    <row r="876" spans="1:33" x14ac:dyDescent="0.25">
      <c r="A876" t="s">
        <v>752</v>
      </c>
      <c r="B876" s="8" t="s">
        <v>4593</v>
      </c>
      <c r="C876" s="8" t="s">
        <v>4593</v>
      </c>
      <c r="D876" s="5" t="s">
        <v>155</v>
      </c>
      <c r="E876" s="3">
        <v>47.78</v>
      </c>
      <c r="F876" s="3">
        <v>94.31</v>
      </c>
      <c r="G876" s="3">
        <v>91.14</v>
      </c>
      <c r="H876" s="3">
        <v>85.55</v>
      </c>
      <c r="I876" s="3">
        <v>100.64</v>
      </c>
      <c r="J876" s="3">
        <v>88.06</v>
      </c>
      <c r="K876" s="3">
        <v>75.48</v>
      </c>
      <c r="L876" s="3">
        <v>62.9</v>
      </c>
      <c r="M876" s="3">
        <v>50.32</v>
      </c>
      <c r="N876" s="3">
        <v>37.74</v>
      </c>
      <c r="O876" s="3">
        <v>25.16</v>
      </c>
      <c r="P876" s="3">
        <v>12.58</v>
      </c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</row>
    <row r="877" spans="1:33" x14ac:dyDescent="0.25">
      <c r="A877" t="s">
        <v>752</v>
      </c>
      <c r="B877" s="8" t="s">
        <v>4594</v>
      </c>
      <c r="C877" s="8" t="s">
        <v>4594</v>
      </c>
      <c r="D877" s="5" t="s">
        <v>752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</row>
    <row r="878" spans="1:33" x14ac:dyDescent="0.25">
      <c r="A878" t="s">
        <v>752</v>
      </c>
      <c r="B878" s="8" t="s">
        <v>4595</v>
      </c>
      <c r="C878" s="8" t="s">
        <v>4595</v>
      </c>
      <c r="D878" s="5" t="s">
        <v>266</v>
      </c>
      <c r="E878" s="3">
        <v>3.99</v>
      </c>
      <c r="F878" s="3">
        <v>3.65</v>
      </c>
      <c r="G878" s="3">
        <v>3.42</v>
      </c>
      <c r="H878" s="3">
        <v>2.96</v>
      </c>
      <c r="I878" s="3">
        <v>2.69</v>
      </c>
      <c r="J878" s="3">
        <v>2.35</v>
      </c>
      <c r="K878" s="3">
        <v>2.02</v>
      </c>
      <c r="L878" s="3">
        <v>1.68</v>
      </c>
      <c r="M878" s="3">
        <v>1.35</v>
      </c>
      <c r="N878" s="3">
        <v>1.01</v>
      </c>
      <c r="O878" s="3">
        <v>0.67</v>
      </c>
      <c r="P878" s="3">
        <v>0.34</v>
      </c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</row>
    <row r="879" spans="1:33" x14ac:dyDescent="0.25">
      <c r="A879" t="s">
        <v>752</v>
      </c>
      <c r="B879" s="8" t="s">
        <v>6609</v>
      </c>
      <c r="C879" s="8" t="s">
        <v>4596</v>
      </c>
      <c r="D879" s="5" t="s">
        <v>1175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</row>
    <row r="880" spans="1:33" x14ac:dyDescent="0.25">
      <c r="A880" t="s">
        <v>752</v>
      </c>
      <c r="B880" s="8" t="s">
        <v>6609</v>
      </c>
      <c r="C880" s="8" t="s">
        <v>4597</v>
      </c>
      <c r="D880" s="5" t="s">
        <v>1176</v>
      </c>
      <c r="E880" s="3">
        <v>74.209999999999994</v>
      </c>
      <c r="F880" s="3">
        <v>67.62</v>
      </c>
      <c r="G880" s="3">
        <v>62.13</v>
      </c>
      <c r="H880" s="3">
        <v>56.19</v>
      </c>
      <c r="I880" s="3">
        <v>53.56</v>
      </c>
      <c r="J880" s="3">
        <v>46.87</v>
      </c>
      <c r="K880" s="3">
        <v>40.17</v>
      </c>
      <c r="L880" s="3">
        <v>33.479999999999997</v>
      </c>
      <c r="M880" s="3">
        <v>26.78</v>
      </c>
      <c r="N880" s="3">
        <v>20.09</v>
      </c>
      <c r="O880" s="3">
        <v>13.39</v>
      </c>
      <c r="P880" s="3">
        <v>6.7</v>
      </c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</row>
    <row r="881" spans="1:33" x14ac:dyDescent="0.25">
      <c r="A881" t="s">
        <v>752</v>
      </c>
      <c r="B881" s="8" t="s">
        <v>6609</v>
      </c>
      <c r="C881" s="8" t="s">
        <v>4598</v>
      </c>
      <c r="D881" s="5" t="s">
        <v>1177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 spans="1:33" x14ac:dyDescent="0.25">
      <c r="A882" t="s">
        <v>752</v>
      </c>
      <c r="B882" s="8" t="s">
        <v>6610</v>
      </c>
      <c r="C882" s="8" t="s">
        <v>4599</v>
      </c>
      <c r="D882" s="5" t="s">
        <v>1178</v>
      </c>
      <c r="E882" s="3">
        <v>374.74</v>
      </c>
      <c r="F882" s="3">
        <v>639.19000000000005</v>
      </c>
      <c r="G882" s="3">
        <v>186.66</v>
      </c>
      <c r="H882" s="3">
        <v>619.85</v>
      </c>
      <c r="I882" s="3">
        <v>588.27</v>
      </c>
      <c r="J882" s="3">
        <v>514.74</v>
      </c>
      <c r="K882" s="3">
        <v>441.2</v>
      </c>
      <c r="L882" s="3">
        <v>367.67</v>
      </c>
      <c r="M882" s="3">
        <v>294.14</v>
      </c>
      <c r="N882" s="3">
        <v>220.6</v>
      </c>
      <c r="O882" s="3">
        <v>147.07</v>
      </c>
      <c r="P882" s="3">
        <v>73.53</v>
      </c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</row>
    <row r="883" spans="1:33" x14ac:dyDescent="0.25">
      <c r="A883" t="s">
        <v>752</v>
      </c>
      <c r="B883" s="8" t="s">
        <v>6610</v>
      </c>
      <c r="C883" s="8" t="s">
        <v>4600</v>
      </c>
      <c r="D883" s="5" t="s">
        <v>1179</v>
      </c>
      <c r="E883" s="3">
        <v>0</v>
      </c>
      <c r="F883" s="3">
        <v>0</v>
      </c>
      <c r="G883" s="3">
        <v>2.02</v>
      </c>
      <c r="H883" s="3">
        <v>1.33</v>
      </c>
      <c r="I883" s="3">
        <v>0.83</v>
      </c>
      <c r="J883" s="3">
        <v>0.73</v>
      </c>
      <c r="K883" s="3">
        <v>0.62</v>
      </c>
      <c r="L883" s="3">
        <v>0.52</v>
      </c>
      <c r="M883" s="3">
        <v>0.42</v>
      </c>
      <c r="N883" s="3">
        <v>0.31</v>
      </c>
      <c r="O883" s="3">
        <v>0.21</v>
      </c>
      <c r="P883" s="3">
        <v>0.1</v>
      </c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</row>
    <row r="884" spans="1:33" x14ac:dyDescent="0.25">
      <c r="A884" t="s">
        <v>752</v>
      </c>
      <c r="B884" s="8" t="s">
        <v>4601</v>
      </c>
      <c r="C884" s="8" t="s">
        <v>4601</v>
      </c>
      <c r="D884" s="5" t="s">
        <v>1180</v>
      </c>
      <c r="E884" s="3">
        <v>66.14</v>
      </c>
      <c r="F884" s="3">
        <v>80.47</v>
      </c>
      <c r="G884" s="3">
        <v>96.75</v>
      </c>
      <c r="H884" s="3">
        <v>107.9</v>
      </c>
      <c r="I884" s="3">
        <v>1084.49</v>
      </c>
      <c r="J884" s="3">
        <v>948.93</v>
      </c>
      <c r="K884" s="3">
        <v>813.37</v>
      </c>
      <c r="L884" s="3">
        <v>677.81</v>
      </c>
      <c r="M884" s="3">
        <v>542.25</v>
      </c>
      <c r="N884" s="3">
        <v>406.68</v>
      </c>
      <c r="O884" s="3">
        <v>271.12</v>
      </c>
      <c r="P884" s="3">
        <v>135.56</v>
      </c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</row>
    <row r="885" spans="1:33" x14ac:dyDescent="0.25">
      <c r="A885" t="s">
        <v>752</v>
      </c>
      <c r="B885" s="8" t="s">
        <v>4602</v>
      </c>
      <c r="C885" s="8" t="s">
        <v>4602</v>
      </c>
      <c r="D885" s="5" t="s">
        <v>602</v>
      </c>
      <c r="E885" s="3">
        <v>0.15</v>
      </c>
      <c r="F885" s="3">
        <v>0.13</v>
      </c>
      <c r="G885" s="3">
        <v>0.13</v>
      </c>
      <c r="H885" s="3">
        <v>0.12</v>
      </c>
      <c r="I885" s="3">
        <v>3.1</v>
      </c>
      <c r="J885" s="3">
        <v>2.71</v>
      </c>
      <c r="K885" s="3">
        <v>2.33</v>
      </c>
      <c r="L885" s="3">
        <v>1.94</v>
      </c>
      <c r="M885" s="3">
        <v>1.55</v>
      </c>
      <c r="N885" s="3">
        <v>1.1599999999999999</v>
      </c>
      <c r="O885" s="3">
        <v>0.78</v>
      </c>
      <c r="P885" s="3">
        <v>0.39</v>
      </c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</row>
    <row r="886" spans="1:33" x14ac:dyDescent="0.25">
      <c r="A886" t="s">
        <v>752</v>
      </c>
      <c r="B886" s="8" t="s">
        <v>6611</v>
      </c>
      <c r="C886" s="8" t="s">
        <v>4603</v>
      </c>
      <c r="D886" s="5" t="s">
        <v>1181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</row>
    <row r="887" spans="1:33" x14ac:dyDescent="0.25">
      <c r="A887" t="s">
        <v>752</v>
      </c>
      <c r="B887" s="8" t="s">
        <v>6611</v>
      </c>
      <c r="C887" s="8" t="s">
        <v>4604</v>
      </c>
      <c r="D887" s="5" t="s">
        <v>1182</v>
      </c>
      <c r="E887" s="3">
        <v>430.58</v>
      </c>
      <c r="F887" s="3">
        <v>401.76</v>
      </c>
      <c r="G887" s="3">
        <v>388.07</v>
      </c>
      <c r="H887" s="3">
        <v>363.47</v>
      </c>
      <c r="I887" s="3">
        <v>379.49</v>
      </c>
      <c r="J887" s="3">
        <v>332.05</v>
      </c>
      <c r="K887" s="3">
        <v>284.62</v>
      </c>
      <c r="L887" s="3">
        <v>237.18</v>
      </c>
      <c r="M887" s="3">
        <v>189.75</v>
      </c>
      <c r="N887" s="3">
        <v>142.31</v>
      </c>
      <c r="O887" s="3">
        <v>94.87</v>
      </c>
      <c r="P887" s="3">
        <v>47.44</v>
      </c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</row>
    <row r="888" spans="1:33" x14ac:dyDescent="0.25">
      <c r="A888" t="s">
        <v>752</v>
      </c>
      <c r="B888" s="8" t="s">
        <v>6611</v>
      </c>
      <c r="C888" s="8" t="s">
        <v>4605</v>
      </c>
      <c r="D888" s="5" t="s">
        <v>1183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</row>
    <row r="889" spans="1:33" x14ac:dyDescent="0.25">
      <c r="A889" t="s">
        <v>752</v>
      </c>
      <c r="B889" s="8" t="s">
        <v>4606</v>
      </c>
      <c r="C889" s="8" t="s">
        <v>4606</v>
      </c>
      <c r="D889" s="5" t="s">
        <v>322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</row>
    <row r="890" spans="1:33" x14ac:dyDescent="0.25">
      <c r="A890" t="s">
        <v>752</v>
      </c>
      <c r="B890" s="8" t="s">
        <v>4606</v>
      </c>
      <c r="C890" s="8" t="s">
        <v>4607</v>
      </c>
      <c r="D890" s="5" t="s">
        <v>1184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</row>
    <row r="891" spans="1:33" x14ac:dyDescent="0.25">
      <c r="A891" t="s">
        <v>752</v>
      </c>
      <c r="B891" s="8" t="s">
        <v>4606</v>
      </c>
      <c r="C891" s="8" t="s">
        <v>4608</v>
      </c>
      <c r="D891" s="5" t="s">
        <v>1185</v>
      </c>
      <c r="E891" s="3">
        <v>1.6</v>
      </c>
      <c r="F891" s="3">
        <v>1.5</v>
      </c>
      <c r="G891" s="3">
        <v>1.44</v>
      </c>
      <c r="H891" s="3">
        <v>1.36</v>
      </c>
      <c r="I891" s="3">
        <v>1.32</v>
      </c>
      <c r="J891" s="3">
        <v>1.1599999999999999</v>
      </c>
      <c r="K891" s="3">
        <v>0.99</v>
      </c>
      <c r="L891" s="3">
        <v>0.83</v>
      </c>
      <c r="M891" s="3">
        <v>0.66</v>
      </c>
      <c r="N891" s="3">
        <v>0.5</v>
      </c>
      <c r="O891" s="3">
        <v>0.33</v>
      </c>
      <c r="P891" s="3">
        <v>0.17</v>
      </c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</row>
    <row r="892" spans="1:33" x14ac:dyDescent="0.25">
      <c r="A892" t="s">
        <v>752</v>
      </c>
      <c r="B892" s="8" t="s">
        <v>4606</v>
      </c>
      <c r="C892" s="8" t="s">
        <v>4609</v>
      </c>
      <c r="D892" s="5" t="s">
        <v>1164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</row>
    <row r="893" spans="1:33" x14ac:dyDescent="0.25">
      <c r="A893" t="s">
        <v>752</v>
      </c>
      <c r="B893" s="8" t="s">
        <v>4606</v>
      </c>
      <c r="C893" s="8" t="s">
        <v>4610</v>
      </c>
      <c r="D893" s="5" t="s">
        <v>1186</v>
      </c>
      <c r="E893" s="3">
        <v>67.98</v>
      </c>
      <c r="F893" s="3">
        <v>53.08</v>
      </c>
      <c r="G893" s="3">
        <v>52.22</v>
      </c>
      <c r="H893" s="3">
        <v>50.61</v>
      </c>
      <c r="I893" s="3">
        <v>48.27</v>
      </c>
      <c r="J893" s="3">
        <v>42.24</v>
      </c>
      <c r="K893" s="3">
        <v>36.200000000000003</v>
      </c>
      <c r="L893" s="3">
        <v>30.17</v>
      </c>
      <c r="M893" s="3">
        <v>24.14</v>
      </c>
      <c r="N893" s="3">
        <v>18.100000000000001</v>
      </c>
      <c r="O893" s="3">
        <v>12.07</v>
      </c>
      <c r="P893" s="3">
        <v>6.03</v>
      </c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</row>
    <row r="894" spans="1:33" x14ac:dyDescent="0.25">
      <c r="A894" t="s">
        <v>752</v>
      </c>
      <c r="B894" s="8" t="s">
        <v>4606</v>
      </c>
      <c r="C894" s="8" t="s">
        <v>4611</v>
      </c>
      <c r="D894" s="5" t="s">
        <v>1187</v>
      </c>
      <c r="E894" s="3">
        <v>18.87</v>
      </c>
      <c r="F894" s="3">
        <v>17.7</v>
      </c>
      <c r="G894" s="3">
        <v>19.96</v>
      </c>
      <c r="H894" s="3">
        <v>17.89</v>
      </c>
      <c r="I894" s="3">
        <v>16.62</v>
      </c>
      <c r="J894" s="3">
        <v>14.54</v>
      </c>
      <c r="K894" s="3">
        <v>12.47</v>
      </c>
      <c r="L894" s="3">
        <v>10.39</v>
      </c>
      <c r="M894" s="3">
        <v>8.31</v>
      </c>
      <c r="N894" s="3">
        <v>6.23</v>
      </c>
      <c r="O894" s="3">
        <v>4.16</v>
      </c>
      <c r="P894" s="3">
        <v>2.08</v>
      </c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</row>
    <row r="895" spans="1:33" x14ac:dyDescent="0.25">
      <c r="A895" t="s">
        <v>752</v>
      </c>
      <c r="B895" s="8" t="s">
        <v>6612</v>
      </c>
      <c r="C895" s="8" t="s">
        <v>4612</v>
      </c>
      <c r="D895" s="5" t="s">
        <v>1188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</row>
    <row r="896" spans="1:33" x14ac:dyDescent="0.25">
      <c r="A896" t="s">
        <v>752</v>
      </c>
      <c r="B896" s="8" t="s">
        <v>6612</v>
      </c>
      <c r="C896" s="8" t="s">
        <v>4613</v>
      </c>
      <c r="D896" s="5" t="s">
        <v>1189</v>
      </c>
      <c r="E896" s="3">
        <v>2.09</v>
      </c>
      <c r="F896" s="3">
        <v>1.94</v>
      </c>
      <c r="G896" s="3">
        <v>1.88</v>
      </c>
      <c r="H896" s="3">
        <v>1.76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</row>
    <row r="897" spans="1:33" x14ac:dyDescent="0.25">
      <c r="A897" t="s">
        <v>752</v>
      </c>
      <c r="B897" s="8" t="s">
        <v>6612</v>
      </c>
      <c r="C897" s="8" t="s">
        <v>4614</v>
      </c>
      <c r="D897" s="5" t="s">
        <v>1190</v>
      </c>
      <c r="E897" s="3">
        <v>5.14</v>
      </c>
      <c r="F897" s="3">
        <v>4.79</v>
      </c>
      <c r="G897" s="3">
        <v>4.63</v>
      </c>
      <c r="H897" s="3">
        <v>4.34</v>
      </c>
      <c r="I897" s="3">
        <v>4.3099999999999996</v>
      </c>
      <c r="J897" s="3">
        <v>3.77</v>
      </c>
      <c r="K897" s="3">
        <v>3.23</v>
      </c>
      <c r="L897" s="3">
        <v>2.69</v>
      </c>
      <c r="M897" s="3">
        <v>2.16</v>
      </c>
      <c r="N897" s="3">
        <v>1.62</v>
      </c>
      <c r="O897" s="3">
        <v>1.08</v>
      </c>
      <c r="P897" s="3">
        <v>0.54</v>
      </c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</row>
    <row r="898" spans="1:33" x14ac:dyDescent="0.25">
      <c r="A898" t="s">
        <v>752</v>
      </c>
      <c r="B898" s="8" t="s">
        <v>4615</v>
      </c>
      <c r="C898" s="8" t="s">
        <v>4615</v>
      </c>
      <c r="D898" s="5" t="s">
        <v>374</v>
      </c>
      <c r="E898" s="3">
        <v>423.99</v>
      </c>
      <c r="F898" s="3">
        <v>369.13</v>
      </c>
      <c r="G898" s="3">
        <v>337.66</v>
      </c>
      <c r="H898" s="3">
        <v>315.23</v>
      </c>
      <c r="I898" s="3">
        <v>304.77</v>
      </c>
      <c r="J898" s="3">
        <v>266.67</v>
      </c>
      <c r="K898" s="3">
        <v>228.58</v>
      </c>
      <c r="L898" s="3">
        <v>190.48</v>
      </c>
      <c r="M898" s="3">
        <v>152.38999999999999</v>
      </c>
      <c r="N898" s="3">
        <v>114.29</v>
      </c>
      <c r="O898" s="3">
        <v>76.19</v>
      </c>
      <c r="P898" s="3">
        <v>38.1</v>
      </c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</row>
    <row r="899" spans="1:33" x14ac:dyDescent="0.25">
      <c r="A899" t="s">
        <v>752</v>
      </c>
      <c r="B899" s="8" t="s">
        <v>4601</v>
      </c>
      <c r="C899" s="8" t="s">
        <v>6176</v>
      </c>
      <c r="D899" s="5" t="s">
        <v>1192</v>
      </c>
      <c r="E899" s="3"/>
      <c r="F899" s="3"/>
      <c r="G899" s="3"/>
      <c r="H899" s="3"/>
      <c r="I899" s="3">
        <v>126.87</v>
      </c>
      <c r="J899" s="3">
        <v>111.01</v>
      </c>
      <c r="K899" s="3">
        <v>95.15</v>
      </c>
      <c r="L899" s="3">
        <v>79.290000000000006</v>
      </c>
      <c r="M899" s="3">
        <v>63.44</v>
      </c>
      <c r="N899" s="3">
        <v>47.58</v>
      </c>
      <c r="O899" s="3">
        <v>31.72</v>
      </c>
      <c r="P899" s="3">
        <v>15.86</v>
      </c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</row>
    <row r="900" spans="1:33" x14ac:dyDescent="0.25">
      <c r="A900" t="s">
        <v>2096</v>
      </c>
      <c r="B900" s="8" t="s">
        <v>4616</v>
      </c>
      <c r="C900" s="8" t="s">
        <v>4616</v>
      </c>
      <c r="D900" s="5" t="s">
        <v>1204</v>
      </c>
      <c r="E900" s="3">
        <v>30.9</v>
      </c>
      <c r="F900" s="3">
        <v>28.8</v>
      </c>
      <c r="G900" s="3">
        <v>27.99</v>
      </c>
      <c r="H900" s="3">
        <v>25.79</v>
      </c>
      <c r="I900" s="3">
        <v>33.51</v>
      </c>
      <c r="J900" s="3">
        <v>29.32</v>
      </c>
      <c r="K900" s="3">
        <v>25.13</v>
      </c>
      <c r="L900" s="3">
        <v>20.94</v>
      </c>
      <c r="M900" s="3">
        <v>16.760000000000002</v>
      </c>
      <c r="N900" s="3">
        <v>12.57</v>
      </c>
      <c r="O900" s="3">
        <v>8.3800000000000008</v>
      </c>
      <c r="P900" s="3">
        <v>4.1900000000000004</v>
      </c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</row>
    <row r="901" spans="1:33" x14ac:dyDescent="0.25">
      <c r="A901" t="s">
        <v>2096</v>
      </c>
      <c r="B901" s="8" t="s">
        <v>4617</v>
      </c>
      <c r="C901" s="8" t="s">
        <v>4617</v>
      </c>
      <c r="D901" s="5" t="s">
        <v>1205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0</v>
      </c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</row>
    <row r="902" spans="1:33" x14ac:dyDescent="0.25">
      <c r="A902" t="s">
        <v>2096</v>
      </c>
      <c r="B902" s="8" t="s">
        <v>4618</v>
      </c>
      <c r="C902" s="8" t="s">
        <v>4618</v>
      </c>
      <c r="D902" s="5" t="s">
        <v>1206</v>
      </c>
      <c r="E902" s="3">
        <v>879.93</v>
      </c>
      <c r="F902" s="3">
        <v>814.05</v>
      </c>
      <c r="G902" s="3">
        <v>771.27</v>
      </c>
      <c r="H902" s="3">
        <v>740.02</v>
      </c>
      <c r="I902" s="3">
        <v>711.08</v>
      </c>
      <c r="J902" s="3">
        <v>622.20000000000005</v>
      </c>
      <c r="K902" s="3">
        <v>533.30999999999995</v>
      </c>
      <c r="L902" s="3">
        <v>444.43</v>
      </c>
      <c r="M902" s="3">
        <v>355.54</v>
      </c>
      <c r="N902" s="3">
        <v>266.66000000000003</v>
      </c>
      <c r="O902" s="3">
        <v>177.77</v>
      </c>
      <c r="P902" s="3">
        <v>88.89</v>
      </c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</row>
    <row r="903" spans="1:33" x14ac:dyDescent="0.25">
      <c r="A903" t="s">
        <v>2096</v>
      </c>
      <c r="B903" s="8" t="s">
        <v>4619</v>
      </c>
      <c r="C903" s="8" t="s">
        <v>4619</v>
      </c>
      <c r="D903" s="5" t="s">
        <v>202</v>
      </c>
      <c r="E903" s="3">
        <v>0</v>
      </c>
      <c r="F903" s="3">
        <v>0</v>
      </c>
      <c r="G903" s="3">
        <v>1.76</v>
      </c>
      <c r="H903" s="3">
        <v>1.63</v>
      </c>
      <c r="I903" s="3">
        <v>2.79</v>
      </c>
      <c r="J903" s="3">
        <v>2.44</v>
      </c>
      <c r="K903" s="3">
        <v>2.09</v>
      </c>
      <c r="L903" s="3">
        <v>1.74</v>
      </c>
      <c r="M903" s="3">
        <v>1.4</v>
      </c>
      <c r="N903" s="3">
        <v>1.05</v>
      </c>
      <c r="O903" s="3">
        <v>0.7</v>
      </c>
      <c r="P903" s="3">
        <v>0.35</v>
      </c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</row>
    <row r="904" spans="1:33" x14ac:dyDescent="0.25">
      <c r="A904" t="s">
        <v>2096</v>
      </c>
      <c r="B904" s="8" t="s">
        <v>4620</v>
      </c>
      <c r="C904" s="8" t="s">
        <v>4620</v>
      </c>
      <c r="D904" s="5" t="s">
        <v>1196</v>
      </c>
      <c r="E904" s="3">
        <v>440.6</v>
      </c>
      <c r="F904" s="3">
        <v>412.91</v>
      </c>
      <c r="G904" s="3">
        <v>458.8</v>
      </c>
      <c r="H904" s="3">
        <v>425.66</v>
      </c>
      <c r="I904" s="3">
        <v>822.83</v>
      </c>
      <c r="J904" s="3">
        <v>719.98</v>
      </c>
      <c r="K904" s="3">
        <v>617.12</v>
      </c>
      <c r="L904" s="3">
        <v>514.27</v>
      </c>
      <c r="M904" s="3">
        <v>411.42</v>
      </c>
      <c r="N904" s="3">
        <v>308.56</v>
      </c>
      <c r="O904" s="3">
        <v>205.71</v>
      </c>
      <c r="P904" s="3">
        <v>102.85</v>
      </c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</row>
    <row r="905" spans="1:33" x14ac:dyDescent="0.25">
      <c r="A905" t="s">
        <v>2096</v>
      </c>
      <c r="B905" s="8" t="s">
        <v>4621</v>
      </c>
      <c r="C905" s="8" t="s">
        <v>4621</v>
      </c>
      <c r="D905" s="5" t="s">
        <v>1207</v>
      </c>
      <c r="E905" s="3">
        <v>99.24</v>
      </c>
      <c r="F905" s="3">
        <v>92.59</v>
      </c>
      <c r="G905" s="3">
        <v>83.3</v>
      </c>
      <c r="H905" s="3">
        <v>129.12</v>
      </c>
      <c r="I905" s="3">
        <v>155.04</v>
      </c>
      <c r="J905" s="3">
        <v>135.66</v>
      </c>
      <c r="K905" s="3">
        <v>116.28</v>
      </c>
      <c r="L905" s="3">
        <v>96.9</v>
      </c>
      <c r="M905" s="3">
        <v>77.52</v>
      </c>
      <c r="N905" s="3">
        <v>58.14</v>
      </c>
      <c r="O905" s="3">
        <v>38.76</v>
      </c>
      <c r="P905" s="3">
        <v>19.38</v>
      </c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</row>
    <row r="906" spans="1:33" x14ac:dyDescent="0.25">
      <c r="A906" t="s">
        <v>2096</v>
      </c>
      <c r="B906" s="8" t="s">
        <v>4622</v>
      </c>
      <c r="C906" s="8" t="s">
        <v>4622</v>
      </c>
      <c r="D906" s="5" t="s">
        <v>1208</v>
      </c>
      <c r="E906" s="3">
        <v>686.17</v>
      </c>
      <c r="F906" s="3">
        <v>624.72</v>
      </c>
      <c r="G906" s="3">
        <v>635.54</v>
      </c>
      <c r="H906" s="3">
        <v>876.18</v>
      </c>
      <c r="I906" s="3">
        <v>954.96</v>
      </c>
      <c r="J906" s="3">
        <v>835.59</v>
      </c>
      <c r="K906" s="3">
        <v>716.22</v>
      </c>
      <c r="L906" s="3">
        <v>596.85</v>
      </c>
      <c r="M906" s="3">
        <v>477.48</v>
      </c>
      <c r="N906" s="3">
        <v>358.11</v>
      </c>
      <c r="O906" s="3">
        <v>238.74</v>
      </c>
      <c r="P906" s="3">
        <v>119.37</v>
      </c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</row>
    <row r="907" spans="1:33" x14ac:dyDescent="0.25">
      <c r="A907" t="s">
        <v>2096</v>
      </c>
      <c r="B907" s="8" t="s">
        <v>4623</v>
      </c>
      <c r="C907" s="8" t="s">
        <v>4623</v>
      </c>
      <c r="D907" s="5" t="s">
        <v>1209</v>
      </c>
      <c r="E907" s="3">
        <v>149.11000000000001</v>
      </c>
      <c r="F907" s="3">
        <v>159.22999999999999</v>
      </c>
      <c r="G907" s="3">
        <v>187.52</v>
      </c>
      <c r="H907" s="3">
        <v>170.73</v>
      </c>
      <c r="I907" s="3">
        <v>164</v>
      </c>
      <c r="J907" s="3">
        <v>143.5</v>
      </c>
      <c r="K907" s="3">
        <v>123</v>
      </c>
      <c r="L907" s="3">
        <v>102.5</v>
      </c>
      <c r="M907" s="3">
        <v>82</v>
      </c>
      <c r="N907" s="3">
        <v>61.5</v>
      </c>
      <c r="O907" s="3">
        <v>41</v>
      </c>
      <c r="P907" s="3">
        <v>20.5</v>
      </c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</row>
    <row r="908" spans="1:33" x14ac:dyDescent="0.25">
      <c r="A908" t="s">
        <v>2096</v>
      </c>
      <c r="B908" s="8" t="s">
        <v>6613</v>
      </c>
      <c r="C908" s="8" t="s">
        <v>4624</v>
      </c>
      <c r="D908" s="5" t="s">
        <v>1210</v>
      </c>
      <c r="E908" s="3">
        <v>10.71</v>
      </c>
      <c r="F908" s="3">
        <v>10.59</v>
      </c>
      <c r="G908" s="3">
        <v>10.19</v>
      </c>
      <c r="H908" s="3">
        <v>12.06</v>
      </c>
      <c r="I908" s="3">
        <v>17.72</v>
      </c>
      <c r="J908" s="3">
        <v>15.51</v>
      </c>
      <c r="K908" s="3">
        <v>13.29</v>
      </c>
      <c r="L908" s="3">
        <v>11.08</v>
      </c>
      <c r="M908" s="3">
        <v>8.86</v>
      </c>
      <c r="N908" s="3">
        <v>6.65</v>
      </c>
      <c r="O908" s="3">
        <v>4.43</v>
      </c>
      <c r="P908" s="3">
        <v>2.2200000000000002</v>
      </c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</row>
    <row r="909" spans="1:33" x14ac:dyDescent="0.25">
      <c r="A909" t="s">
        <v>2096</v>
      </c>
      <c r="B909" s="8" t="s">
        <v>6613</v>
      </c>
      <c r="C909" s="8" t="s">
        <v>4625</v>
      </c>
      <c r="D909" s="5" t="s">
        <v>1211</v>
      </c>
      <c r="E909" s="3">
        <v>0.41</v>
      </c>
      <c r="F909" s="3">
        <v>1.25</v>
      </c>
      <c r="G909" s="3">
        <v>1.2</v>
      </c>
      <c r="H909" s="3">
        <v>1.17</v>
      </c>
      <c r="I909" s="3">
        <v>0.89</v>
      </c>
      <c r="J909" s="3">
        <v>0.78</v>
      </c>
      <c r="K909" s="3">
        <v>0.67</v>
      </c>
      <c r="L909" s="3">
        <v>0.56000000000000005</v>
      </c>
      <c r="M909" s="3">
        <v>0.45</v>
      </c>
      <c r="N909" s="3">
        <v>0.33</v>
      </c>
      <c r="O909" s="3">
        <v>0.22</v>
      </c>
      <c r="P909" s="3">
        <v>0.11</v>
      </c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</row>
    <row r="910" spans="1:33" x14ac:dyDescent="0.25">
      <c r="A910" t="s">
        <v>2096</v>
      </c>
      <c r="B910" s="8" t="s">
        <v>6613</v>
      </c>
      <c r="C910" s="8" t="s">
        <v>4626</v>
      </c>
      <c r="D910" s="5" t="s">
        <v>1212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</row>
    <row r="911" spans="1:33" x14ac:dyDescent="0.25">
      <c r="A911" t="s">
        <v>2096</v>
      </c>
      <c r="B911" s="8" t="s">
        <v>6614</v>
      </c>
      <c r="C911" s="8" t="s">
        <v>4627</v>
      </c>
      <c r="D911" s="5" t="s">
        <v>1213</v>
      </c>
      <c r="E911" s="3">
        <v>6.22</v>
      </c>
      <c r="F911" s="3">
        <v>7.39</v>
      </c>
      <c r="G911" s="3">
        <v>7.78</v>
      </c>
      <c r="H911" s="3">
        <v>7.49</v>
      </c>
      <c r="I911" s="3">
        <v>9.93</v>
      </c>
      <c r="J911" s="3">
        <v>8.69</v>
      </c>
      <c r="K911" s="3">
        <v>7.45</v>
      </c>
      <c r="L911" s="3">
        <v>6.21</v>
      </c>
      <c r="M911" s="3">
        <v>4.97</v>
      </c>
      <c r="N911" s="3">
        <v>3.72</v>
      </c>
      <c r="O911" s="3">
        <v>2.48</v>
      </c>
      <c r="P911" s="3">
        <v>1.24</v>
      </c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</row>
    <row r="912" spans="1:33" x14ac:dyDescent="0.25">
      <c r="A912" t="s">
        <v>2096</v>
      </c>
      <c r="B912" s="8" t="s">
        <v>6614</v>
      </c>
      <c r="C912" s="8" t="s">
        <v>4628</v>
      </c>
      <c r="D912" s="5" t="s">
        <v>1214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</row>
    <row r="913" spans="1:33" x14ac:dyDescent="0.25">
      <c r="A913" t="s">
        <v>2096</v>
      </c>
      <c r="B913" s="8" t="s">
        <v>4629</v>
      </c>
      <c r="C913" s="8" t="s">
        <v>4629</v>
      </c>
      <c r="D913" s="5" t="s">
        <v>368</v>
      </c>
      <c r="E913" s="3">
        <v>152.57</v>
      </c>
      <c r="F913" s="3">
        <v>160.24</v>
      </c>
      <c r="G913" s="3">
        <v>155.58000000000001</v>
      </c>
      <c r="H913" s="3">
        <v>173.61</v>
      </c>
      <c r="I913" s="3">
        <v>200.77</v>
      </c>
      <c r="J913" s="3">
        <v>175.67</v>
      </c>
      <c r="K913" s="3">
        <v>150.58000000000001</v>
      </c>
      <c r="L913" s="3">
        <v>125.48</v>
      </c>
      <c r="M913" s="3">
        <v>100.39</v>
      </c>
      <c r="N913" s="3">
        <v>75.290000000000006</v>
      </c>
      <c r="O913" s="3">
        <v>50.19</v>
      </c>
      <c r="P913" s="3">
        <v>25.1</v>
      </c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</row>
    <row r="914" spans="1:33" x14ac:dyDescent="0.25">
      <c r="A914" t="s">
        <v>2096</v>
      </c>
      <c r="B914" s="8" t="s">
        <v>4630</v>
      </c>
      <c r="C914" s="8" t="s">
        <v>4630</v>
      </c>
      <c r="D914" s="5" t="s">
        <v>286</v>
      </c>
      <c r="E914" s="3">
        <v>477.05</v>
      </c>
      <c r="F914" s="3">
        <v>457.34</v>
      </c>
      <c r="G914" s="3">
        <v>438.22</v>
      </c>
      <c r="H914" s="3">
        <v>397.18</v>
      </c>
      <c r="I914" s="3">
        <v>382.3</v>
      </c>
      <c r="J914" s="3">
        <v>334.51</v>
      </c>
      <c r="K914" s="3">
        <v>286.73</v>
      </c>
      <c r="L914" s="3">
        <v>238.94</v>
      </c>
      <c r="M914" s="3">
        <v>191.15</v>
      </c>
      <c r="N914" s="3">
        <v>143.36000000000001</v>
      </c>
      <c r="O914" s="3">
        <v>95.58</v>
      </c>
      <c r="P914" s="3">
        <v>47.79</v>
      </c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</row>
    <row r="915" spans="1:33" x14ac:dyDescent="0.25">
      <c r="A915" t="s">
        <v>2096</v>
      </c>
      <c r="B915" s="8" t="s">
        <v>6615</v>
      </c>
      <c r="C915" s="8" t="s">
        <v>4631</v>
      </c>
      <c r="D915" s="5" t="s">
        <v>1215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</row>
    <row r="916" spans="1:33" x14ac:dyDescent="0.25">
      <c r="A916" t="s">
        <v>2096</v>
      </c>
      <c r="B916" s="8" t="s">
        <v>6615</v>
      </c>
      <c r="C916" s="8" t="s">
        <v>4632</v>
      </c>
      <c r="D916" s="5" t="s">
        <v>1216</v>
      </c>
      <c r="E916" s="3">
        <v>149.22999999999999</v>
      </c>
      <c r="F916" s="3">
        <v>170.55</v>
      </c>
      <c r="G916" s="3">
        <v>154.9</v>
      </c>
      <c r="H916" s="3">
        <v>132.30000000000001</v>
      </c>
      <c r="I916" s="3">
        <v>137.30000000000001</v>
      </c>
      <c r="J916" s="3">
        <v>120.14</v>
      </c>
      <c r="K916" s="3">
        <v>102.98</v>
      </c>
      <c r="L916" s="3">
        <v>85.81</v>
      </c>
      <c r="M916" s="3">
        <v>68.650000000000006</v>
      </c>
      <c r="N916" s="3">
        <v>51.49</v>
      </c>
      <c r="O916" s="3">
        <v>34.33</v>
      </c>
      <c r="P916" s="3">
        <v>17.16</v>
      </c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</row>
    <row r="917" spans="1:33" x14ac:dyDescent="0.25">
      <c r="A917" t="s">
        <v>2096</v>
      </c>
      <c r="B917" s="8" t="s">
        <v>6615</v>
      </c>
      <c r="C917" s="8" t="s">
        <v>4633</v>
      </c>
      <c r="D917" s="5" t="s">
        <v>1217</v>
      </c>
      <c r="E917" s="3">
        <v>22.81</v>
      </c>
      <c r="F917" s="3">
        <v>23.46</v>
      </c>
      <c r="G917" s="3">
        <v>24.18</v>
      </c>
      <c r="H917" s="3">
        <v>31.1</v>
      </c>
      <c r="I917" s="3">
        <v>41.04</v>
      </c>
      <c r="J917" s="3">
        <v>35.909999999999997</v>
      </c>
      <c r="K917" s="3">
        <v>30.78</v>
      </c>
      <c r="L917" s="3">
        <v>25.65</v>
      </c>
      <c r="M917" s="3">
        <v>20.52</v>
      </c>
      <c r="N917" s="3">
        <v>15.39</v>
      </c>
      <c r="O917" s="3">
        <v>10.26</v>
      </c>
      <c r="P917" s="3">
        <v>5.13</v>
      </c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</row>
    <row r="918" spans="1:33" x14ac:dyDescent="0.25">
      <c r="A918" t="s">
        <v>2096</v>
      </c>
      <c r="B918" s="8" t="s">
        <v>4634</v>
      </c>
      <c r="C918" s="8" t="s">
        <v>4634</v>
      </c>
      <c r="D918" s="5" t="s">
        <v>1218</v>
      </c>
      <c r="E918" s="3">
        <v>10.27</v>
      </c>
      <c r="F918" s="3">
        <v>39.590000000000003</v>
      </c>
      <c r="G918" s="3">
        <v>30.2</v>
      </c>
      <c r="H918" s="3">
        <v>31.51</v>
      </c>
      <c r="I918" s="3">
        <v>26.22</v>
      </c>
      <c r="J918" s="3">
        <v>22.94</v>
      </c>
      <c r="K918" s="3">
        <v>19.670000000000002</v>
      </c>
      <c r="L918" s="3">
        <v>16.39</v>
      </c>
      <c r="M918" s="3">
        <v>13.11</v>
      </c>
      <c r="N918" s="3">
        <v>9.83</v>
      </c>
      <c r="O918" s="3">
        <v>6.56</v>
      </c>
      <c r="P918" s="3">
        <v>3.28</v>
      </c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</row>
    <row r="919" spans="1:33" x14ac:dyDescent="0.25">
      <c r="A919" t="s">
        <v>2096</v>
      </c>
      <c r="B919" s="8" t="s">
        <v>4635</v>
      </c>
      <c r="C919" s="8" t="s">
        <v>4635</v>
      </c>
      <c r="D919" s="5" t="s">
        <v>1219</v>
      </c>
      <c r="E919" s="3">
        <v>551.1</v>
      </c>
      <c r="F919" s="3">
        <v>517.41999999999996</v>
      </c>
      <c r="G919" s="3">
        <v>490.32</v>
      </c>
      <c r="H919" s="3">
        <v>468.51</v>
      </c>
      <c r="I919" s="3">
        <v>451.13</v>
      </c>
      <c r="J919" s="3">
        <v>394.74</v>
      </c>
      <c r="K919" s="3">
        <v>338.35</v>
      </c>
      <c r="L919" s="3">
        <v>281.95999999999998</v>
      </c>
      <c r="M919" s="3">
        <v>225.57</v>
      </c>
      <c r="N919" s="3">
        <v>169.17</v>
      </c>
      <c r="O919" s="3">
        <v>112.78</v>
      </c>
      <c r="P919" s="3">
        <v>56.39</v>
      </c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</row>
    <row r="920" spans="1:33" x14ac:dyDescent="0.25">
      <c r="A920" t="s">
        <v>2096</v>
      </c>
      <c r="B920" s="8" t="s">
        <v>4636</v>
      </c>
      <c r="C920" s="8" t="s">
        <v>4636</v>
      </c>
      <c r="D920" s="5" t="s">
        <v>1220</v>
      </c>
      <c r="E920" s="3">
        <v>503.2</v>
      </c>
      <c r="F920" s="3">
        <v>359.91</v>
      </c>
      <c r="G920" s="3">
        <v>481.08</v>
      </c>
      <c r="H920" s="3">
        <v>376.25</v>
      </c>
      <c r="I920" s="3">
        <v>492.52</v>
      </c>
      <c r="J920" s="3">
        <v>430.96</v>
      </c>
      <c r="K920" s="3">
        <v>369.39</v>
      </c>
      <c r="L920" s="3">
        <v>307.83</v>
      </c>
      <c r="M920" s="3">
        <v>246.26</v>
      </c>
      <c r="N920" s="3">
        <v>184.7</v>
      </c>
      <c r="O920" s="3">
        <v>123.13</v>
      </c>
      <c r="P920" s="3">
        <v>61.57</v>
      </c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</row>
    <row r="921" spans="1:33" x14ac:dyDescent="0.25">
      <c r="A921" t="s">
        <v>1073</v>
      </c>
      <c r="B921" s="8" t="s">
        <v>4637</v>
      </c>
      <c r="C921" s="8" t="s">
        <v>4637</v>
      </c>
      <c r="D921" s="5" t="s">
        <v>1222</v>
      </c>
      <c r="E921" s="3">
        <v>837.62</v>
      </c>
      <c r="F921" s="3">
        <v>778.37</v>
      </c>
      <c r="G921" s="3">
        <v>826.19</v>
      </c>
      <c r="H921" s="3">
        <v>790.06</v>
      </c>
      <c r="I921" s="3">
        <v>784.94</v>
      </c>
      <c r="J921" s="3">
        <v>686.82</v>
      </c>
      <c r="K921" s="3">
        <v>588.71</v>
      </c>
      <c r="L921" s="3">
        <v>490.59</v>
      </c>
      <c r="M921" s="3">
        <v>392.47</v>
      </c>
      <c r="N921" s="3">
        <v>294.35000000000002</v>
      </c>
      <c r="O921" s="3">
        <v>196.24</v>
      </c>
      <c r="P921" s="3">
        <v>98.12</v>
      </c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</row>
    <row r="922" spans="1:33" x14ac:dyDescent="0.25">
      <c r="A922" t="s">
        <v>1073</v>
      </c>
      <c r="B922" s="8" t="s">
        <v>4638</v>
      </c>
      <c r="C922" s="8" t="s">
        <v>4638</v>
      </c>
      <c r="D922" s="5" t="s">
        <v>1229</v>
      </c>
      <c r="E922" s="3">
        <v>24.37</v>
      </c>
      <c r="F922" s="3">
        <v>22.67</v>
      </c>
      <c r="G922" s="3">
        <v>21.91</v>
      </c>
      <c r="H922" s="3">
        <v>20.57</v>
      </c>
      <c r="I922" s="3">
        <v>25.48</v>
      </c>
      <c r="J922" s="3">
        <v>22.3</v>
      </c>
      <c r="K922" s="3">
        <v>19.11</v>
      </c>
      <c r="L922" s="3">
        <v>15.93</v>
      </c>
      <c r="M922" s="3">
        <v>12.74</v>
      </c>
      <c r="N922" s="3">
        <v>9.56</v>
      </c>
      <c r="O922" s="3">
        <v>6.37</v>
      </c>
      <c r="P922" s="3">
        <v>3.19</v>
      </c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</row>
    <row r="923" spans="1:33" x14ac:dyDescent="0.25">
      <c r="A923" t="s">
        <v>1073</v>
      </c>
      <c r="B923" s="8" t="s">
        <v>4639</v>
      </c>
      <c r="C923" s="8" t="s">
        <v>4639</v>
      </c>
      <c r="D923" s="5" t="s">
        <v>555</v>
      </c>
      <c r="E923" s="3">
        <v>553.76</v>
      </c>
      <c r="F923" s="3">
        <v>202.31</v>
      </c>
      <c r="G923" s="3">
        <v>588.98</v>
      </c>
      <c r="H923" s="3">
        <v>555.34</v>
      </c>
      <c r="I923" s="3">
        <v>548.87</v>
      </c>
      <c r="J923" s="3">
        <v>480.26</v>
      </c>
      <c r="K923" s="3">
        <v>411.65</v>
      </c>
      <c r="L923" s="3">
        <v>343.04</v>
      </c>
      <c r="M923" s="3">
        <v>274.44</v>
      </c>
      <c r="N923" s="3">
        <v>205.83</v>
      </c>
      <c r="O923" s="3">
        <v>137.22</v>
      </c>
      <c r="P923" s="3">
        <v>68.61</v>
      </c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</row>
    <row r="924" spans="1:33" x14ac:dyDescent="0.25">
      <c r="A924" t="s">
        <v>1073</v>
      </c>
      <c r="B924" s="8" t="s">
        <v>4640</v>
      </c>
      <c r="C924" s="8" t="s">
        <v>4640</v>
      </c>
      <c r="D924" s="5" t="s">
        <v>1207</v>
      </c>
      <c r="E924" s="3">
        <v>276.02999999999997</v>
      </c>
      <c r="F924" s="3">
        <v>1331.1</v>
      </c>
      <c r="G924" s="3">
        <v>1464</v>
      </c>
      <c r="H924" s="3">
        <v>1364.17</v>
      </c>
      <c r="I924" s="3">
        <v>1129.32</v>
      </c>
      <c r="J924" s="3">
        <v>988.16</v>
      </c>
      <c r="K924" s="3">
        <v>846.99</v>
      </c>
      <c r="L924" s="3">
        <v>705.83</v>
      </c>
      <c r="M924" s="3">
        <v>564.66</v>
      </c>
      <c r="N924" s="3">
        <v>423.5</v>
      </c>
      <c r="O924" s="3">
        <v>282.33</v>
      </c>
      <c r="P924" s="3">
        <v>141.16999999999999</v>
      </c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</row>
    <row r="925" spans="1:33" x14ac:dyDescent="0.25">
      <c r="A925" t="s">
        <v>1073</v>
      </c>
      <c r="B925" s="8" t="s">
        <v>4641</v>
      </c>
      <c r="C925" s="8" t="s">
        <v>4641</v>
      </c>
      <c r="D925" s="5" t="s">
        <v>1230</v>
      </c>
      <c r="E925" s="3">
        <v>456.94</v>
      </c>
      <c r="F925" s="3">
        <v>425.08</v>
      </c>
      <c r="G925" s="3">
        <v>410.8</v>
      </c>
      <c r="H925" s="3">
        <v>385.58</v>
      </c>
      <c r="I925" s="3">
        <v>377.16</v>
      </c>
      <c r="J925" s="3">
        <v>330.02</v>
      </c>
      <c r="K925" s="3">
        <v>282.87</v>
      </c>
      <c r="L925" s="3">
        <v>235.73</v>
      </c>
      <c r="M925" s="3">
        <v>188.58</v>
      </c>
      <c r="N925" s="3">
        <v>141.44</v>
      </c>
      <c r="O925" s="3">
        <v>94.29</v>
      </c>
      <c r="P925" s="3">
        <v>47.15</v>
      </c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</row>
    <row r="926" spans="1:33" x14ac:dyDescent="0.25">
      <c r="A926" t="s">
        <v>1073</v>
      </c>
      <c r="B926" s="8" t="s">
        <v>6616</v>
      </c>
      <c r="C926" s="8" t="s">
        <v>4642</v>
      </c>
      <c r="D926" s="5" t="s">
        <v>1237</v>
      </c>
      <c r="E926" s="3">
        <v>0</v>
      </c>
      <c r="F926" s="3">
        <v>0</v>
      </c>
      <c r="G926" s="3">
        <v>0</v>
      </c>
      <c r="H926" s="3">
        <v>0</v>
      </c>
      <c r="I926" s="3">
        <v>3.49</v>
      </c>
      <c r="J926" s="3">
        <v>3.05</v>
      </c>
      <c r="K926" s="3">
        <v>2.62</v>
      </c>
      <c r="L926" s="3">
        <v>2.1800000000000002</v>
      </c>
      <c r="M926" s="3">
        <v>1.75</v>
      </c>
      <c r="N926" s="3">
        <v>1.31</v>
      </c>
      <c r="O926" s="3">
        <v>0.87</v>
      </c>
      <c r="P926" s="3">
        <v>0.44</v>
      </c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</row>
    <row r="927" spans="1:33" x14ac:dyDescent="0.25">
      <c r="A927" t="s">
        <v>1073</v>
      </c>
      <c r="B927" s="8" t="s">
        <v>6616</v>
      </c>
      <c r="C927" s="8" t="s">
        <v>4643</v>
      </c>
      <c r="D927" s="5" t="s">
        <v>1238</v>
      </c>
      <c r="E927" s="3">
        <v>0.11</v>
      </c>
      <c r="F927" s="3">
        <v>0.1</v>
      </c>
      <c r="G927" s="3">
        <v>0.09</v>
      </c>
      <c r="H927" s="3">
        <v>0.09</v>
      </c>
      <c r="I927" s="3">
        <v>0.09</v>
      </c>
      <c r="J927" s="3">
        <v>0.08</v>
      </c>
      <c r="K927" s="3">
        <v>7.0000000000000007E-2</v>
      </c>
      <c r="L927" s="3">
        <v>0.06</v>
      </c>
      <c r="M927" s="3">
        <v>0.05</v>
      </c>
      <c r="N927" s="3">
        <v>0.03</v>
      </c>
      <c r="O927" s="3">
        <v>0.02</v>
      </c>
      <c r="P927" s="3">
        <v>0.01</v>
      </c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</row>
    <row r="928" spans="1:33" x14ac:dyDescent="0.25">
      <c r="A928" t="s">
        <v>1073</v>
      </c>
      <c r="B928" s="8" t="s">
        <v>4644</v>
      </c>
      <c r="C928" s="8" t="s">
        <v>4644</v>
      </c>
      <c r="D928" s="5" t="s">
        <v>1239</v>
      </c>
      <c r="E928" s="3">
        <v>324.38</v>
      </c>
      <c r="F928" s="3">
        <v>333.22</v>
      </c>
      <c r="G928" s="3">
        <v>298.91000000000003</v>
      </c>
      <c r="H928" s="3">
        <v>284.36</v>
      </c>
      <c r="I928" s="3">
        <v>289.88</v>
      </c>
      <c r="J928" s="3">
        <v>253.65</v>
      </c>
      <c r="K928" s="3">
        <v>217.41</v>
      </c>
      <c r="L928" s="3">
        <v>181.18</v>
      </c>
      <c r="M928" s="3">
        <v>144.94</v>
      </c>
      <c r="N928" s="3">
        <v>108.71</v>
      </c>
      <c r="O928" s="3">
        <v>72.47</v>
      </c>
      <c r="P928" s="3">
        <v>36.24</v>
      </c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</row>
    <row r="929" spans="1:33" x14ac:dyDescent="0.25">
      <c r="A929" t="s">
        <v>1073</v>
      </c>
      <c r="B929" s="8" t="s">
        <v>4645</v>
      </c>
      <c r="C929" s="8" t="s">
        <v>4645</v>
      </c>
      <c r="D929" s="5" t="s">
        <v>39</v>
      </c>
      <c r="E929" s="3">
        <v>0</v>
      </c>
      <c r="F929" s="3">
        <v>0</v>
      </c>
      <c r="G929" s="3">
        <v>170.53</v>
      </c>
      <c r="H929" s="3">
        <v>201.24</v>
      </c>
      <c r="I929" s="3">
        <v>185.96</v>
      </c>
      <c r="J929" s="3">
        <v>162.72</v>
      </c>
      <c r="K929" s="3">
        <v>139.47</v>
      </c>
      <c r="L929" s="3">
        <v>116.23</v>
      </c>
      <c r="M929" s="3">
        <v>92.98</v>
      </c>
      <c r="N929" s="3">
        <v>69.739999999999995</v>
      </c>
      <c r="O929" s="3">
        <v>46.49</v>
      </c>
      <c r="P929" s="3">
        <v>23.25</v>
      </c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</row>
    <row r="930" spans="1:33" x14ac:dyDescent="0.25">
      <c r="A930" t="s">
        <v>1073</v>
      </c>
      <c r="B930" s="8" t="s">
        <v>4646</v>
      </c>
      <c r="C930" s="8" t="s">
        <v>4646</v>
      </c>
      <c r="D930" s="5" t="s">
        <v>1073</v>
      </c>
      <c r="E930" s="3">
        <v>238.04</v>
      </c>
      <c r="F930" s="3">
        <v>244.69</v>
      </c>
      <c r="G930" s="3">
        <v>247.98</v>
      </c>
      <c r="H930" s="3">
        <v>254.33</v>
      </c>
      <c r="I930" s="3">
        <v>251.69</v>
      </c>
      <c r="J930" s="3">
        <v>220.23</v>
      </c>
      <c r="K930" s="3">
        <v>188.77</v>
      </c>
      <c r="L930" s="3">
        <v>157.31</v>
      </c>
      <c r="M930" s="3">
        <v>125.85</v>
      </c>
      <c r="N930" s="3">
        <v>94.38</v>
      </c>
      <c r="O930" s="3">
        <v>62.92</v>
      </c>
      <c r="P930" s="3">
        <v>31.46</v>
      </c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</row>
    <row r="931" spans="1:33" x14ac:dyDescent="0.25">
      <c r="A931" t="s">
        <v>1073</v>
      </c>
      <c r="B931" s="8" t="s">
        <v>6617</v>
      </c>
      <c r="C931" s="8" t="s">
        <v>4647</v>
      </c>
      <c r="D931" s="5" t="s">
        <v>1240</v>
      </c>
      <c r="E931" s="3">
        <v>31.62</v>
      </c>
      <c r="F931" s="3">
        <v>30.73</v>
      </c>
      <c r="G931" s="3">
        <v>31.07</v>
      </c>
      <c r="H931" s="3">
        <v>27.85</v>
      </c>
      <c r="I931" s="3">
        <v>25.83</v>
      </c>
      <c r="J931" s="3">
        <v>22.6</v>
      </c>
      <c r="K931" s="3">
        <v>19.37</v>
      </c>
      <c r="L931" s="3">
        <v>16.14</v>
      </c>
      <c r="M931" s="3">
        <v>12.92</v>
      </c>
      <c r="N931" s="3">
        <v>9.69</v>
      </c>
      <c r="O931" s="3">
        <v>6.46</v>
      </c>
      <c r="P931" s="3">
        <v>3.23</v>
      </c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</row>
    <row r="932" spans="1:33" x14ac:dyDescent="0.25">
      <c r="A932" t="s">
        <v>1073</v>
      </c>
      <c r="B932" s="8" t="s">
        <v>6617</v>
      </c>
      <c r="C932" s="8" t="s">
        <v>4648</v>
      </c>
      <c r="D932" s="5" t="s">
        <v>1241</v>
      </c>
      <c r="E932" s="3">
        <v>0.11</v>
      </c>
      <c r="F932" s="3">
        <v>0.11</v>
      </c>
      <c r="G932" s="3">
        <v>8.76</v>
      </c>
      <c r="H932" s="3">
        <v>5.65</v>
      </c>
      <c r="I932" s="3">
        <v>3.53</v>
      </c>
      <c r="J932" s="3">
        <v>3.09</v>
      </c>
      <c r="K932" s="3">
        <v>2.65</v>
      </c>
      <c r="L932" s="3">
        <v>2.21</v>
      </c>
      <c r="M932" s="3">
        <v>1.77</v>
      </c>
      <c r="N932" s="3">
        <v>1.32</v>
      </c>
      <c r="O932" s="3">
        <v>0.88</v>
      </c>
      <c r="P932" s="3">
        <v>0.44</v>
      </c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</row>
    <row r="933" spans="1:33" x14ac:dyDescent="0.25">
      <c r="A933" t="s">
        <v>1073</v>
      </c>
      <c r="B933" s="8" t="s">
        <v>6617</v>
      </c>
      <c r="C933" s="8" t="s">
        <v>4649</v>
      </c>
      <c r="D933" s="5" t="s">
        <v>1242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</row>
    <row r="934" spans="1:33" x14ac:dyDescent="0.25">
      <c r="A934" t="s">
        <v>1073</v>
      </c>
      <c r="B934" s="8" t="s">
        <v>4650</v>
      </c>
      <c r="C934" s="8" t="s">
        <v>4650</v>
      </c>
      <c r="D934" s="5" t="s">
        <v>102</v>
      </c>
      <c r="E934" s="3">
        <v>78.86</v>
      </c>
      <c r="F934" s="3">
        <v>11.37</v>
      </c>
      <c r="G934" s="3">
        <v>14.06</v>
      </c>
      <c r="H934" s="3">
        <v>13.13</v>
      </c>
      <c r="I934" s="3">
        <v>11.99</v>
      </c>
      <c r="J934" s="3">
        <v>10.49</v>
      </c>
      <c r="K934" s="3">
        <v>8.99</v>
      </c>
      <c r="L934" s="3">
        <v>7.49</v>
      </c>
      <c r="M934" s="3">
        <v>6</v>
      </c>
      <c r="N934" s="3">
        <v>4.5</v>
      </c>
      <c r="O934" s="3">
        <v>3</v>
      </c>
      <c r="P934" s="3">
        <v>1.5</v>
      </c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</row>
    <row r="935" spans="1:33" x14ac:dyDescent="0.25">
      <c r="A935" t="s">
        <v>1073</v>
      </c>
      <c r="B935" s="8" t="s">
        <v>4650</v>
      </c>
      <c r="C935" s="8" t="s">
        <v>4651</v>
      </c>
      <c r="D935" s="5" t="s">
        <v>1243</v>
      </c>
      <c r="E935" s="3">
        <v>0</v>
      </c>
      <c r="F935" s="3">
        <v>43.37</v>
      </c>
      <c r="G935" s="3">
        <v>40.72</v>
      </c>
      <c r="H935" s="3">
        <v>40.82</v>
      </c>
      <c r="I935" s="3">
        <v>39.92</v>
      </c>
      <c r="J935" s="3">
        <v>34.93</v>
      </c>
      <c r="K935" s="3">
        <v>29.94</v>
      </c>
      <c r="L935" s="3">
        <v>24.95</v>
      </c>
      <c r="M935" s="3">
        <v>19.96</v>
      </c>
      <c r="N935" s="3">
        <v>14.97</v>
      </c>
      <c r="O935" s="3">
        <v>9.98</v>
      </c>
      <c r="P935" s="3">
        <v>4.99</v>
      </c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</row>
    <row r="936" spans="1:33" x14ac:dyDescent="0.25">
      <c r="A936" t="s">
        <v>1073</v>
      </c>
      <c r="B936" s="8" t="s">
        <v>4652</v>
      </c>
      <c r="C936" s="8" t="s">
        <v>4652</v>
      </c>
      <c r="D936" s="5" t="s">
        <v>321</v>
      </c>
      <c r="E936" s="3">
        <v>4.3</v>
      </c>
      <c r="F936" s="3">
        <v>4</v>
      </c>
      <c r="G936" s="3">
        <v>3.85</v>
      </c>
      <c r="H936" s="3">
        <v>3.62</v>
      </c>
      <c r="I936" s="3">
        <v>3.56</v>
      </c>
      <c r="J936" s="3">
        <v>3.12</v>
      </c>
      <c r="K936" s="3">
        <v>2.67</v>
      </c>
      <c r="L936" s="3">
        <v>2.23</v>
      </c>
      <c r="M936" s="3">
        <v>1.78</v>
      </c>
      <c r="N936" s="3">
        <v>1.34</v>
      </c>
      <c r="O936" s="3">
        <v>0.89</v>
      </c>
      <c r="P936" s="3">
        <v>0.45</v>
      </c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</row>
    <row r="937" spans="1:33" x14ac:dyDescent="0.25">
      <c r="A937" t="s">
        <v>1073</v>
      </c>
      <c r="B937" s="8" t="s">
        <v>4653</v>
      </c>
      <c r="C937" s="8" t="s">
        <v>4653</v>
      </c>
      <c r="D937" s="5" t="s">
        <v>372</v>
      </c>
      <c r="E937" s="3">
        <v>604.23</v>
      </c>
      <c r="F937" s="3">
        <v>563.41</v>
      </c>
      <c r="G937" s="3">
        <v>531.39</v>
      </c>
      <c r="H937" s="3">
        <v>486.63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</row>
    <row r="938" spans="1:33" x14ac:dyDescent="0.25">
      <c r="A938" t="s">
        <v>1073</v>
      </c>
      <c r="B938" s="8" t="s">
        <v>4654</v>
      </c>
      <c r="C938" s="8" t="s">
        <v>4654</v>
      </c>
      <c r="D938" s="5" t="s">
        <v>423</v>
      </c>
      <c r="E938" s="3">
        <v>12.88</v>
      </c>
      <c r="F938" s="3">
        <v>10.87</v>
      </c>
      <c r="G938" s="3">
        <v>14.71</v>
      </c>
      <c r="H938" s="3">
        <v>15.79</v>
      </c>
      <c r="I938" s="3">
        <v>12.3</v>
      </c>
      <c r="J938" s="3">
        <v>10.76</v>
      </c>
      <c r="K938" s="3">
        <v>9.23</v>
      </c>
      <c r="L938" s="3">
        <v>7.69</v>
      </c>
      <c r="M938" s="3">
        <v>6.15</v>
      </c>
      <c r="N938" s="3">
        <v>4.6100000000000003</v>
      </c>
      <c r="O938" s="3">
        <v>3.08</v>
      </c>
      <c r="P938" s="3">
        <v>1.54</v>
      </c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</row>
    <row r="939" spans="1:33" x14ac:dyDescent="0.25">
      <c r="A939" t="s">
        <v>1073</v>
      </c>
      <c r="B939" s="8" t="s">
        <v>4655</v>
      </c>
      <c r="C939" s="8" t="s">
        <v>4655</v>
      </c>
      <c r="D939" s="5" t="s">
        <v>24</v>
      </c>
      <c r="E939" s="3">
        <v>99.01</v>
      </c>
      <c r="F939" s="3">
        <v>86.8</v>
      </c>
      <c r="G939" s="3">
        <v>83.02</v>
      </c>
      <c r="H939" s="3">
        <v>77.84</v>
      </c>
      <c r="I939" s="3">
        <v>74.319999999999993</v>
      </c>
      <c r="J939" s="3">
        <v>65.03</v>
      </c>
      <c r="K939" s="3">
        <v>55.74</v>
      </c>
      <c r="L939" s="3">
        <v>46.45</v>
      </c>
      <c r="M939" s="3">
        <v>37.159999999999997</v>
      </c>
      <c r="N939" s="3">
        <v>27.87</v>
      </c>
      <c r="O939" s="3">
        <v>18.579999999999998</v>
      </c>
      <c r="P939" s="3">
        <v>9.2899999999999991</v>
      </c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</row>
    <row r="940" spans="1:33" x14ac:dyDescent="0.25">
      <c r="A940" t="s">
        <v>1073</v>
      </c>
      <c r="B940" s="8" t="s">
        <v>4655</v>
      </c>
      <c r="C940" s="8" t="s">
        <v>4656</v>
      </c>
      <c r="D940" s="5" t="s">
        <v>1244</v>
      </c>
      <c r="E940" s="3">
        <v>0</v>
      </c>
      <c r="F940" s="3">
        <v>5.47</v>
      </c>
      <c r="G940" s="3">
        <v>5.23</v>
      </c>
      <c r="H940" s="3">
        <v>4.93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</row>
    <row r="941" spans="1:33" x14ac:dyDescent="0.25">
      <c r="A941" t="s">
        <v>222</v>
      </c>
      <c r="B941" s="8" t="s">
        <v>4657</v>
      </c>
      <c r="C941" s="8" t="s">
        <v>4657</v>
      </c>
      <c r="D941" s="5" t="s">
        <v>1259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</row>
    <row r="942" spans="1:33" x14ac:dyDescent="0.25">
      <c r="A942" t="s">
        <v>222</v>
      </c>
      <c r="B942" s="8" t="s">
        <v>4658</v>
      </c>
      <c r="C942" s="8" t="s">
        <v>4658</v>
      </c>
      <c r="D942" s="5" t="s">
        <v>662</v>
      </c>
      <c r="E942" s="3">
        <v>63.56</v>
      </c>
      <c r="F942" s="3">
        <v>81.069999999999993</v>
      </c>
      <c r="G942" s="3">
        <v>82.83</v>
      </c>
      <c r="H942" s="3">
        <v>214.94</v>
      </c>
      <c r="I942" s="3">
        <v>199.19</v>
      </c>
      <c r="J942" s="3">
        <v>174.29</v>
      </c>
      <c r="K942" s="3">
        <v>149.38999999999999</v>
      </c>
      <c r="L942" s="3">
        <v>124.49</v>
      </c>
      <c r="M942" s="3">
        <v>99.6</v>
      </c>
      <c r="N942" s="3">
        <v>74.7</v>
      </c>
      <c r="O942" s="3">
        <v>49.8</v>
      </c>
      <c r="P942" s="3">
        <v>24.9</v>
      </c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</row>
    <row r="943" spans="1:33" x14ac:dyDescent="0.25">
      <c r="A943" t="s">
        <v>222</v>
      </c>
      <c r="B943" s="8" t="s">
        <v>4659</v>
      </c>
      <c r="C943" s="8" t="s">
        <v>4659</v>
      </c>
      <c r="D943" s="5" t="s">
        <v>366</v>
      </c>
      <c r="E943" s="3">
        <v>0</v>
      </c>
      <c r="F943" s="3">
        <v>0</v>
      </c>
      <c r="G943" s="3">
        <v>13.52</v>
      </c>
      <c r="H943" s="3">
        <v>13.22</v>
      </c>
      <c r="I943" s="3">
        <v>20.09</v>
      </c>
      <c r="J943" s="3">
        <v>17.579999999999998</v>
      </c>
      <c r="K943" s="3">
        <v>15.07</v>
      </c>
      <c r="L943" s="3">
        <v>12.56</v>
      </c>
      <c r="M943" s="3">
        <v>10.050000000000001</v>
      </c>
      <c r="N943" s="3">
        <v>7.53</v>
      </c>
      <c r="O943" s="3">
        <v>5.0199999999999996</v>
      </c>
      <c r="P943" s="3">
        <v>2.5099999999999998</v>
      </c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</row>
    <row r="944" spans="1:33" x14ac:dyDescent="0.25">
      <c r="A944" t="s">
        <v>222</v>
      </c>
      <c r="B944" s="8" t="s">
        <v>4660</v>
      </c>
      <c r="C944" s="8" t="s">
        <v>4660</v>
      </c>
      <c r="D944" s="5" t="s">
        <v>215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</row>
    <row r="945" spans="1:33" x14ac:dyDescent="0.25">
      <c r="A945" t="s">
        <v>222</v>
      </c>
      <c r="B945" s="8" t="s">
        <v>4661</v>
      </c>
      <c r="C945" s="8" t="s">
        <v>4661</v>
      </c>
      <c r="D945" s="5" t="s">
        <v>82</v>
      </c>
      <c r="E945" s="3">
        <v>5.2</v>
      </c>
      <c r="F945" s="3">
        <v>4.7699999999999996</v>
      </c>
      <c r="G945" s="3">
        <v>4.6100000000000003</v>
      </c>
      <c r="H945" s="3">
        <v>8.01</v>
      </c>
      <c r="I945" s="3">
        <v>8.56</v>
      </c>
      <c r="J945" s="3">
        <v>7.49</v>
      </c>
      <c r="K945" s="3">
        <v>6.42</v>
      </c>
      <c r="L945" s="3">
        <v>5.35</v>
      </c>
      <c r="M945" s="3">
        <v>4.28</v>
      </c>
      <c r="N945" s="3">
        <v>3.21</v>
      </c>
      <c r="O945" s="3">
        <v>2.14</v>
      </c>
      <c r="P945" s="3">
        <v>1.07</v>
      </c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</row>
    <row r="946" spans="1:33" x14ac:dyDescent="0.25">
      <c r="A946" t="s">
        <v>222</v>
      </c>
      <c r="B946" s="8" t="s">
        <v>4662</v>
      </c>
      <c r="C946" s="8" t="s">
        <v>4662</v>
      </c>
      <c r="D946" s="5" t="s">
        <v>555</v>
      </c>
      <c r="E946" s="3">
        <v>5.0999999999999996</v>
      </c>
      <c r="F946" s="3">
        <v>5.78</v>
      </c>
      <c r="G946" s="3">
        <v>5.46</v>
      </c>
      <c r="H946" s="3">
        <v>22.32</v>
      </c>
      <c r="I946" s="3">
        <v>21.41</v>
      </c>
      <c r="J946" s="3">
        <v>18.73</v>
      </c>
      <c r="K946" s="3">
        <v>16.059999999999999</v>
      </c>
      <c r="L946" s="3">
        <v>13.38</v>
      </c>
      <c r="M946" s="3">
        <v>10.71</v>
      </c>
      <c r="N946" s="3">
        <v>8.0299999999999994</v>
      </c>
      <c r="O946" s="3">
        <v>5.35</v>
      </c>
      <c r="P946" s="3">
        <v>2.68</v>
      </c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</row>
    <row r="947" spans="1:33" x14ac:dyDescent="0.25">
      <c r="A947" t="s">
        <v>222</v>
      </c>
      <c r="B947" s="8" t="s">
        <v>4663</v>
      </c>
      <c r="C947" s="8" t="s">
        <v>4663</v>
      </c>
      <c r="D947" s="5" t="s">
        <v>38</v>
      </c>
      <c r="E947" s="3">
        <v>0</v>
      </c>
      <c r="F947" s="3">
        <v>0.53</v>
      </c>
      <c r="G947" s="3">
        <v>0.5</v>
      </c>
      <c r="H947" s="3">
        <v>0.81</v>
      </c>
      <c r="I947" s="3">
        <v>0.79</v>
      </c>
      <c r="J947" s="3">
        <v>0.69</v>
      </c>
      <c r="K947" s="3">
        <v>0.59</v>
      </c>
      <c r="L947" s="3">
        <v>0.49</v>
      </c>
      <c r="M947" s="3">
        <v>0.4</v>
      </c>
      <c r="N947" s="3">
        <v>0.3</v>
      </c>
      <c r="O947" s="3">
        <v>0.2</v>
      </c>
      <c r="P947" s="3">
        <v>0.1</v>
      </c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</row>
    <row r="948" spans="1:33" x14ac:dyDescent="0.25">
      <c r="A948" t="s">
        <v>222</v>
      </c>
      <c r="B948" s="8" t="s">
        <v>4664</v>
      </c>
      <c r="C948" s="8" t="s">
        <v>4664</v>
      </c>
      <c r="D948" s="5" t="s">
        <v>222</v>
      </c>
      <c r="E948" s="3">
        <v>69.739999999999995</v>
      </c>
      <c r="F948" s="3">
        <v>94.22</v>
      </c>
      <c r="G948" s="3">
        <v>89.55</v>
      </c>
      <c r="H948" s="3">
        <v>62.7</v>
      </c>
      <c r="I948" s="3">
        <v>61.24</v>
      </c>
      <c r="J948" s="3">
        <v>53.59</v>
      </c>
      <c r="K948" s="3">
        <v>45.93</v>
      </c>
      <c r="L948" s="3">
        <v>38.28</v>
      </c>
      <c r="M948" s="3">
        <v>30.62</v>
      </c>
      <c r="N948" s="3">
        <v>22.97</v>
      </c>
      <c r="O948" s="3">
        <v>15.31</v>
      </c>
      <c r="P948" s="3">
        <v>7.66</v>
      </c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</row>
    <row r="949" spans="1:33" x14ac:dyDescent="0.25">
      <c r="A949" t="s">
        <v>222</v>
      </c>
      <c r="B949" s="8" t="s">
        <v>4665</v>
      </c>
      <c r="C949" s="8" t="s">
        <v>4665</v>
      </c>
      <c r="D949" s="5" t="s">
        <v>13</v>
      </c>
      <c r="E949" s="3">
        <v>19.48</v>
      </c>
      <c r="F949" s="3">
        <v>18.670000000000002</v>
      </c>
      <c r="G949" s="3">
        <v>17.41</v>
      </c>
      <c r="H949" s="3">
        <v>25.36</v>
      </c>
      <c r="I949" s="3">
        <v>26.16</v>
      </c>
      <c r="J949" s="3">
        <v>22.89</v>
      </c>
      <c r="K949" s="3">
        <v>19.62</v>
      </c>
      <c r="L949" s="3">
        <v>16.350000000000001</v>
      </c>
      <c r="M949" s="3">
        <v>13.08</v>
      </c>
      <c r="N949" s="3">
        <v>9.81</v>
      </c>
      <c r="O949" s="3">
        <v>6.54</v>
      </c>
      <c r="P949" s="3">
        <v>3.27</v>
      </c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</row>
    <row r="950" spans="1:33" x14ac:dyDescent="0.25">
      <c r="A950" t="s">
        <v>222</v>
      </c>
      <c r="B950" s="8" t="s">
        <v>4666</v>
      </c>
      <c r="C950" s="8" t="s">
        <v>4666</v>
      </c>
      <c r="D950" s="5" t="s">
        <v>14</v>
      </c>
      <c r="E950" s="3">
        <v>163.33000000000001</v>
      </c>
      <c r="F950" s="3">
        <v>158.27000000000001</v>
      </c>
      <c r="G950" s="3">
        <v>155.34</v>
      </c>
      <c r="H950" s="3">
        <v>192.7</v>
      </c>
      <c r="I950" s="3">
        <v>180.88</v>
      </c>
      <c r="J950" s="3">
        <v>158.27000000000001</v>
      </c>
      <c r="K950" s="3">
        <v>135.66</v>
      </c>
      <c r="L950" s="3">
        <v>113.05</v>
      </c>
      <c r="M950" s="3">
        <v>90.44</v>
      </c>
      <c r="N950" s="3">
        <v>67.83</v>
      </c>
      <c r="O950" s="3">
        <v>45.22</v>
      </c>
      <c r="P950" s="3">
        <v>22.61</v>
      </c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</row>
    <row r="951" spans="1:33" x14ac:dyDescent="0.25">
      <c r="A951" t="s">
        <v>222</v>
      </c>
      <c r="B951" s="8" t="s">
        <v>4667</v>
      </c>
      <c r="C951" s="8" t="s">
        <v>4667</v>
      </c>
      <c r="D951" s="5" t="s">
        <v>1260</v>
      </c>
      <c r="E951" s="3">
        <v>6.31</v>
      </c>
      <c r="F951" s="3">
        <v>5.78</v>
      </c>
      <c r="G951" s="3">
        <v>5.0599999999999996</v>
      </c>
      <c r="H951" s="3">
        <v>5.3</v>
      </c>
      <c r="I951" s="3">
        <v>4.92</v>
      </c>
      <c r="J951" s="3">
        <v>4.3099999999999996</v>
      </c>
      <c r="K951" s="3">
        <v>3.69</v>
      </c>
      <c r="L951" s="3">
        <v>3.08</v>
      </c>
      <c r="M951" s="3">
        <v>2.46</v>
      </c>
      <c r="N951" s="3">
        <v>1.85</v>
      </c>
      <c r="O951" s="3">
        <v>1.23</v>
      </c>
      <c r="P951" s="3">
        <v>0.62</v>
      </c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</row>
    <row r="952" spans="1:33" x14ac:dyDescent="0.25">
      <c r="A952" t="s">
        <v>222</v>
      </c>
      <c r="B952" s="8" t="s">
        <v>4668</v>
      </c>
      <c r="C952" s="8" t="s">
        <v>4668</v>
      </c>
      <c r="D952" s="5" t="s">
        <v>41</v>
      </c>
      <c r="E952" s="3">
        <v>4.57</v>
      </c>
      <c r="F952" s="3">
        <v>4.25</v>
      </c>
      <c r="G952" s="3">
        <v>4.21</v>
      </c>
      <c r="H952" s="3">
        <v>12</v>
      </c>
      <c r="I952" s="3">
        <v>10.98</v>
      </c>
      <c r="J952" s="3">
        <v>9.61</v>
      </c>
      <c r="K952" s="3">
        <v>8.24</v>
      </c>
      <c r="L952" s="3">
        <v>6.86</v>
      </c>
      <c r="M952" s="3">
        <v>5.49</v>
      </c>
      <c r="N952" s="3">
        <v>4.12</v>
      </c>
      <c r="O952" s="3">
        <v>2.75</v>
      </c>
      <c r="P952" s="3">
        <v>1.37</v>
      </c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</row>
    <row r="953" spans="1:33" x14ac:dyDescent="0.25">
      <c r="A953" t="s">
        <v>222</v>
      </c>
      <c r="B953" s="8" t="s">
        <v>4669</v>
      </c>
      <c r="C953" s="8" t="s">
        <v>4669</v>
      </c>
      <c r="D953" s="5" t="s">
        <v>1253</v>
      </c>
      <c r="E953" s="3">
        <v>87.03</v>
      </c>
      <c r="F953" s="3">
        <v>95.11</v>
      </c>
      <c r="G953" s="3">
        <v>91.82</v>
      </c>
      <c r="H953" s="3">
        <v>113.13</v>
      </c>
      <c r="I953" s="3">
        <v>105.52</v>
      </c>
      <c r="J953" s="3">
        <v>92.33</v>
      </c>
      <c r="K953" s="3">
        <v>79.14</v>
      </c>
      <c r="L953" s="3">
        <v>65.95</v>
      </c>
      <c r="M953" s="3">
        <v>52.76</v>
      </c>
      <c r="N953" s="3">
        <v>39.57</v>
      </c>
      <c r="O953" s="3">
        <v>26.38</v>
      </c>
      <c r="P953" s="3">
        <v>13.19</v>
      </c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</row>
    <row r="954" spans="1:33" x14ac:dyDescent="0.25">
      <c r="A954" t="s">
        <v>222</v>
      </c>
      <c r="B954" s="8" t="s">
        <v>4670</v>
      </c>
      <c r="C954" s="8" t="s">
        <v>4670</v>
      </c>
      <c r="D954" s="5" t="s">
        <v>1254</v>
      </c>
      <c r="E954" s="3">
        <v>0.7</v>
      </c>
      <c r="F954" s="3">
        <v>0.64</v>
      </c>
      <c r="G954" s="3">
        <v>0.62</v>
      </c>
      <c r="H954" s="3">
        <v>5.45</v>
      </c>
      <c r="I954" s="3">
        <v>4.84</v>
      </c>
      <c r="J954" s="3">
        <v>4.24</v>
      </c>
      <c r="K954" s="3">
        <v>3.63</v>
      </c>
      <c r="L954" s="3">
        <v>3.03</v>
      </c>
      <c r="M954" s="3">
        <v>2.42</v>
      </c>
      <c r="N954" s="3">
        <v>1.82</v>
      </c>
      <c r="O954" s="3">
        <v>1.21</v>
      </c>
      <c r="P954" s="3">
        <v>0.61</v>
      </c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</row>
    <row r="955" spans="1:33" x14ac:dyDescent="0.25">
      <c r="A955" t="s">
        <v>222</v>
      </c>
      <c r="B955" s="8" t="s">
        <v>4671</v>
      </c>
      <c r="C955" s="8" t="s">
        <v>4671</v>
      </c>
      <c r="D955" s="5" t="s">
        <v>666</v>
      </c>
      <c r="E955" s="3">
        <v>4.5999999999999996</v>
      </c>
      <c r="F955" s="3">
        <v>5.38</v>
      </c>
      <c r="G955" s="3">
        <v>5.14</v>
      </c>
      <c r="H955" s="3">
        <v>7.29</v>
      </c>
      <c r="I955" s="3">
        <v>7.08</v>
      </c>
      <c r="J955" s="3">
        <v>6.2</v>
      </c>
      <c r="K955" s="3">
        <v>5.31</v>
      </c>
      <c r="L955" s="3">
        <v>4.43</v>
      </c>
      <c r="M955" s="3">
        <v>3.54</v>
      </c>
      <c r="N955" s="3">
        <v>2.66</v>
      </c>
      <c r="O955" s="3">
        <v>1.77</v>
      </c>
      <c r="P955" s="3">
        <v>0.89</v>
      </c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</row>
    <row r="956" spans="1:33" x14ac:dyDescent="0.25">
      <c r="A956" t="s">
        <v>222</v>
      </c>
      <c r="B956" s="8" t="s">
        <v>4672</v>
      </c>
      <c r="C956" s="8" t="s">
        <v>4672</v>
      </c>
      <c r="D956" s="5" t="s">
        <v>1261</v>
      </c>
      <c r="E956" s="3">
        <v>18.02</v>
      </c>
      <c r="F956" s="3">
        <v>17.809999999999999</v>
      </c>
      <c r="G956" s="3">
        <v>13.72</v>
      </c>
      <c r="H956" s="3">
        <v>7.58</v>
      </c>
      <c r="I956" s="3">
        <v>6.8</v>
      </c>
      <c r="J956" s="3">
        <v>5.95</v>
      </c>
      <c r="K956" s="3">
        <v>5.0999999999999996</v>
      </c>
      <c r="L956" s="3">
        <v>4.25</v>
      </c>
      <c r="M956" s="3">
        <v>3.4</v>
      </c>
      <c r="N956" s="3">
        <v>2.5499999999999998</v>
      </c>
      <c r="O956" s="3">
        <v>1.7</v>
      </c>
      <c r="P956" s="3">
        <v>0.85</v>
      </c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</row>
    <row r="957" spans="1:33" x14ac:dyDescent="0.25">
      <c r="A957" t="s">
        <v>222</v>
      </c>
      <c r="B957" s="8" t="s">
        <v>4673</v>
      </c>
      <c r="C957" s="8" t="s">
        <v>4673</v>
      </c>
      <c r="D957" s="5" t="s">
        <v>1262</v>
      </c>
      <c r="E957" s="3">
        <v>310.33</v>
      </c>
      <c r="F957" s="3">
        <v>290.89999999999998</v>
      </c>
      <c r="G957" s="3">
        <v>298.08999999999997</v>
      </c>
      <c r="H957" s="3">
        <v>356.35</v>
      </c>
      <c r="I957" s="3">
        <v>328.09</v>
      </c>
      <c r="J957" s="3">
        <v>287.08</v>
      </c>
      <c r="K957" s="3">
        <v>246.07</v>
      </c>
      <c r="L957" s="3">
        <v>205.06</v>
      </c>
      <c r="M957" s="3">
        <v>164.05</v>
      </c>
      <c r="N957" s="3">
        <v>123.03</v>
      </c>
      <c r="O957" s="3">
        <v>82.02</v>
      </c>
      <c r="P957" s="3">
        <v>41.01</v>
      </c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</row>
    <row r="958" spans="1:33" x14ac:dyDescent="0.25">
      <c r="A958" t="s">
        <v>222</v>
      </c>
      <c r="B958" s="8" t="s">
        <v>4674</v>
      </c>
      <c r="C958" s="8" t="s">
        <v>4674</v>
      </c>
      <c r="D958" s="5" t="s">
        <v>72</v>
      </c>
      <c r="E958" s="3">
        <v>38.5</v>
      </c>
      <c r="F958" s="3">
        <v>40.01</v>
      </c>
      <c r="G958" s="3">
        <v>34.049999999999997</v>
      </c>
      <c r="H958" s="3">
        <v>31.4</v>
      </c>
      <c r="I958" s="3">
        <v>26.69</v>
      </c>
      <c r="J958" s="3">
        <v>23.35</v>
      </c>
      <c r="K958" s="3">
        <v>20.02</v>
      </c>
      <c r="L958" s="3">
        <v>16.68</v>
      </c>
      <c r="M958" s="3">
        <v>13.35</v>
      </c>
      <c r="N958" s="3">
        <v>10.01</v>
      </c>
      <c r="O958" s="3">
        <v>6.67</v>
      </c>
      <c r="P958" s="3">
        <v>3.34</v>
      </c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</row>
    <row r="959" spans="1:33" x14ac:dyDescent="0.25">
      <c r="A959" t="s">
        <v>222</v>
      </c>
      <c r="B959" s="8" t="s">
        <v>4675</v>
      </c>
      <c r="C959" s="8" t="s">
        <v>4675</v>
      </c>
      <c r="D959" s="5" t="s">
        <v>24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</row>
    <row r="960" spans="1:33" x14ac:dyDescent="0.25">
      <c r="A960" t="s">
        <v>222</v>
      </c>
      <c r="B960" s="8" t="s">
        <v>4676</v>
      </c>
      <c r="C960" s="8" t="s">
        <v>4676</v>
      </c>
      <c r="D960" s="5" t="s">
        <v>26</v>
      </c>
      <c r="E960" s="3">
        <v>25.6</v>
      </c>
      <c r="F960" s="3">
        <v>23.82</v>
      </c>
      <c r="G960" s="3">
        <v>23.02</v>
      </c>
      <c r="H960" s="3">
        <v>19.55</v>
      </c>
      <c r="I960" s="3">
        <v>19.12</v>
      </c>
      <c r="J960" s="3">
        <v>16.73</v>
      </c>
      <c r="K960" s="3">
        <v>14.34</v>
      </c>
      <c r="L960" s="3">
        <v>11.95</v>
      </c>
      <c r="M960" s="3">
        <v>9.56</v>
      </c>
      <c r="N960" s="3">
        <v>7.17</v>
      </c>
      <c r="O960" s="3">
        <v>4.78</v>
      </c>
      <c r="P960" s="3">
        <v>2.39</v>
      </c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</row>
    <row r="961" spans="1:33" x14ac:dyDescent="0.25">
      <c r="A961" t="s">
        <v>222</v>
      </c>
      <c r="B961" s="8" t="s">
        <v>4658</v>
      </c>
      <c r="C961" s="8" t="s">
        <v>5915</v>
      </c>
      <c r="D961" s="5" t="s">
        <v>1263</v>
      </c>
      <c r="E961" s="3"/>
      <c r="F961" s="3"/>
      <c r="G961" s="3"/>
      <c r="H961" s="3"/>
      <c r="I961" s="3">
        <v>436.99</v>
      </c>
      <c r="J961" s="3">
        <v>382.37</v>
      </c>
      <c r="K961" s="3">
        <v>327.74</v>
      </c>
      <c r="L961" s="3">
        <v>273.12</v>
      </c>
      <c r="M961" s="3">
        <v>218.5</v>
      </c>
      <c r="N961" s="3">
        <v>163.87</v>
      </c>
      <c r="O961" s="3">
        <v>109.25</v>
      </c>
      <c r="P961" s="3">
        <v>54.62</v>
      </c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</row>
    <row r="962" spans="1:33" x14ac:dyDescent="0.25">
      <c r="A962" t="s">
        <v>222</v>
      </c>
      <c r="B962" s="8" t="s">
        <v>4664</v>
      </c>
      <c r="C962" s="8" t="s">
        <v>6097</v>
      </c>
      <c r="D962" s="5" t="s">
        <v>1264</v>
      </c>
      <c r="E962" s="3"/>
      <c r="F962" s="3"/>
      <c r="G962" s="3"/>
      <c r="H962" s="3"/>
      <c r="I962" s="3">
        <v>652.48</v>
      </c>
      <c r="J962" s="3">
        <v>570.91999999999996</v>
      </c>
      <c r="K962" s="3">
        <v>489.36</v>
      </c>
      <c r="L962" s="3">
        <v>407.8</v>
      </c>
      <c r="M962" s="3">
        <v>326.24</v>
      </c>
      <c r="N962" s="3">
        <v>244.68</v>
      </c>
      <c r="O962" s="3">
        <v>163.12</v>
      </c>
      <c r="P962" s="3">
        <v>81.56</v>
      </c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</row>
    <row r="963" spans="1:33" x14ac:dyDescent="0.25">
      <c r="A963" t="s">
        <v>2446</v>
      </c>
      <c r="B963" s="8" t="s">
        <v>4677</v>
      </c>
      <c r="C963" s="8" t="s">
        <v>4677</v>
      </c>
      <c r="D963" s="5" t="s">
        <v>1279</v>
      </c>
      <c r="E963" s="3">
        <v>37.15</v>
      </c>
      <c r="F963" s="3">
        <v>37.590000000000003</v>
      </c>
      <c r="G963" s="3">
        <v>38.42</v>
      </c>
      <c r="H963" s="3">
        <v>38.4</v>
      </c>
      <c r="I963" s="3">
        <v>30.03</v>
      </c>
      <c r="J963" s="3">
        <v>26.28</v>
      </c>
      <c r="K963" s="3">
        <v>22.52</v>
      </c>
      <c r="L963" s="3">
        <v>18.77</v>
      </c>
      <c r="M963" s="3">
        <v>15.02</v>
      </c>
      <c r="N963" s="3">
        <v>11.26</v>
      </c>
      <c r="O963" s="3">
        <v>7.51</v>
      </c>
      <c r="P963" s="3">
        <v>3.75</v>
      </c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</row>
    <row r="964" spans="1:33" x14ac:dyDescent="0.25">
      <c r="A964" t="s">
        <v>2446</v>
      </c>
      <c r="B964" s="8" t="s">
        <v>6618</v>
      </c>
      <c r="C964" s="8" t="s">
        <v>4678</v>
      </c>
      <c r="D964" s="5" t="s">
        <v>1280</v>
      </c>
      <c r="E964" s="3">
        <v>16.489999999999998</v>
      </c>
      <c r="F964" s="3">
        <v>35.51</v>
      </c>
      <c r="G964" s="3">
        <v>29.7</v>
      </c>
      <c r="H964" s="3">
        <v>27.99</v>
      </c>
      <c r="I964" s="3">
        <v>25.56</v>
      </c>
      <c r="J964" s="3">
        <v>22.37</v>
      </c>
      <c r="K964" s="3">
        <v>19.170000000000002</v>
      </c>
      <c r="L964" s="3">
        <v>15.98</v>
      </c>
      <c r="M964" s="3">
        <v>12.78</v>
      </c>
      <c r="N964" s="3">
        <v>9.59</v>
      </c>
      <c r="O964" s="3">
        <v>6.39</v>
      </c>
      <c r="P964" s="3">
        <v>3.2</v>
      </c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</row>
    <row r="965" spans="1:33" x14ac:dyDescent="0.25">
      <c r="A965" t="s">
        <v>2446</v>
      </c>
      <c r="B965" s="8" t="s">
        <v>6619</v>
      </c>
      <c r="C965" s="8" t="s">
        <v>4679</v>
      </c>
      <c r="D965" s="5" t="s">
        <v>1281</v>
      </c>
      <c r="E965" s="3">
        <v>65.5</v>
      </c>
      <c r="F965" s="3">
        <v>57.12</v>
      </c>
      <c r="G965" s="3">
        <v>77.2</v>
      </c>
      <c r="H965" s="3">
        <v>75.14</v>
      </c>
      <c r="I965" s="3">
        <v>39.72</v>
      </c>
      <c r="J965" s="3">
        <v>34.76</v>
      </c>
      <c r="K965" s="3">
        <v>29.79</v>
      </c>
      <c r="L965" s="3">
        <v>24.83</v>
      </c>
      <c r="M965" s="3">
        <v>19.86</v>
      </c>
      <c r="N965" s="3">
        <v>14.9</v>
      </c>
      <c r="O965" s="3">
        <v>9.93</v>
      </c>
      <c r="P965" s="3">
        <v>4.97</v>
      </c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</row>
    <row r="966" spans="1:33" x14ac:dyDescent="0.25">
      <c r="A966" t="s">
        <v>2446</v>
      </c>
      <c r="B966" s="8" t="s">
        <v>6620</v>
      </c>
      <c r="C966" s="8" t="s">
        <v>4680</v>
      </c>
      <c r="D966" s="5" t="s">
        <v>1282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0</v>
      </c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</row>
    <row r="967" spans="1:33" x14ac:dyDescent="0.25">
      <c r="A967" t="s">
        <v>2446</v>
      </c>
      <c r="B967" s="8" t="s">
        <v>4681</v>
      </c>
      <c r="C967" s="8" t="s">
        <v>4681</v>
      </c>
      <c r="D967" s="5" t="s">
        <v>14</v>
      </c>
      <c r="E967" s="3">
        <v>37.35</v>
      </c>
      <c r="F967" s="3">
        <v>34.21</v>
      </c>
      <c r="G967" s="3">
        <v>32.22</v>
      </c>
      <c r="H967" s="3">
        <v>48.1</v>
      </c>
      <c r="I967" s="3">
        <v>82.04</v>
      </c>
      <c r="J967" s="3">
        <v>71.790000000000006</v>
      </c>
      <c r="K967" s="3">
        <v>61.53</v>
      </c>
      <c r="L967" s="3">
        <v>51.28</v>
      </c>
      <c r="M967" s="3">
        <v>41.02</v>
      </c>
      <c r="N967" s="3">
        <v>30.77</v>
      </c>
      <c r="O967" s="3">
        <v>20.51</v>
      </c>
      <c r="P967" s="3">
        <v>10.26</v>
      </c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</row>
    <row r="968" spans="1:33" x14ac:dyDescent="0.25">
      <c r="A968" t="s">
        <v>2446</v>
      </c>
      <c r="B968" s="8" t="s">
        <v>6621</v>
      </c>
      <c r="C968" s="8" t="s">
        <v>4682</v>
      </c>
      <c r="D968" s="5" t="s">
        <v>1025</v>
      </c>
      <c r="E968" s="3">
        <v>9.9499999999999993</v>
      </c>
      <c r="F968" s="3">
        <v>8.66</v>
      </c>
      <c r="G968" s="3">
        <v>8.08</v>
      </c>
      <c r="H968" s="3">
        <v>7.76</v>
      </c>
      <c r="I968" s="3">
        <v>7.42</v>
      </c>
      <c r="J968" s="3">
        <v>6.49</v>
      </c>
      <c r="K968" s="3">
        <v>5.57</v>
      </c>
      <c r="L968" s="3">
        <v>4.6399999999999997</v>
      </c>
      <c r="M968" s="3">
        <v>3.71</v>
      </c>
      <c r="N968" s="3">
        <v>2.78</v>
      </c>
      <c r="O968" s="3">
        <v>1.86</v>
      </c>
      <c r="P968" s="3">
        <v>0.93</v>
      </c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</row>
    <row r="969" spans="1:33" x14ac:dyDescent="0.25">
      <c r="A969" t="s">
        <v>2446</v>
      </c>
      <c r="B969" s="8" t="s">
        <v>4683</v>
      </c>
      <c r="C969" s="8" t="s">
        <v>4683</v>
      </c>
      <c r="D969" s="5" t="s">
        <v>1266</v>
      </c>
      <c r="E969" s="3">
        <v>97.41</v>
      </c>
      <c r="F969" s="3">
        <v>99.82</v>
      </c>
      <c r="G969" s="3">
        <v>97.81</v>
      </c>
      <c r="H969" s="3">
        <v>97.96</v>
      </c>
      <c r="I969" s="3">
        <v>93.31</v>
      </c>
      <c r="J969" s="3">
        <v>81.650000000000006</v>
      </c>
      <c r="K969" s="3">
        <v>69.98</v>
      </c>
      <c r="L969" s="3">
        <v>58.32</v>
      </c>
      <c r="M969" s="3">
        <v>46.66</v>
      </c>
      <c r="N969" s="3">
        <v>34.99</v>
      </c>
      <c r="O969" s="3">
        <v>23.33</v>
      </c>
      <c r="P969" s="3">
        <v>11.66</v>
      </c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</row>
    <row r="970" spans="1:33" x14ac:dyDescent="0.25">
      <c r="A970" t="s">
        <v>2446</v>
      </c>
      <c r="B970" s="8" t="s">
        <v>4684</v>
      </c>
      <c r="C970" s="8" t="s">
        <v>4684</v>
      </c>
      <c r="D970" s="5" t="s">
        <v>1275</v>
      </c>
      <c r="E970" s="3">
        <v>99.94</v>
      </c>
      <c r="F970" s="3">
        <v>90.88</v>
      </c>
      <c r="G970" s="3">
        <v>86.64</v>
      </c>
      <c r="H970" s="3">
        <v>85</v>
      </c>
      <c r="I970" s="3">
        <v>184.83</v>
      </c>
      <c r="J970" s="3">
        <v>161.72999999999999</v>
      </c>
      <c r="K970" s="3">
        <v>138.62</v>
      </c>
      <c r="L970" s="3">
        <v>115.52</v>
      </c>
      <c r="M970" s="3">
        <v>92.42</v>
      </c>
      <c r="N970" s="3">
        <v>69.31</v>
      </c>
      <c r="O970" s="3">
        <v>46.21</v>
      </c>
      <c r="P970" s="3">
        <v>23.1</v>
      </c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</row>
    <row r="971" spans="1:33" x14ac:dyDescent="0.25">
      <c r="A971" t="s">
        <v>2446</v>
      </c>
      <c r="B971" s="8" t="s">
        <v>6622</v>
      </c>
      <c r="C971" s="8" t="s">
        <v>4685</v>
      </c>
      <c r="D971" s="5" t="s">
        <v>1283</v>
      </c>
      <c r="E971" s="3">
        <v>29.25</v>
      </c>
      <c r="F971" s="3">
        <v>25.37</v>
      </c>
      <c r="G971" s="3">
        <v>24.35</v>
      </c>
      <c r="H971" s="3">
        <v>19.309999999999999</v>
      </c>
      <c r="I971" s="3">
        <v>14.37</v>
      </c>
      <c r="J971" s="3">
        <v>12.57</v>
      </c>
      <c r="K971" s="3">
        <v>10.78</v>
      </c>
      <c r="L971" s="3">
        <v>8.98</v>
      </c>
      <c r="M971" s="3">
        <v>7.19</v>
      </c>
      <c r="N971" s="3">
        <v>5.39</v>
      </c>
      <c r="O971" s="3">
        <v>3.59</v>
      </c>
      <c r="P971" s="3">
        <v>1.8</v>
      </c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</row>
    <row r="972" spans="1:33" x14ac:dyDescent="0.25">
      <c r="A972" t="s">
        <v>2446</v>
      </c>
      <c r="B972" s="8" t="s">
        <v>6623</v>
      </c>
      <c r="C972" s="8" t="s">
        <v>4686</v>
      </c>
      <c r="D972" s="5" t="s">
        <v>1284</v>
      </c>
      <c r="E972" s="3">
        <v>6.1</v>
      </c>
      <c r="F972" s="3">
        <v>4.9400000000000004</v>
      </c>
      <c r="G972" s="3">
        <v>4.5999999999999996</v>
      </c>
      <c r="H972" s="3">
        <v>4.45</v>
      </c>
      <c r="I972" s="3">
        <v>4.13</v>
      </c>
      <c r="J972" s="3">
        <v>3.61</v>
      </c>
      <c r="K972" s="3">
        <v>3.1</v>
      </c>
      <c r="L972" s="3">
        <v>2.58</v>
      </c>
      <c r="M972" s="3">
        <v>2.0699999999999998</v>
      </c>
      <c r="N972" s="3">
        <v>1.55</v>
      </c>
      <c r="O972" s="3">
        <v>1.03</v>
      </c>
      <c r="P972" s="3">
        <v>0.52</v>
      </c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</row>
    <row r="973" spans="1:33" x14ac:dyDescent="0.25">
      <c r="A973" t="s">
        <v>2446</v>
      </c>
      <c r="B973" s="8" t="s">
        <v>4687</v>
      </c>
      <c r="C973" s="8" t="s">
        <v>4687</v>
      </c>
      <c r="D973" s="5" t="s">
        <v>1285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</row>
    <row r="974" spans="1:33" x14ac:dyDescent="0.25">
      <c r="A974" t="s">
        <v>2446</v>
      </c>
      <c r="B974" s="8" t="s">
        <v>4687</v>
      </c>
      <c r="C974" s="8" t="s">
        <v>4688</v>
      </c>
      <c r="D974" s="5" t="s">
        <v>1286</v>
      </c>
      <c r="E974" s="3">
        <v>7.84</v>
      </c>
      <c r="F974" s="3">
        <v>6.83</v>
      </c>
      <c r="G974" s="3">
        <v>6.41</v>
      </c>
      <c r="H974" s="3">
        <v>6.56</v>
      </c>
      <c r="I974" s="3">
        <v>5.54</v>
      </c>
      <c r="J974" s="3">
        <v>4.8499999999999996</v>
      </c>
      <c r="K974" s="3">
        <v>4.16</v>
      </c>
      <c r="L974" s="3">
        <v>3.46</v>
      </c>
      <c r="M974" s="3">
        <v>2.77</v>
      </c>
      <c r="N974" s="3">
        <v>2.08</v>
      </c>
      <c r="O974" s="3">
        <v>1.39</v>
      </c>
      <c r="P974" s="3">
        <v>0.69</v>
      </c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</row>
    <row r="975" spans="1:33" x14ac:dyDescent="0.25">
      <c r="A975" t="s">
        <v>2446</v>
      </c>
      <c r="B975" s="8" t="s">
        <v>4689</v>
      </c>
      <c r="C975" s="8" t="s">
        <v>4689</v>
      </c>
      <c r="D975" s="5" t="s">
        <v>1287</v>
      </c>
      <c r="E975" s="3">
        <v>103.4</v>
      </c>
      <c r="F975" s="3">
        <v>101.7</v>
      </c>
      <c r="G975" s="3">
        <v>96.24</v>
      </c>
      <c r="H975" s="3">
        <v>94.67</v>
      </c>
      <c r="I975" s="3">
        <v>91.63</v>
      </c>
      <c r="J975" s="3">
        <v>80.180000000000007</v>
      </c>
      <c r="K975" s="3">
        <v>68.72</v>
      </c>
      <c r="L975" s="3">
        <v>57.27</v>
      </c>
      <c r="M975" s="3">
        <v>45.82</v>
      </c>
      <c r="N975" s="3">
        <v>34.36</v>
      </c>
      <c r="O975" s="3">
        <v>22.91</v>
      </c>
      <c r="P975" s="3">
        <v>11.45</v>
      </c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</row>
    <row r="976" spans="1:33" x14ac:dyDescent="0.25">
      <c r="A976" t="s">
        <v>1301</v>
      </c>
      <c r="B976" s="8" t="s">
        <v>4690</v>
      </c>
      <c r="C976" s="8" t="s">
        <v>4690</v>
      </c>
      <c r="D976" s="5" t="s">
        <v>486</v>
      </c>
      <c r="E976" s="3">
        <v>168.32</v>
      </c>
      <c r="F976" s="3">
        <v>168.12</v>
      </c>
      <c r="G976" s="3">
        <v>156.88999999999999</v>
      </c>
      <c r="H976" s="3">
        <v>163.15</v>
      </c>
      <c r="I976" s="3">
        <v>144.43</v>
      </c>
      <c r="J976" s="3">
        <v>126.38</v>
      </c>
      <c r="K976" s="3">
        <v>108.32</v>
      </c>
      <c r="L976" s="3">
        <v>90.27</v>
      </c>
      <c r="M976" s="3">
        <v>72.22</v>
      </c>
      <c r="N976" s="3">
        <v>54.16</v>
      </c>
      <c r="O976" s="3">
        <v>36.11</v>
      </c>
      <c r="P976" s="3">
        <v>18.05</v>
      </c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</row>
    <row r="977" spans="1:33" x14ac:dyDescent="0.25">
      <c r="A977" t="s">
        <v>1301</v>
      </c>
      <c r="B977" s="8" t="s">
        <v>4691</v>
      </c>
      <c r="C977" s="8" t="s">
        <v>4691</v>
      </c>
      <c r="D977" s="5" t="s">
        <v>342</v>
      </c>
      <c r="E977" s="3">
        <v>72.63</v>
      </c>
      <c r="F977" s="3">
        <v>78.31</v>
      </c>
      <c r="G977" s="3">
        <v>71.47</v>
      </c>
      <c r="H977" s="3">
        <v>39</v>
      </c>
      <c r="I977" s="3">
        <v>44.5</v>
      </c>
      <c r="J977" s="3">
        <v>38.94</v>
      </c>
      <c r="K977" s="3">
        <v>33.380000000000003</v>
      </c>
      <c r="L977" s="3">
        <v>27.81</v>
      </c>
      <c r="M977" s="3">
        <v>22.25</v>
      </c>
      <c r="N977" s="3">
        <v>16.690000000000001</v>
      </c>
      <c r="O977" s="3">
        <v>11.13</v>
      </c>
      <c r="P977" s="3">
        <v>5.56</v>
      </c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</row>
    <row r="978" spans="1:33" x14ac:dyDescent="0.25">
      <c r="A978" t="s">
        <v>1301</v>
      </c>
      <c r="B978" s="8" t="s">
        <v>4692</v>
      </c>
      <c r="C978" s="8" t="s">
        <v>4692</v>
      </c>
      <c r="D978" s="5" t="s">
        <v>1295</v>
      </c>
      <c r="E978" s="3">
        <v>0.28000000000000003</v>
      </c>
      <c r="F978" s="3">
        <v>0.45</v>
      </c>
      <c r="G978" s="3">
        <v>0.41</v>
      </c>
      <c r="H978" s="3">
        <v>0.32</v>
      </c>
      <c r="I978" s="3">
        <v>0.33</v>
      </c>
      <c r="J978" s="3">
        <v>0.28999999999999998</v>
      </c>
      <c r="K978" s="3">
        <v>0.25</v>
      </c>
      <c r="L978" s="3">
        <v>0.21</v>
      </c>
      <c r="M978" s="3">
        <v>0.17</v>
      </c>
      <c r="N978" s="3">
        <v>0.12</v>
      </c>
      <c r="O978" s="3">
        <v>0.08</v>
      </c>
      <c r="P978" s="3">
        <v>0.04</v>
      </c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</row>
    <row r="979" spans="1:33" x14ac:dyDescent="0.25">
      <c r="A979" t="s">
        <v>1301</v>
      </c>
      <c r="B979" s="8" t="s">
        <v>4693</v>
      </c>
      <c r="C979" s="8" t="s">
        <v>4693</v>
      </c>
      <c r="D979" s="5" t="s">
        <v>1300</v>
      </c>
      <c r="E979" s="3">
        <v>44.05</v>
      </c>
      <c r="F979" s="3">
        <v>56.86</v>
      </c>
      <c r="G979" s="3">
        <v>53.16</v>
      </c>
      <c r="H979" s="3">
        <v>53.69</v>
      </c>
      <c r="I979" s="3">
        <v>51.41</v>
      </c>
      <c r="J979" s="3">
        <v>44.98</v>
      </c>
      <c r="K979" s="3">
        <v>38.56</v>
      </c>
      <c r="L979" s="3">
        <v>32.130000000000003</v>
      </c>
      <c r="M979" s="3">
        <v>25.71</v>
      </c>
      <c r="N979" s="3">
        <v>19.28</v>
      </c>
      <c r="O979" s="3">
        <v>12.85</v>
      </c>
      <c r="P979" s="3">
        <v>6.43</v>
      </c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</row>
    <row r="980" spans="1:33" x14ac:dyDescent="0.25">
      <c r="A980" t="s">
        <v>1301</v>
      </c>
      <c r="B980" s="8" t="s">
        <v>4694</v>
      </c>
      <c r="C980" s="8" t="s">
        <v>4694</v>
      </c>
      <c r="D980" s="5" t="s">
        <v>1301</v>
      </c>
      <c r="E980" s="3">
        <v>10.08</v>
      </c>
      <c r="F980" s="3">
        <v>8.61</v>
      </c>
      <c r="G980" s="3">
        <v>8.32</v>
      </c>
      <c r="H980" s="3">
        <v>14.4</v>
      </c>
      <c r="I980" s="3">
        <v>14.05</v>
      </c>
      <c r="J980" s="3">
        <v>12.29</v>
      </c>
      <c r="K980" s="3">
        <v>10.54</v>
      </c>
      <c r="L980" s="3">
        <v>8.7799999999999994</v>
      </c>
      <c r="M980" s="3">
        <v>7.03</v>
      </c>
      <c r="N980" s="3">
        <v>5.27</v>
      </c>
      <c r="O980" s="3">
        <v>3.51</v>
      </c>
      <c r="P980" s="3">
        <v>1.76</v>
      </c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</row>
    <row r="981" spans="1:33" x14ac:dyDescent="0.25">
      <c r="A981" t="s">
        <v>1301</v>
      </c>
      <c r="B981" s="8" t="s">
        <v>4695</v>
      </c>
      <c r="C981" s="8" t="s">
        <v>4695</v>
      </c>
      <c r="D981" s="5" t="s">
        <v>1302</v>
      </c>
      <c r="E981" s="3">
        <v>214.69</v>
      </c>
      <c r="F981" s="3">
        <v>222.79</v>
      </c>
      <c r="G981" s="3">
        <v>214.64</v>
      </c>
      <c r="H981" s="3">
        <v>243.26</v>
      </c>
      <c r="I981" s="3">
        <v>247.31</v>
      </c>
      <c r="J981" s="3">
        <v>216.4</v>
      </c>
      <c r="K981" s="3">
        <v>185.48</v>
      </c>
      <c r="L981" s="3">
        <v>154.57</v>
      </c>
      <c r="M981" s="3">
        <v>123.66</v>
      </c>
      <c r="N981" s="3">
        <v>92.74</v>
      </c>
      <c r="O981" s="3">
        <v>61.83</v>
      </c>
      <c r="P981" s="3">
        <v>30.91</v>
      </c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</row>
    <row r="982" spans="1:33" x14ac:dyDescent="0.25">
      <c r="A982" t="s">
        <v>1301</v>
      </c>
      <c r="B982" s="8" t="s">
        <v>4696</v>
      </c>
      <c r="C982" s="8" t="s">
        <v>4696</v>
      </c>
      <c r="D982" s="5" t="s">
        <v>1303</v>
      </c>
      <c r="E982" s="3">
        <v>1114.99</v>
      </c>
      <c r="F982" s="3">
        <v>1083.83</v>
      </c>
      <c r="G982" s="3">
        <v>1039.68</v>
      </c>
      <c r="H982" s="3">
        <v>578.78</v>
      </c>
      <c r="I982" s="3">
        <v>560.54999999999995</v>
      </c>
      <c r="J982" s="3">
        <v>490.48</v>
      </c>
      <c r="K982" s="3">
        <v>420.41</v>
      </c>
      <c r="L982" s="3">
        <v>350.34</v>
      </c>
      <c r="M982" s="3">
        <v>280.27999999999997</v>
      </c>
      <c r="N982" s="3">
        <v>210.21</v>
      </c>
      <c r="O982" s="3">
        <v>140.13999999999999</v>
      </c>
      <c r="P982" s="3">
        <v>70.069999999999993</v>
      </c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</row>
    <row r="983" spans="1:33" x14ac:dyDescent="0.25">
      <c r="A983" t="s">
        <v>1301</v>
      </c>
      <c r="B983" s="8" t="s">
        <v>4697</v>
      </c>
      <c r="C983" s="8" t="s">
        <v>4697</v>
      </c>
      <c r="D983" s="5" t="s">
        <v>1304</v>
      </c>
      <c r="E983" s="3">
        <v>7.73</v>
      </c>
      <c r="F983" s="3">
        <v>9.0299999999999994</v>
      </c>
      <c r="G983" s="3">
        <v>8.7200000000000006</v>
      </c>
      <c r="H983" s="3">
        <v>8.5399999999999991</v>
      </c>
      <c r="I983" s="3">
        <v>8.36</v>
      </c>
      <c r="J983" s="3">
        <v>7.32</v>
      </c>
      <c r="K983" s="3">
        <v>6.27</v>
      </c>
      <c r="L983" s="3">
        <v>5.23</v>
      </c>
      <c r="M983" s="3">
        <v>4.18</v>
      </c>
      <c r="N983" s="3">
        <v>3.14</v>
      </c>
      <c r="O983" s="3">
        <v>2.09</v>
      </c>
      <c r="P983" s="3">
        <v>1.05</v>
      </c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</row>
    <row r="984" spans="1:33" x14ac:dyDescent="0.25">
      <c r="A984" t="s">
        <v>1301</v>
      </c>
      <c r="B984" s="8" t="s">
        <v>4698</v>
      </c>
      <c r="C984" s="8" t="s">
        <v>4698</v>
      </c>
      <c r="D984" s="5" t="s">
        <v>1305</v>
      </c>
      <c r="E984" s="3">
        <v>1063.49</v>
      </c>
      <c r="F984" s="3">
        <v>212.28</v>
      </c>
      <c r="G984" s="3">
        <v>177.44</v>
      </c>
      <c r="H984" s="3">
        <v>1012.72</v>
      </c>
      <c r="I984" s="3">
        <v>891.5</v>
      </c>
      <c r="J984" s="3">
        <v>780.06</v>
      </c>
      <c r="K984" s="3">
        <v>668.63</v>
      </c>
      <c r="L984" s="3">
        <v>557.19000000000005</v>
      </c>
      <c r="M984" s="3">
        <v>445.75</v>
      </c>
      <c r="N984" s="3">
        <v>334.31</v>
      </c>
      <c r="O984" s="3">
        <v>222.88</v>
      </c>
      <c r="P984" s="3">
        <v>111.44</v>
      </c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</row>
    <row r="985" spans="1:33" x14ac:dyDescent="0.25">
      <c r="A985" t="s">
        <v>1301</v>
      </c>
      <c r="B985" s="8" t="s">
        <v>4699</v>
      </c>
      <c r="C985" s="8" t="s">
        <v>4699</v>
      </c>
      <c r="D985" s="5" t="s">
        <v>1306</v>
      </c>
      <c r="E985" s="3">
        <v>29.7</v>
      </c>
      <c r="F985" s="3">
        <v>32.729999999999997</v>
      </c>
      <c r="G985" s="3">
        <v>26.43</v>
      </c>
      <c r="H985" s="3">
        <v>28.44</v>
      </c>
      <c r="I985" s="3">
        <v>27.89</v>
      </c>
      <c r="J985" s="3">
        <v>24.4</v>
      </c>
      <c r="K985" s="3">
        <v>20.92</v>
      </c>
      <c r="L985" s="3">
        <v>17.43</v>
      </c>
      <c r="M985" s="3">
        <v>13.95</v>
      </c>
      <c r="N985" s="3">
        <v>10.46</v>
      </c>
      <c r="O985" s="3">
        <v>6.97</v>
      </c>
      <c r="P985" s="3">
        <v>3.49</v>
      </c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</row>
    <row r="986" spans="1:33" x14ac:dyDescent="0.25">
      <c r="A986" t="s">
        <v>1301</v>
      </c>
      <c r="B986" s="8" t="s">
        <v>4700</v>
      </c>
      <c r="C986" s="8" t="s">
        <v>4700</v>
      </c>
      <c r="D986" s="5" t="s">
        <v>1307</v>
      </c>
      <c r="E986" s="3">
        <v>13.69</v>
      </c>
      <c r="F986" s="3">
        <v>175.4</v>
      </c>
      <c r="G986" s="3">
        <v>169.5</v>
      </c>
      <c r="H986" s="3">
        <v>160.47999999999999</v>
      </c>
      <c r="I986" s="3">
        <v>159.66</v>
      </c>
      <c r="J986" s="3">
        <v>139.69999999999999</v>
      </c>
      <c r="K986" s="3">
        <v>119.75</v>
      </c>
      <c r="L986" s="3">
        <v>99.79</v>
      </c>
      <c r="M986" s="3">
        <v>79.83</v>
      </c>
      <c r="N986" s="3">
        <v>59.87</v>
      </c>
      <c r="O986" s="3">
        <v>39.92</v>
      </c>
      <c r="P986" s="3">
        <v>19.96</v>
      </c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</row>
    <row r="987" spans="1:33" x14ac:dyDescent="0.25">
      <c r="A987" t="s">
        <v>1301</v>
      </c>
      <c r="B987" s="8" t="s">
        <v>4701</v>
      </c>
      <c r="C987" s="8" t="s">
        <v>4701</v>
      </c>
      <c r="D987" s="5" t="s">
        <v>1308</v>
      </c>
      <c r="E987" s="3">
        <v>563.14</v>
      </c>
      <c r="F987" s="3">
        <v>568.79</v>
      </c>
      <c r="G987" s="3">
        <v>549.65</v>
      </c>
      <c r="H987" s="3">
        <v>595.41999999999996</v>
      </c>
      <c r="I987" s="3">
        <v>553.84</v>
      </c>
      <c r="J987" s="3">
        <v>484.61</v>
      </c>
      <c r="K987" s="3">
        <v>415.38</v>
      </c>
      <c r="L987" s="3">
        <v>346.15</v>
      </c>
      <c r="M987" s="3">
        <v>276.92</v>
      </c>
      <c r="N987" s="3">
        <v>207.69</v>
      </c>
      <c r="O987" s="3">
        <v>138.46</v>
      </c>
      <c r="P987" s="3">
        <v>69.23</v>
      </c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</row>
    <row r="988" spans="1:33" x14ac:dyDescent="0.25">
      <c r="A988" t="s">
        <v>1311</v>
      </c>
      <c r="B988" s="8" t="s">
        <v>4702</v>
      </c>
      <c r="C988" s="8" t="s">
        <v>4702</v>
      </c>
      <c r="D988" s="5" t="s">
        <v>1205</v>
      </c>
      <c r="E988" s="3">
        <v>0.04</v>
      </c>
      <c r="F988" s="3">
        <v>0.03</v>
      </c>
      <c r="G988" s="3">
        <v>0.03</v>
      </c>
      <c r="H988" s="3">
        <v>35.33</v>
      </c>
      <c r="I988" s="3">
        <v>33.630000000000003</v>
      </c>
      <c r="J988" s="3">
        <v>29.43</v>
      </c>
      <c r="K988" s="3">
        <v>25.22</v>
      </c>
      <c r="L988" s="3">
        <v>21.02</v>
      </c>
      <c r="M988" s="3">
        <v>16.82</v>
      </c>
      <c r="N988" s="3">
        <v>12.61</v>
      </c>
      <c r="O988" s="3">
        <v>8.41</v>
      </c>
      <c r="P988" s="3">
        <v>4.2</v>
      </c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</row>
    <row r="989" spans="1:33" x14ac:dyDescent="0.25">
      <c r="A989" t="s">
        <v>1311</v>
      </c>
      <c r="B989" s="8" t="s">
        <v>4703</v>
      </c>
      <c r="C989" s="8" t="s">
        <v>4703</v>
      </c>
      <c r="D989" s="5" t="s">
        <v>208</v>
      </c>
      <c r="E989" s="3">
        <v>160.26</v>
      </c>
      <c r="F989" s="3">
        <v>148.71</v>
      </c>
      <c r="G989" s="3">
        <v>148.51</v>
      </c>
      <c r="H989" s="3">
        <v>150.13999999999999</v>
      </c>
      <c r="I989" s="3">
        <v>146.29</v>
      </c>
      <c r="J989" s="3">
        <v>128</v>
      </c>
      <c r="K989" s="3">
        <v>109.72</v>
      </c>
      <c r="L989" s="3">
        <v>91.43</v>
      </c>
      <c r="M989" s="3">
        <v>73.150000000000006</v>
      </c>
      <c r="N989" s="3">
        <v>54.86</v>
      </c>
      <c r="O989" s="3">
        <v>36.57</v>
      </c>
      <c r="P989" s="3">
        <v>18.29</v>
      </c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</row>
    <row r="990" spans="1:33" x14ac:dyDescent="0.25">
      <c r="A990" t="s">
        <v>1311</v>
      </c>
      <c r="B990" s="8" t="s">
        <v>4704</v>
      </c>
      <c r="C990" s="8" t="s">
        <v>4704</v>
      </c>
      <c r="D990" s="5" t="s">
        <v>1325</v>
      </c>
      <c r="E990" s="3">
        <v>165.35</v>
      </c>
      <c r="F990" s="3">
        <v>154.29</v>
      </c>
      <c r="G990" s="3">
        <v>155.27000000000001</v>
      </c>
      <c r="H990" s="3">
        <v>140.19999999999999</v>
      </c>
      <c r="I990" s="3">
        <v>144.65</v>
      </c>
      <c r="J990" s="3">
        <v>126.57</v>
      </c>
      <c r="K990" s="3">
        <v>108.49</v>
      </c>
      <c r="L990" s="3">
        <v>90.41</v>
      </c>
      <c r="M990" s="3">
        <v>72.33</v>
      </c>
      <c r="N990" s="3">
        <v>54.24</v>
      </c>
      <c r="O990" s="3">
        <v>36.159999999999997</v>
      </c>
      <c r="P990" s="3">
        <v>18.079999999999998</v>
      </c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</row>
    <row r="991" spans="1:33" x14ac:dyDescent="0.25">
      <c r="A991" t="s">
        <v>1311</v>
      </c>
      <c r="B991" s="8" t="s">
        <v>4705</v>
      </c>
      <c r="C991" s="8" t="s">
        <v>4705</v>
      </c>
      <c r="D991" s="5" t="s">
        <v>1326</v>
      </c>
      <c r="E991" s="3">
        <v>17.510000000000002</v>
      </c>
      <c r="F991" s="3">
        <v>16.170000000000002</v>
      </c>
      <c r="G991" s="3">
        <v>15.82</v>
      </c>
      <c r="H991" s="3">
        <v>14.82</v>
      </c>
      <c r="I991" s="3">
        <v>13.77</v>
      </c>
      <c r="J991" s="3">
        <v>12.05</v>
      </c>
      <c r="K991" s="3">
        <v>10.33</v>
      </c>
      <c r="L991" s="3">
        <v>8.61</v>
      </c>
      <c r="M991" s="3">
        <v>6.89</v>
      </c>
      <c r="N991" s="3">
        <v>5.16</v>
      </c>
      <c r="O991" s="3">
        <v>3.44</v>
      </c>
      <c r="P991" s="3">
        <v>1.72</v>
      </c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</row>
    <row r="992" spans="1:33" x14ac:dyDescent="0.25">
      <c r="A992" t="s">
        <v>1311</v>
      </c>
      <c r="B992" s="8" t="s">
        <v>4706</v>
      </c>
      <c r="C992" s="8" t="s">
        <v>4706</v>
      </c>
      <c r="D992" s="5" t="s">
        <v>10</v>
      </c>
      <c r="E992" s="3">
        <v>83.83</v>
      </c>
      <c r="F992" s="3">
        <v>76.790000000000006</v>
      </c>
      <c r="G992" s="3">
        <v>79.41</v>
      </c>
      <c r="H992" s="3">
        <v>77.78</v>
      </c>
      <c r="I992" s="3">
        <v>75.59</v>
      </c>
      <c r="J992" s="3">
        <v>66.14</v>
      </c>
      <c r="K992" s="3">
        <v>56.69</v>
      </c>
      <c r="L992" s="3">
        <v>47.24</v>
      </c>
      <c r="M992" s="3">
        <v>37.799999999999997</v>
      </c>
      <c r="N992" s="3">
        <v>28.35</v>
      </c>
      <c r="O992" s="3">
        <v>18.899999999999999</v>
      </c>
      <c r="P992" s="3">
        <v>9.4499999999999993</v>
      </c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</row>
    <row r="993" spans="1:33" x14ac:dyDescent="0.25">
      <c r="A993" t="s">
        <v>1311</v>
      </c>
      <c r="B993" s="8" t="s">
        <v>4707</v>
      </c>
      <c r="C993" s="8" t="s">
        <v>4707</v>
      </c>
      <c r="D993" s="5" t="s">
        <v>1311</v>
      </c>
      <c r="E993" s="3">
        <v>4.41</v>
      </c>
      <c r="F993" s="3">
        <v>7.15</v>
      </c>
      <c r="G993" s="3">
        <v>7.83</v>
      </c>
      <c r="H993" s="3">
        <v>7.57</v>
      </c>
      <c r="I993" s="3">
        <v>7.02</v>
      </c>
      <c r="J993" s="3">
        <v>6.14</v>
      </c>
      <c r="K993" s="3">
        <v>5.27</v>
      </c>
      <c r="L993" s="3">
        <v>4.3899999999999997</v>
      </c>
      <c r="M993" s="3">
        <v>3.51</v>
      </c>
      <c r="N993" s="3">
        <v>2.63</v>
      </c>
      <c r="O993" s="3">
        <v>1.76</v>
      </c>
      <c r="P993" s="3">
        <v>0.88</v>
      </c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</row>
    <row r="994" spans="1:33" x14ac:dyDescent="0.25">
      <c r="A994" t="s">
        <v>1311</v>
      </c>
      <c r="B994" s="8" t="s">
        <v>4708</v>
      </c>
      <c r="C994" s="8" t="s">
        <v>4708</v>
      </c>
      <c r="D994" s="5" t="s">
        <v>468</v>
      </c>
      <c r="E994" s="3">
        <v>0</v>
      </c>
      <c r="F994" s="3">
        <v>0.64</v>
      </c>
      <c r="G994" s="3">
        <v>0.56000000000000005</v>
      </c>
      <c r="H994" s="3">
        <v>0.5</v>
      </c>
      <c r="I994" s="3">
        <v>0.4</v>
      </c>
      <c r="J994" s="3">
        <v>0.35</v>
      </c>
      <c r="K994" s="3">
        <v>0.3</v>
      </c>
      <c r="L994" s="3">
        <v>0.25</v>
      </c>
      <c r="M994" s="3">
        <v>0.2</v>
      </c>
      <c r="N994" s="3">
        <v>0.15</v>
      </c>
      <c r="O994" s="3">
        <v>0.1</v>
      </c>
      <c r="P994" s="3">
        <v>0.05</v>
      </c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</row>
    <row r="995" spans="1:33" x14ac:dyDescent="0.25">
      <c r="A995" t="s">
        <v>1311</v>
      </c>
      <c r="B995" s="8" t="s">
        <v>4709</v>
      </c>
      <c r="C995" s="8" t="s">
        <v>4709</v>
      </c>
      <c r="D995" s="5" t="s">
        <v>136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</row>
    <row r="996" spans="1:33" x14ac:dyDescent="0.25">
      <c r="A996" t="s">
        <v>1311</v>
      </c>
      <c r="B996" s="8" t="s">
        <v>4710</v>
      </c>
      <c r="C996" s="8" t="s">
        <v>4710</v>
      </c>
      <c r="D996" s="5" t="s">
        <v>1322</v>
      </c>
      <c r="E996" s="3">
        <v>111.02</v>
      </c>
      <c r="F996" s="3">
        <v>121.71</v>
      </c>
      <c r="G996" s="3">
        <v>110.52</v>
      </c>
      <c r="H996" s="3">
        <v>99.05</v>
      </c>
      <c r="I996" s="3">
        <v>95.92</v>
      </c>
      <c r="J996" s="3">
        <v>83.93</v>
      </c>
      <c r="K996" s="3">
        <v>71.94</v>
      </c>
      <c r="L996" s="3">
        <v>59.95</v>
      </c>
      <c r="M996" s="3">
        <v>47.96</v>
      </c>
      <c r="N996" s="3">
        <v>35.97</v>
      </c>
      <c r="O996" s="3">
        <v>23.98</v>
      </c>
      <c r="P996" s="3">
        <v>11.99</v>
      </c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</row>
    <row r="997" spans="1:33" x14ac:dyDescent="0.25">
      <c r="A997" t="s">
        <v>1311</v>
      </c>
      <c r="B997" s="8" t="s">
        <v>4711</v>
      </c>
      <c r="C997" s="8" t="s">
        <v>4711</v>
      </c>
      <c r="D997" s="5" t="s">
        <v>931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</row>
    <row r="998" spans="1:33" x14ac:dyDescent="0.25">
      <c r="A998" t="s">
        <v>1311</v>
      </c>
      <c r="B998" s="8" t="s">
        <v>4712</v>
      </c>
      <c r="C998" s="8" t="s">
        <v>4712</v>
      </c>
      <c r="D998" s="5" t="s">
        <v>1327</v>
      </c>
      <c r="E998" s="3">
        <v>117.59</v>
      </c>
      <c r="F998" s="3">
        <v>103.7</v>
      </c>
      <c r="G998" s="3">
        <v>99.22</v>
      </c>
      <c r="H998" s="3">
        <v>121.13</v>
      </c>
      <c r="I998" s="3">
        <v>120.63</v>
      </c>
      <c r="J998" s="3">
        <v>105.55</v>
      </c>
      <c r="K998" s="3">
        <v>90.47</v>
      </c>
      <c r="L998" s="3">
        <v>75.39</v>
      </c>
      <c r="M998" s="3">
        <v>60.32</v>
      </c>
      <c r="N998" s="3">
        <v>45.24</v>
      </c>
      <c r="O998" s="3">
        <v>30.16</v>
      </c>
      <c r="P998" s="3">
        <v>15.08</v>
      </c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</row>
    <row r="999" spans="1:33" x14ac:dyDescent="0.25">
      <c r="A999" t="s">
        <v>1311</v>
      </c>
      <c r="B999" s="8" t="s">
        <v>4713</v>
      </c>
      <c r="C999" s="8" t="s">
        <v>4713</v>
      </c>
      <c r="D999" s="5" t="s">
        <v>1328</v>
      </c>
      <c r="E999" s="3">
        <v>61.96</v>
      </c>
      <c r="F999" s="3">
        <v>53.9</v>
      </c>
      <c r="G999" s="3">
        <v>57.79</v>
      </c>
      <c r="H999" s="3">
        <v>58.9</v>
      </c>
      <c r="I999" s="3">
        <v>267.97000000000003</v>
      </c>
      <c r="J999" s="3">
        <v>234.47</v>
      </c>
      <c r="K999" s="3">
        <v>200.98</v>
      </c>
      <c r="L999" s="3">
        <v>167.48</v>
      </c>
      <c r="M999" s="3">
        <v>133.99</v>
      </c>
      <c r="N999" s="3">
        <v>100.49</v>
      </c>
      <c r="O999" s="3">
        <v>66.989999999999995</v>
      </c>
      <c r="P999" s="3">
        <v>33.5</v>
      </c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</row>
    <row r="1000" spans="1:33" x14ac:dyDescent="0.25">
      <c r="A1000" t="s">
        <v>2679</v>
      </c>
      <c r="B1000" s="8" t="s">
        <v>6624</v>
      </c>
      <c r="C1000" s="8" t="s">
        <v>4714</v>
      </c>
      <c r="D1000" s="5" t="s">
        <v>1337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</row>
    <row r="1001" spans="1:33" x14ac:dyDescent="0.25">
      <c r="A1001" t="s">
        <v>2679</v>
      </c>
      <c r="B1001" s="8" t="s">
        <v>6624</v>
      </c>
      <c r="C1001" s="8" t="s">
        <v>4715</v>
      </c>
      <c r="D1001" s="5" t="s">
        <v>1338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0</v>
      </c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</row>
    <row r="1002" spans="1:33" x14ac:dyDescent="0.25">
      <c r="A1002" t="s">
        <v>2679</v>
      </c>
      <c r="B1002" s="8" t="s">
        <v>6624</v>
      </c>
      <c r="C1002" s="8" t="s">
        <v>4716</v>
      </c>
      <c r="D1002" s="5" t="s">
        <v>1339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</row>
    <row r="1003" spans="1:33" x14ac:dyDescent="0.25">
      <c r="A1003" t="s">
        <v>2679</v>
      </c>
      <c r="B1003" s="8" t="s">
        <v>6624</v>
      </c>
      <c r="C1003" s="8" t="s">
        <v>4717</v>
      </c>
      <c r="D1003" s="5" t="s">
        <v>1340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</row>
    <row r="1004" spans="1:33" x14ac:dyDescent="0.25">
      <c r="A1004" t="s">
        <v>2679</v>
      </c>
      <c r="B1004" s="8" t="s">
        <v>4718</v>
      </c>
      <c r="C1004" s="8" t="s">
        <v>4718</v>
      </c>
      <c r="D1004" s="5" t="s">
        <v>1341</v>
      </c>
      <c r="E1004" s="3">
        <v>85.29</v>
      </c>
      <c r="F1004" s="3">
        <v>93.21</v>
      </c>
      <c r="G1004" s="3">
        <v>207.42</v>
      </c>
      <c r="H1004" s="3">
        <v>209.11</v>
      </c>
      <c r="I1004" s="3">
        <v>195.39</v>
      </c>
      <c r="J1004" s="3">
        <v>170.97</v>
      </c>
      <c r="K1004" s="3">
        <v>146.54</v>
      </c>
      <c r="L1004" s="3">
        <v>122.12</v>
      </c>
      <c r="M1004" s="3">
        <v>97.7</v>
      </c>
      <c r="N1004" s="3">
        <v>73.27</v>
      </c>
      <c r="O1004" s="3">
        <v>48.85</v>
      </c>
      <c r="P1004" s="3">
        <v>24.42</v>
      </c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</row>
    <row r="1005" spans="1:33" x14ac:dyDescent="0.25">
      <c r="A1005" t="s">
        <v>2679</v>
      </c>
      <c r="B1005" s="8" t="s">
        <v>4719</v>
      </c>
      <c r="C1005" s="8" t="s">
        <v>4719</v>
      </c>
      <c r="D1005" s="5" t="s">
        <v>1342</v>
      </c>
      <c r="E1005" s="3">
        <v>2182.33</v>
      </c>
      <c r="F1005" s="3">
        <v>1938.78</v>
      </c>
      <c r="G1005" s="3">
        <v>1812.64</v>
      </c>
      <c r="H1005" s="3">
        <v>1700.61</v>
      </c>
      <c r="I1005" s="3">
        <v>774.72</v>
      </c>
      <c r="J1005" s="3">
        <v>677.88</v>
      </c>
      <c r="K1005" s="3">
        <v>581.04</v>
      </c>
      <c r="L1005" s="3">
        <v>484.2</v>
      </c>
      <c r="M1005" s="3">
        <v>387.36</v>
      </c>
      <c r="N1005" s="3">
        <v>290.52</v>
      </c>
      <c r="O1005" s="3">
        <v>193.68</v>
      </c>
      <c r="P1005" s="3">
        <v>96.84</v>
      </c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</row>
    <row r="1006" spans="1:33" x14ac:dyDescent="0.25">
      <c r="A1006" t="s">
        <v>2679</v>
      </c>
      <c r="B1006" s="8" t="s">
        <v>4720</v>
      </c>
      <c r="C1006" s="8" t="s">
        <v>4720</v>
      </c>
      <c r="D1006" s="5" t="s">
        <v>38</v>
      </c>
      <c r="E1006" s="3">
        <v>15.96</v>
      </c>
      <c r="F1006" s="3">
        <v>12.59</v>
      </c>
      <c r="G1006" s="3">
        <v>11.71</v>
      </c>
      <c r="H1006" s="3">
        <v>10.58</v>
      </c>
      <c r="I1006" s="3">
        <v>10.039999999999999</v>
      </c>
      <c r="J1006" s="3">
        <v>8.7899999999999991</v>
      </c>
      <c r="K1006" s="3">
        <v>7.53</v>
      </c>
      <c r="L1006" s="3">
        <v>6.28</v>
      </c>
      <c r="M1006" s="3">
        <v>5.0199999999999996</v>
      </c>
      <c r="N1006" s="3">
        <v>3.77</v>
      </c>
      <c r="O1006" s="3">
        <v>2.5099999999999998</v>
      </c>
      <c r="P1006" s="3">
        <v>1.26</v>
      </c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</row>
    <row r="1007" spans="1:33" x14ac:dyDescent="0.25">
      <c r="A1007" t="s">
        <v>2679</v>
      </c>
      <c r="B1007" s="8" t="s">
        <v>4721</v>
      </c>
      <c r="C1007" s="8" t="s">
        <v>4721</v>
      </c>
      <c r="D1007" s="5" t="s">
        <v>1334</v>
      </c>
      <c r="E1007" s="3">
        <v>390.88</v>
      </c>
      <c r="F1007" s="3">
        <v>348.5</v>
      </c>
      <c r="G1007" s="3">
        <v>357.3</v>
      </c>
      <c r="H1007" s="3">
        <v>331.62</v>
      </c>
      <c r="I1007" s="3">
        <v>348.45</v>
      </c>
      <c r="J1007" s="3">
        <v>304.89</v>
      </c>
      <c r="K1007" s="3">
        <v>261.33999999999997</v>
      </c>
      <c r="L1007" s="3">
        <v>217.78</v>
      </c>
      <c r="M1007" s="3">
        <v>174.23</v>
      </c>
      <c r="N1007" s="3">
        <v>130.66999999999999</v>
      </c>
      <c r="O1007" s="3">
        <v>87.11</v>
      </c>
      <c r="P1007" s="3">
        <v>43.56</v>
      </c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</row>
    <row r="1008" spans="1:33" x14ac:dyDescent="0.25">
      <c r="A1008" t="s">
        <v>2679</v>
      </c>
      <c r="B1008" s="8" t="s">
        <v>4722</v>
      </c>
      <c r="C1008" s="8" t="s">
        <v>4722</v>
      </c>
      <c r="D1008" s="5" t="s">
        <v>368</v>
      </c>
      <c r="E1008" s="3">
        <v>0.1</v>
      </c>
      <c r="F1008" s="3">
        <v>0.08</v>
      </c>
      <c r="G1008" s="3">
        <v>0.08</v>
      </c>
      <c r="H1008" s="3">
        <v>7.0000000000000007E-2</v>
      </c>
      <c r="I1008" s="3">
        <v>0.08</v>
      </c>
      <c r="J1008" s="3">
        <v>7.0000000000000007E-2</v>
      </c>
      <c r="K1008" s="3">
        <v>0.06</v>
      </c>
      <c r="L1008" s="3">
        <v>0.05</v>
      </c>
      <c r="M1008" s="3">
        <v>0.04</v>
      </c>
      <c r="N1008" s="3">
        <v>0.03</v>
      </c>
      <c r="O1008" s="3">
        <v>0.02</v>
      </c>
      <c r="P1008" s="3">
        <v>0.01</v>
      </c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</row>
    <row r="1009" spans="1:33" x14ac:dyDescent="0.25">
      <c r="A1009" t="s">
        <v>2679</v>
      </c>
      <c r="B1009" s="8" t="s">
        <v>4723</v>
      </c>
      <c r="C1009" s="8" t="s">
        <v>4723</v>
      </c>
      <c r="D1009" s="5" t="s">
        <v>39</v>
      </c>
      <c r="E1009" s="3">
        <v>5.65</v>
      </c>
      <c r="F1009" s="3">
        <v>5.13</v>
      </c>
      <c r="G1009" s="3">
        <v>4.95</v>
      </c>
      <c r="H1009" s="3">
        <v>4.7699999999999996</v>
      </c>
      <c r="I1009" s="3">
        <v>4.2</v>
      </c>
      <c r="J1009" s="3">
        <v>3.68</v>
      </c>
      <c r="K1009" s="3">
        <v>3.15</v>
      </c>
      <c r="L1009" s="3">
        <v>2.63</v>
      </c>
      <c r="M1009" s="3">
        <v>2.1</v>
      </c>
      <c r="N1009" s="3">
        <v>1.58</v>
      </c>
      <c r="O1009" s="3">
        <v>1.05</v>
      </c>
      <c r="P1009" s="3">
        <v>0.53</v>
      </c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</row>
    <row r="1010" spans="1:33" x14ac:dyDescent="0.25">
      <c r="A1010" t="s">
        <v>2679</v>
      </c>
      <c r="B1010" s="8" t="s">
        <v>4724</v>
      </c>
      <c r="C1010" s="8" t="s">
        <v>4724</v>
      </c>
      <c r="D1010" s="5" t="s">
        <v>1343</v>
      </c>
      <c r="E1010" s="3">
        <v>6.07</v>
      </c>
      <c r="F1010" s="3">
        <v>11.28</v>
      </c>
      <c r="G1010" s="3">
        <v>10.81</v>
      </c>
      <c r="H1010" s="3">
        <v>9.44</v>
      </c>
      <c r="I1010" s="3">
        <v>8.81</v>
      </c>
      <c r="J1010" s="3">
        <v>7.71</v>
      </c>
      <c r="K1010" s="3">
        <v>6.61</v>
      </c>
      <c r="L1010" s="3">
        <v>5.51</v>
      </c>
      <c r="M1010" s="3">
        <v>4.41</v>
      </c>
      <c r="N1010" s="3">
        <v>3.3</v>
      </c>
      <c r="O1010" s="3">
        <v>2.2000000000000002</v>
      </c>
      <c r="P1010" s="3">
        <v>1.1000000000000001</v>
      </c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</row>
    <row r="1011" spans="1:33" x14ac:dyDescent="0.25">
      <c r="A1011" t="s">
        <v>2679</v>
      </c>
      <c r="B1011" s="8" t="s">
        <v>4725</v>
      </c>
      <c r="C1011" s="8" t="s">
        <v>4725</v>
      </c>
      <c r="D1011" s="5" t="s">
        <v>314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</row>
    <row r="1012" spans="1:33" x14ac:dyDescent="0.25">
      <c r="A1012" t="s">
        <v>2679</v>
      </c>
      <c r="B1012" s="8" t="s">
        <v>4726</v>
      </c>
      <c r="C1012" s="8" t="s">
        <v>4726</v>
      </c>
      <c r="D1012" s="5" t="s">
        <v>370</v>
      </c>
      <c r="E1012" s="3">
        <v>9.67</v>
      </c>
      <c r="F1012" s="3">
        <v>6.65</v>
      </c>
      <c r="G1012" s="3">
        <v>6.56</v>
      </c>
      <c r="H1012" s="3">
        <v>7.4</v>
      </c>
      <c r="I1012" s="3">
        <v>7.46</v>
      </c>
      <c r="J1012" s="3">
        <v>6.53</v>
      </c>
      <c r="K1012" s="3">
        <v>5.6</v>
      </c>
      <c r="L1012" s="3">
        <v>4.66</v>
      </c>
      <c r="M1012" s="3">
        <v>3.73</v>
      </c>
      <c r="N1012" s="3">
        <v>2.8</v>
      </c>
      <c r="O1012" s="3">
        <v>1.87</v>
      </c>
      <c r="P1012" s="3">
        <v>0.93</v>
      </c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</row>
    <row r="1013" spans="1:33" x14ac:dyDescent="0.25">
      <c r="A1013" t="s">
        <v>2679</v>
      </c>
      <c r="B1013" s="8" t="s">
        <v>4727</v>
      </c>
      <c r="C1013" s="8" t="s">
        <v>4727</v>
      </c>
      <c r="D1013" s="5" t="s">
        <v>1344</v>
      </c>
      <c r="E1013" s="3">
        <v>3.53</v>
      </c>
      <c r="F1013" s="3">
        <v>3.26</v>
      </c>
      <c r="G1013" s="3">
        <v>3.22</v>
      </c>
      <c r="H1013" s="3">
        <v>3.05</v>
      </c>
      <c r="I1013" s="3">
        <v>2.92</v>
      </c>
      <c r="J1013" s="3">
        <v>2.56</v>
      </c>
      <c r="K1013" s="3">
        <v>2.19</v>
      </c>
      <c r="L1013" s="3">
        <v>1.83</v>
      </c>
      <c r="M1013" s="3">
        <v>1.46</v>
      </c>
      <c r="N1013" s="3">
        <v>1.1000000000000001</v>
      </c>
      <c r="O1013" s="3">
        <v>0.73</v>
      </c>
      <c r="P1013" s="3">
        <v>0.37</v>
      </c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</row>
    <row r="1014" spans="1:33" x14ac:dyDescent="0.25">
      <c r="A1014" t="s">
        <v>2679</v>
      </c>
      <c r="B1014" s="8" t="s">
        <v>4728</v>
      </c>
      <c r="C1014" s="8" t="s">
        <v>4728</v>
      </c>
      <c r="D1014" s="5" t="s">
        <v>1345</v>
      </c>
      <c r="E1014" s="3">
        <v>4.46</v>
      </c>
      <c r="F1014" s="3">
        <v>4.9800000000000004</v>
      </c>
      <c r="G1014" s="3">
        <v>4.6900000000000004</v>
      </c>
      <c r="H1014" s="3">
        <v>4.32</v>
      </c>
      <c r="I1014" s="3">
        <v>4.26</v>
      </c>
      <c r="J1014" s="3">
        <v>3.73</v>
      </c>
      <c r="K1014" s="3">
        <v>3.2</v>
      </c>
      <c r="L1014" s="3">
        <v>2.66</v>
      </c>
      <c r="M1014" s="3">
        <v>2.13</v>
      </c>
      <c r="N1014" s="3">
        <v>1.6</v>
      </c>
      <c r="O1014" s="3">
        <v>1.07</v>
      </c>
      <c r="P1014" s="3">
        <v>0.53</v>
      </c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</row>
    <row r="1015" spans="1:33" x14ac:dyDescent="0.25">
      <c r="A1015" t="s">
        <v>63</v>
      </c>
      <c r="B1015" s="8" t="s">
        <v>4729</v>
      </c>
      <c r="C1015" s="8" t="s">
        <v>4729</v>
      </c>
      <c r="D1015" s="5" t="s">
        <v>346</v>
      </c>
      <c r="E1015" s="3">
        <v>11.75</v>
      </c>
      <c r="F1015" s="3">
        <v>10.8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0</v>
      </c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</row>
    <row r="1016" spans="1:33" x14ac:dyDescent="0.25">
      <c r="A1016" t="s">
        <v>63</v>
      </c>
      <c r="B1016" s="8" t="s">
        <v>4729</v>
      </c>
      <c r="C1016" s="8" t="s">
        <v>4730</v>
      </c>
      <c r="D1016" s="5" t="s">
        <v>1357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0</v>
      </c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</row>
    <row r="1017" spans="1:33" x14ac:dyDescent="0.25">
      <c r="A1017" t="s">
        <v>63</v>
      </c>
      <c r="B1017" s="8" t="s">
        <v>4731</v>
      </c>
      <c r="C1017" s="8" t="s">
        <v>4731</v>
      </c>
      <c r="D1017" s="5" t="s">
        <v>1358</v>
      </c>
      <c r="E1017" s="3">
        <v>90.37</v>
      </c>
      <c r="F1017" s="3">
        <v>79.39</v>
      </c>
      <c r="G1017" s="3">
        <v>124.68</v>
      </c>
      <c r="H1017" s="3">
        <v>143.15</v>
      </c>
      <c r="I1017" s="3">
        <v>136.65</v>
      </c>
      <c r="J1017" s="3">
        <v>119.57</v>
      </c>
      <c r="K1017" s="3">
        <v>102.49</v>
      </c>
      <c r="L1017" s="3">
        <v>85.41</v>
      </c>
      <c r="M1017" s="3">
        <v>68.33</v>
      </c>
      <c r="N1017" s="3">
        <v>51.24</v>
      </c>
      <c r="O1017" s="3">
        <v>34.159999999999997</v>
      </c>
      <c r="P1017" s="3">
        <v>17.079999999999998</v>
      </c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</row>
    <row r="1018" spans="1:33" x14ac:dyDescent="0.25">
      <c r="A1018" t="s">
        <v>63</v>
      </c>
      <c r="B1018" s="8" t="s">
        <v>4731</v>
      </c>
      <c r="C1018" s="8" t="s">
        <v>4732</v>
      </c>
      <c r="D1018" s="5" t="s">
        <v>1359</v>
      </c>
      <c r="E1018" s="3">
        <v>60.57</v>
      </c>
      <c r="F1018" s="3">
        <v>51.12</v>
      </c>
      <c r="G1018" s="3">
        <v>86.46</v>
      </c>
      <c r="H1018" s="3">
        <v>85.42</v>
      </c>
      <c r="I1018" s="3">
        <v>79.7</v>
      </c>
      <c r="J1018" s="3">
        <v>69.739999999999995</v>
      </c>
      <c r="K1018" s="3">
        <v>59.78</v>
      </c>
      <c r="L1018" s="3">
        <v>49.81</v>
      </c>
      <c r="M1018" s="3">
        <v>39.85</v>
      </c>
      <c r="N1018" s="3">
        <v>29.89</v>
      </c>
      <c r="O1018" s="3">
        <v>19.93</v>
      </c>
      <c r="P1018" s="3">
        <v>9.9600000000000009</v>
      </c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</row>
    <row r="1019" spans="1:33" x14ac:dyDescent="0.25">
      <c r="A1019" t="s">
        <v>63</v>
      </c>
      <c r="B1019" s="8" t="s">
        <v>4733</v>
      </c>
      <c r="C1019" s="8" t="s">
        <v>4733</v>
      </c>
      <c r="D1019" s="5" t="s">
        <v>1360</v>
      </c>
      <c r="E1019" s="3">
        <v>4.46</v>
      </c>
      <c r="F1019" s="3">
        <v>4.1100000000000003</v>
      </c>
      <c r="G1019" s="3">
        <v>4.26</v>
      </c>
      <c r="H1019" s="3">
        <v>10.1</v>
      </c>
      <c r="I1019" s="3">
        <v>10.71</v>
      </c>
      <c r="J1019" s="3">
        <v>9.3699999999999992</v>
      </c>
      <c r="K1019" s="3">
        <v>8.0299999999999994</v>
      </c>
      <c r="L1019" s="3">
        <v>6.69</v>
      </c>
      <c r="M1019" s="3">
        <v>5.36</v>
      </c>
      <c r="N1019" s="3">
        <v>4.0199999999999996</v>
      </c>
      <c r="O1019" s="3">
        <v>2.68</v>
      </c>
      <c r="P1019" s="3">
        <v>1.34</v>
      </c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</row>
    <row r="1020" spans="1:33" x14ac:dyDescent="0.25">
      <c r="A1020" t="s">
        <v>63</v>
      </c>
      <c r="B1020" s="8" t="s">
        <v>4733</v>
      </c>
      <c r="C1020" s="8" t="s">
        <v>4734</v>
      </c>
      <c r="D1020" s="5" t="s">
        <v>1361</v>
      </c>
      <c r="E1020" s="3">
        <v>4.49</v>
      </c>
      <c r="F1020" s="3">
        <v>3.96</v>
      </c>
      <c r="G1020" s="3">
        <v>5.26</v>
      </c>
      <c r="H1020" s="3">
        <v>3.15</v>
      </c>
      <c r="I1020" s="3">
        <v>4.2699999999999996</v>
      </c>
      <c r="J1020" s="3">
        <v>3.74</v>
      </c>
      <c r="K1020" s="3">
        <v>3.2</v>
      </c>
      <c r="L1020" s="3">
        <v>2.67</v>
      </c>
      <c r="M1020" s="3">
        <v>2.14</v>
      </c>
      <c r="N1020" s="3">
        <v>1.6</v>
      </c>
      <c r="O1020" s="3">
        <v>1.07</v>
      </c>
      <c r="P1020" s="3">
        <v>0.53</v>
      </c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</row>
    <row r="1021" spans="1:33" x14ac:dyDescent="0.25">
      <c r="A1021" t="s">
        <v>63</v>
      </c>
      <c r="B1021" s="8" t="s">
        <v>6625</v>
      </c>
      <c r="C1021" s="8" t="s">
        <v>4735</v>
      </c>
      <c r="D1021" s="5" t="s">
        <v>1362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0</v>
      </c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</row>
    <row r="1022" spans="1:33" x14ac:dyDescent="0.25">
      <c r="A1022" t="s">
        <v>63</v>
      </c>
      <c r="B1022" s="8" t="s">
        <v>6625</v>
      </c>
      <c r="C1022" s="8" t="s">
        <v>4736</v>
      </c>
      <c r="D1022" s="5" t="s">
        <v>1363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</row>
    <row r="1023" spans="1:33" x14ac:dyDescent="0.25">
      <c r="A1023" t="s">
        <v>63</v>
      </c>
      <c r="B1023" s="8" t="s">
        <v>6625</v>
      </c>
      <c r="C1023" s="8" t="s">
        <v>4737</v>
      </c>
      <c r="D1023" s="5" t="s">
        <v>1364</v>
      </c>
      <c r="E1023" s="3">
        <v>6.27</v>
      </c>
      <c r="F1023" s="3">
        <v>5.64</v>
      </c>
      <c r="G1023" s="3">
        <v>5.53</v>
      </c>
      <c r="H1023" s="3">
        <v>5.14</v>
      </c>
      <c r="I1023" s="3">
        <v>5.0599999999999996</v>
      </c>
      <c r="J1023" s="3">
        <v>4.43</v>
      </c>
      <c r="K1023" s="3">
        <v>3.8</v>
      </c>
      <c r="L1023" s="3">
        <v>3.16</v>
      </c>
      <c r="M1023" s="3">
        <v>2.5299999999999998</v>
      </c>
      <c r="N1023" s="3">
        <v>1.9</v>
      </c>
      <c r="O1023" s="3">
        <v>1.27</v>
      </c>
      <c r="P1023" s="3">
        <v>0.63</v>
      </c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</row>
    <row r="1024" spans="1:33" x14ac:dyDescent="0.25">
      <c r="A1024" t="s">
        <v>63</v>
      </c>
      <c r="B1024" s="8" t="s">
        <v>6625</v>
      </c>
      <c r="C1024" s="8" t="s">
        <v>4738</v>
      </c>
      <c r="D1024" s="5" t="s">
        <v>1365</v>
      </c>
      <c r="E1024" s="3">
        <v>24.69</v>
      </c>
      <c r="F1024" s="3">
        <v>22.27</v>
      </c>
      <c r="G1024" s="3">
        <v>20.07</v>
      </c>
      <c r="H1024" s="3">
        <v>20.309999999999999</v>
      </c>
      <c r="I1024" s="3">
        <v>25.51</v>
      </c>
      <c r="J1024" s="3">
        <v>22.32</v>
      </c>
      <c r="K1024" s="3">
        <v>19.13</v>
      </c>
      <c r="L1024" s="3">
        <v>15.94</v>
      </c>
      <c r="M1024" s="3">
        <v>12.76</v>
      </c>
      <c r="N1024" s="3">
        <v>9.57</v>
      </c>
      <c r="O1024" s="3">
        <v>6.38</v>
      </c>
      <c r="P1024" s="3">
        <v>3.19</v>
      </c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</row>
    <row r="1025" spans="1:33" x14ac:dyDescent="0.25">
      <c r="A1025" t="s">
        <v>63</v>
      </c>
      <c r="B1025" s="8" t="s">
        <v>4739</v>
      </c>
      <c r="C1025" s="8" t="s">
        <v>4739</v>
      </c>
      <c r="D1025" s="5" t="s">
        <v>1366</v>
      </c>
      <c r="E1025" s="3">
        <v>214.8</v>
      </c>
      <c r="F1025" s="3">
        <v>199.39</v>
      </c>
      <c r="G1025" s="3">
        <v>196.84</v>
      </c>
      <c r="H1025" s="3">
        <v>184.26</v>
      </c>
      <c r="I1025" s="3">
        <v>178.6</v>
      </c>
      <c r="J1025" s="3">
        <v>156.28</v>
      </c>
      <c r="K1025" s="3">
        <v>133.94999999999999</v>
      </c>
      <c r="L1025" s="3">
        <v>111.63</v>
      </c>
      <c r="M1025" s="3">
        <v>89.3</v>
      </c>
      <c r="N1025" s="3">
        <v>66.98</v>
      </c>
      <c r="O1025" s="3">
        <v>44.65</v>
      </c>
      <c r="P1025" s="3">
        <v>22.33</v>
      </c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</row>
    <row r="1026" spans="1:33" x14ac:dyDescent="0.25">
      <c r="A1026" t="s">
        <v>63</v>
      </c>
      <c r="B1026" s="8" t="s">
        <v>6626</v>
      </c>
      <c r="C1026" s="8" t="s">
        <v>4740</v>
      </c>
      <c r="D1026" s="5" t="s">
        <v>1367</v>
      </c>
      <c r="E1026" s="3">
        <v>25.83</v>
      </c>
      <c r="F1026" s="3">
        <v>24.97</v>
      </c>
      <c r="G1026" s="3">
        <v>23.98</v>
      </c>
      <c r="H1026" s="3">
        <v>22.38</v>
      </c>
      <c r="I1026" s="3">
        <v>16.09</v>
      </c>
      <c r="J1026" s="3">
        <v>14.08</v>
      </c>
      <c r="K1026" s="3">
        <v>12.07</v>
      </c>
      <c r="L1026" s="3">
        <v>10.06</v>
      </c>
      <c r="M1026" s="3">
        <v>8.0500000000000007</v>
      </c>
      <c r="N1026" s="3">
        <v>6.03</v>
      </c>
      <c r="O1026" s="3">
        <v>4.0199999999999996</v>
      </c>
      <c r="P1026" s="3">
        <v>2.0099999999999998</v>
      </c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</row>
    <row r="1027" spans="1:33" x14ac:dyDescent="0.25">
      <c r="A1027" t="s">
        <v>63</v>
      </c>
      <c r="B1027" s="8" t="s">
        <v>6626</v>
      </c>
      <c r="C1027" s="8" t="s">
        <v>4741</v>
      </c>
      <c r="D1027" s="5" t="s">
        <v>1368</v>
      </c>
      <c r="E1027" s="3">
        <v>2.21</v>
      </c>
      <c r="F1027" s="3">
        <v>2.16</v>
      </c>
      <c r="G1027" s="3">
        <v>2.0699999999999998</v>
      </c>
      <c r="H1027" s="3">
        <v>1.9</v>
      </c>
      <c r="I1027" s="3">
        <v>7.44</v>
      </c>
      <c r="J1027" s="3">
        <v>6.51</v>
      </c>
      <c r="K1027" s="3">
        <v>5.58</v>
      </c>
      <c r="L1027" s="3">
        <v>4.6500000000000004</v>
      </c>
      <c r="M1027" s="3">
        <v>3.72</v>
      </c>
      <c r="N1027" s="3">
        <v>2.79</v>
      </c>
      <c r="O1027" s="3">
        <v>1.86</v>
      </c>
      <c r="P1027" s="3">
        <v>0.93</v>
      </c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</row>
    <row r="1028" spans="1:33" x14ac:dyDescent="0.25">
      <c r="A1028" t="s">
        <v>63</v>
      </c>
      <c r="B1028" s="8" t="s">
        <v>6626</v>
      </c>
      <c r="C1028" s="8" t="s">
        <v>4742</v>
      </c>
      <c r="D1028" s="5" t="s">
        <v>1369</v>
      </c>
      <c r="E1028" s="3">
        <v>876.27</v>
      </c>
      <c r="F1028" s="3">
        <v>882.64</v>
      </c>
      <c r="G1028" s="3">
        <v>869.01</v>
      </c>
      <c r="H1028" s="3">
        <v>830.37</v>
      </c>
      <c r="I1028" s="3">
        <v>820.6</v>
      </c>
      <c r="J1028" s="3">
        <v>718.03</v>
      </c>
      <c r="K1028" s="3">
        <v>615.45000000000005</v>
      </c>
      <c r="L1028" s="3">
        <v>512.88</v>
      </c>
      <c r="M1028" s="3">
        <v>410.3</v>
      </c>
      <c r="N1028" s="3">
        <v>307.73</v>
      </c>
      <c r="O1028" s="3">
        <v>205.15</v>
      </c>
      <c r="P1028" s="3">
        <v>102.58</v>
      </c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</row>
    <row r="1029" spans="1:33" x14ac:dyDescent="0.25">
      <c r="A1029" t="s">
        <v>63</v>
      </c>
      <c r="B1029" s="8" t="s">
        <v>6627</v>
      </c>
      <c r="C1029" s="8" t="s">
        <v>4743</v>
      </c>
      <c r="D1029" s="5" t="s">
        <v>1370</v>
      </c>
      <c r="E1029" s="3">
        <v>1.33</v>
      </c>
      <c r="F1029" s="3">
        <v>1.33</v>
      </c>
      <c r="G1029" s="3">
        <v>6.2</v>
      </c>
      <c r="H1029" s="3">
        <v>6.07</v>
      </c>
      <c r="I1029" s="3">
        <v>6.76</v>
      </c>
      <c r="J1029" s="3">
        <v>5.92</v>
      </c>
      <c r="K1029" s="3">
        <v>5.07</v>
      </c>
      <c r="L1029" s="3">
        <v>4.2300000000000004</v>
      </c>
      <c r="M1029" s="3">
        <v>3.38</v>
      </c>
      <c r="N1029" s="3">
        <v>2.54</v>
      </c>
      <c r="O1029" s="3">
        <v>1.69</v>
      </c>
      <c r="P1029" s="3">
        <v>0.85</v>
      </c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</row>
    <row r="1030" spans="1:33" x14ac:dyDescent="0.25">
      <c r="A1030" t="s">
        <v>63</v>
      </c>
      <c r="B1030" s="8" t="s">
        <v>6627</v>
      </c>
      <c r="C1030" s="8" t="s">
        <v>4744</v>
      </c>
      <c r="D1030" s="5" t="s">
        <v>1371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0</v>
      </c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</row>
    <row r="1031" spans="1:33" x14ac:dyDescent="0.25">
      <c r="A1031" t="s">
        <v>63</v>
      </c>
      <c r="B1031" s="8" t="s">
        <v>6627</v>
      </c>
      <c r="C1031" s="8" t="s">
        <v>4745</v>
      </c>
      <c r="D1031" s="5" t="s">
        <v>1372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</row>
    <row r="1032" spans="1:33" x14ac:dyDescent="0.25">
      <c r="A1032" t="s">
        <v>63</v>
      </c>
      <c r="B1032" s="8" t="s">
        <v>6627</v>
      </c>
      <c r="C1032" s="8" t="s">
        <v>4746</v>
      </c>
      <c r="D1032" s="5" t="s">
        <v>1373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3">
        <v>0</v>
      </c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</row>
    <row r="1033" spans="1:33" x14ac:dyDescent="0.25">
      <c r="A1033" t="s">
        <v>63</v>
      </c>
      <c r="B1033" s="8" t="s">
        <v>6627</v>
      </c>
      <c r="C1033" s="8" t="s">
        <v>4747</v>
      </c>
      <c r="D1033" s="5" t="s">
        <v>1374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0</v>
      </c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</row>
    <row r="1034" spans="1:33" x14ac:dyDescent="0.25">
      <c r="A1034" t="s">
        <v>63</v>
      </c>
      <c r="B1034" s="8" t="s">
        <v>4748</v>
      </c>
      <c r="C1034" s="8" t="s">
        <v>4748</v>
      </c>
      <c r="D1034" s="5" t="s">
        <v>63</v>
      </c>
      <c r="E1034" s="3">
        <v>137.26</v>
      </c>
      <c r="F1034" s="3">
        <v>131.66999999999999</v>
      </c>
      <c r="G1034" s="3">
        <v>141.66</v>
      </c>
      <c r="H1034" s="3">
        <v>132.44999999999999</v>
      </c>
      <c r="I1034" s="3">
        <v>116.81</v>
      </c>
      <c r="J1034" s="3">
        <v>102.21</v>
      </c>
      <c r="K1034" s="3">
        <v>87.61</v>
      </c>
      <c r="L1034" s="3">
        <v>73.010000000000005</v>
      </c>
      <c r="M1034" s="3">
        <v>58.41</v>
      </c>
      <c r="N1034" s="3">
        <v>43.8</v>
      </c>
      <c r="O1034" s="3">
        <v>29.2</v>
      </c>
      <c r="P1034" s="3">
        <v>14.6</v>
      </c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</row>
    <row r="1035" spans="1:33" x14ac:dyDescent="0.25">
      <c r="A1035" t="s">
        <v>63</v>
      </c>
      <c r="B1035" s="8" t="s">
        <v>4748</v>
      </c>
      <c r="C1035" s="8" t="s">
        <v>4749</v>
      </c>
      <c r="D1035" s="5" t="s">
        <v>162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</row>
    <row r="1036" spans="1:33" x14ac:dyDescent="0.25">
      <c r="A1036" t="s">
        <v>63</v>
      </c>
      <c r="B1036" s="8" t="s">
        <v>4750</v>
      </c>
      <c r="C1036" s="8" t="s">
        <v>4750</v>
      </c>
      <c r="D1036" s="5" t="s">
        <v>1375</v>
      </c>
      <c r="E1036" s="3">
        <v>42.23</v>
      </c>
      <c r="F1036" s="3">
        <v>39.17</v>
      </c>
      <c r="G1036" s="3">
        <v>37.909999999999997</v>
      </c>
      <c r="H1036" s="3">
        <v>34.15</v>
      </c>
      <c r="I1036" s="3">
        <v>28.7</v>
      </c>
      <c r="J1036" s="3">
        <v>25.11</v>
      </c>
      <c r="K1036" s="3">
        <v>21.53</v>
      </c>
      <c r="L1036" s="3">
        <v>17.940000000000001</v>
      </c>
      <c r="M1036" s="3">
        <v>14.35</v>
      </c>
      <c r="N1036" s="3">
        <v>10.76</v>
      </c>
      <c r="O1036" s="3">
        <v>7.18</v>
      </c>
      <c r="P1036" s="3">
        <v>3.59</v>
      </c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</row>
    <row r="1037" spans="1:33" x14ac:dyDescent="0.25">
      <c r="A1037" t="s">
        <v>63</v>
      </c>
      <c r="B1037" s="8" t="s">
        <v>4750</v>
      </c>
      <c r="C1037" s="8" t="s">
        <v>4751</v>
      </c>
      <c r="D1037" s="5" t="s">
        <v>1376</v>
      </c>
      <c r="E1037" s="3">
        <v>47</v>
      </c>
      <c r="F1037" s="3">
        <v>40.15</v>
      </c>
      <c r="G1037" s="3">
        <v>40.97</v>
      </c>
      <c r="H1037" s="3">
        <v>30.86</v>
      </c>
      <c r="I1037" s="3">
        <v>28.82</v>
      </c>
      <c r="J1037" s="3">
        <v>25.22</v>
      </c>
      <c r="K1037" s="3">
        <v>21.62</v>
      </c>
      <c r="L1037" s="3">
        <v>18.010000000000002</v>
      </c>
      <c r="M1037" s="3">
        <v>14.41</v>
      </c>
      <c r="N1037" s="3">
        <v>10.81</v>
      </c>
      <c r="O1037" s="3">
        <v>7.21</v>
      </c>
      <c r="P1037" s="3">
        <v>3.6</v>
      </c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</row>
    <row r="1038" spans="1:33" x14ac:dyDescent="0.25">
      <c r="A1038" t="s">
        <v>63</v>
      </c>
      <c r="B1038" s="8" t="s">
        <v>6628</v>
      </c>
      <c r="C1038" s="8" t="s">
        <v>4752</v>
      </c>
      <c r="D1038" s="5" t="s">
        <v>1377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</row>
    <row r="1039" spans="1:33" x14ac:dyDescent="0.25">
      <c r="A1039" t="s">
        <v>63</v>
      </c>
      <c r="B1039" s="8" t="s">
        <v>6628</v>
      </c>
      <c r="C1039" s="8" t="s">
        <v>4753</v>
      </c>
      <c r="D1039" s="5" t="s">
        <v>1378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0</v>
      </c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</row>
    <row r="1040" spans="1:33" x14ac:dyDescent="0.25">
      <c r="A1040" t="s">
        <v>63</v>
      </c>
      <c r="B1040" s="8" t="s">
        <v>6628</v>
      </c>
      <c r="C1040" s="8" t="s">
        <v>4754</v>
      </c>
      <c r="D1040" s="5" t="s">
        <v>1379</v>
      </c>
      <c r="E1040" s="3">
        <v>1.62</v>
      </c>
      <c r="F1040" s="3">
        <v>1.51</v>
      </c>
      <c r="G1040" s="3">
        <v>1.45</v>
      </c>
      <c r="H1040" s="3">
        <v>1.36</v>
      </c>
      <c r="I1040" s="3">
        <v>1.33</v>
      </c>
      <c r="J1040" s="3">
        <v>1.1599999999999999</v>
      </c>
      <c r="K1040" s="3">
        <v>1</v>
      </c>
      <c r="L1040" s="3">
        <v>0.83</v>
      </c>
      <c r="M1040" s="3">
        <v>0.67</v>
      </c>
      <c r="N1040" s="3">
        <v>0.5</v>
      </c>
      <c r="O1040" s="3">
        <v>0.33</v>
      </c>
      <c r="P1040" s="3">
        <v>0.17</v>
      </c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</row>
    <row r="1041" spans="1:33" x14ac:dyDescent="0.25">
      <c r="A1041" t="s">
        <v>63</v>
      </c>
      <c r="B1041" s="8" t="s">
        <v>6628</v>
      </c>
      <c r="C1041" s="8" t="s">
        <v>4755</v>
      </c>
      <c r="D1041" s="5" t="s">
        <v>1380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</row>
    <row r="1042" spans="1:33" x14ac:dyDescent="0.25">
      <c r="A1042" t="s">
        <v>63</v>
      </c>
      <c r="B1042" s="8" t="s">
        <v>6628</v>
      </c>
      <c r="C1042" s="8" t="s">
        <v>4756</v>
      </c>
      <c r="D1042" s="5" t="s">
        <v>1381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</row>
    <row r="1043" spans="1:33" x14ac:dyDescent="0.25">
      <c r="A1043" t="s">
        <v>63</v>
      </c>
      <c r="B1043" s="8" t="s">
        <v>6629</v>
      </c>
      <c r="C1043" s="8" t="s">
        <v>4757</v>
      </c>
      <c r="D1043" s="5" t="s">
        <v>1382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</row>
    <row r="1044" spans="1:33" x14ac:dyDescent="0.25">
      <c r="A1044" t="s">
        <v>63</v>
      </c>
      <c r="B1044" s="8" t="s">
        <v>6629</v>
      </c>
      <c r="C1044" s="8" t="s">
        <v>4758</v>
      </c>
      <c r="D1044" s="5" t="s">
        <v>1383</v>
      </c>
      <c r="E1044" s="3">
        <v>0</v>
      </c>
      <c r="F1044" s="3">
        <v>0</v>
      </c>
      <c r="G1044" s="3">
        <v>0</v>
      </c>
      <c r="H1044" s="3">
        <v>9.3000000000000007</v>
      </c>
      <c r="I1044" s="3">
        <v>9.8800000000000008</v>
      </c>
      <c r="J1044" s="3">
        <v>8.65</v>
      </c>
      <c r="K1044" s="3">
        <v>7.41</v>
      </c>
      <c r="L1044" s="3">
        <v>6.18</v>
      </c>
      <c r="M1044" s="3">
        <v>4.9400000000000004</v>
      </c>
      <c r="N1044" s="3">
        <v>3.71</v>
      </c>
      <c r="O1044" s="3">
        <v>2.4700000000000002</v>
      </c>
      <c r="P1044" s="3">
        <v>1.24</v>
      </c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</row>
    <row r="1045" spans="1:33" x14ac:dyDescent="0.25">
      <c r="A1045" t="s">
        <v>63</v>
      </c>
      <c r="B1045" s="8" t="s">
        <v>6629</v>
      </c>
      <c r="C1045" s="8" t="s">
        <v>4759</v>
      </c>
      <c r="D1045" s="5" t="s">
        <v>1384</v>
      </c>
      <c r="E1045" s="3">
        <v>41.27</v>
      </c>
      <c r="F1045" s="3">
        <v>35.729999999999997</v>
      </c>
      <c r="G1045" s="3">
        <v>30.23</v>
      </c>
      <c r="H1045" s="3">
        <v>28.64</v>
      </c>
      <c r="I1045" s="3">
        <v>27.21</v>
      </c>
      <c r="J1045" s="3">
        <v>23.81</v>
      </c>
      <c r="K1045" s="3">
        <v>20.41</v>
      </c>
      <c r="L1045" s="3">
        <v>17.010000000000002</v>
      </c>
      <c r="M1045" s="3">
        <v>13.61</v>
      </c>
      <c r="N1045" s="3">
        <v>10.199999999999999</v>
      </c>
      <c r="O1045" s="3">
        <v>6.8</v>
      </c>
      <c r="P1045" s="3">
        <v>3.4</v>
      </c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</row>
    <row r="1046" spans="1:33" x14ac:dyDescent="0.25">
      <c r="A1046" t="s">
        <v>63</v>
      </c>
      <c r="B1046" s="8" t="s">
        <v>4760</v>
      </c>
      <c r="C1046" s="8" t="s">
        <v>4760</v>
      </c>
      <c r="D1046" s="5" t="s">
        <v>493</v>
      </c>
      <c r="E1046" s="3">
        <v>74.64</v>
      </c>
      <c r="F1046" s="3">
        <v>72.709999999999994</v>
      </c>
      <c r="G1046" s="3">
        <v>67.44</v>
      </c>
      <c r="H1046" s="3">
        <v>58.54</v>
      </c>
      <c r="I1046" s="3">
        <v>55.99</v>
      </c>
      <c r="J1046" s="3">
        <v>48.99</v>
      </c>
      <c r="K1046" s="3">
        <v>41.99</v>
      </c>
      <c r="L1046" s="3">
        <v>34.99</v>
      </c>
      <c r="M1046" s="3">
        <v>28</v>
      </c>
      <c r="N1046" s="3">
        <v>21</v>
      </c>
      <c r="O1046" s="3">
        <v>14</v>
      </c>
      <c r="P1046" s="3">
        <v>7</v>
      </c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</row>
    <row r="1047" spans="1:33" x14ac:dyDescent="0.25">
      <c r="A1047" t="s">
        <v>63</v>
      </c>
      <c r="B1047" s="8" t="s">
        <v>6630</v>
      </c>
      <c r="C1047" s="8" t="s">
        <v>4761</v>
      </c>
      <c r="D1047" s="5" t="s">
        <v>1385</v>
      </c>
      <c r="E1047" s="3">
        <v>27.56</v>
      </c>
      <c r="F1047" s="3">
        <v>24.01</v>
      </c>
      <c r="G1047" s="3">
        <v>23.73</v>
      </c>
      <c r="H1047" s="3">
        <v>20.96</v>
      </c>
      <c r="I1047" s="3">
        <v>20.37</v>
      </c>
      <c r="J1047" s="3">
        <v>17.82</v>
      </c>
      <c r="K1047" s="3">
        <v>15.28</v>
      </c>
      <c r="L1047" s="3">
        <v>12.73</v>
      </c>
      <c r="M1047" s="3">
        <v>10.19</v>
      </c>
      <c r="N1047" s="3">
        <v>7.64</v>
      </c>
      <c r="O1047" s="3">
        <v>5.09</v>
      </c>
      <c r="P1047" s="3">
        <v>2.5499999999999998</v>
      </c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</row>
    <row r="1048" spans="1:33" x14ac:dyDescent="0.25">
      <c r="A1048" t="s">
        <v>63</v>
      </c>
      <c r="B1048" s="8" t="s">
        <v>6630</v>
      </c>
      <c r="C1048" s="8" t="s">
        <v>4762</v>
      </c>
      <c r="D1048" s="5" t="s">
        <v>1386</v>
      </c>
      <c r="E1048" s="3">
        <v>26.68</v>
      </c>
      <c r="F1048" s="3">
        <v>23.25</v>
      </c>
      <c r="G1048" s="3">
        <v>23.91</v>
      </c>
      <c r="H1048" s="3">
        <v>21.84</v>
      </c>
      <c r="I1048" s="3">
        <v>21.9</v>
      </c>
      <c r="J1048" s="3">
        <v>19.16</v>
      </c>
      <c r="K1048" s="3">
        <v>16.43</v>
      </c>
      <c r="L1048" s="3">
        <v>13.69</v>
      </c>
      <c r="M1048" s="3">
        <v>10.95</v>
      </c>
      <c r="N1048" s="3">
        <v>8.2100000000000009</v>
      </c>
      <c r="O1048" s="3">
        <v>5.48</v>
      </c>
      <c r="P1048" s="3">
        <v>2.74</v>
      </c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</row>
    <row r="1049" spans="1:33" x14ac:dyDescent="0.25">
      <c r="A1049" t="s">
        <v>63</v>
      </c>
      <c r="B1049" s="8" t="s">
        <v>6630</v>
      </c>
      <c r="C1049" s="8" t="s">
        <v>4763</v>
      </c>
      <c r="D1049" s="5" t="s">
        <v>1387</v>
      </c>
      <c r="E1049" s="3">
        <v>38.64</v>
      </c>
      <c r="F1049" s="3">
        <v>33.659999999999997</v>
      </c>
      <c r="G1049" s="3">
        <v>79.11</v>
      </c>
      <c r="H1049" s="3">
        <v>73.41</v>
      </c>
      <c r="I1049" s="3">
        <v>86.25</v>
      </c>
      <c r="J1049" s="3">
        <v>75.47</v>
      </c>
      <c r="K1049" s="3">
        <v>64.69</v>
      </c>
      <c r="L1049" s="3">
        <v>53.91</v>
      </c>
      <c r="M1049" s="3">
        <v>43.13</v>
      </c>
      <c r="N1049" s="3">
        <v>32.340000000000003</v>
      </c>
      <c r="O1049" s="3">
        <v>21.56</v>
      </c>
      <c r="P1049" s="3">
        <v>10.78</v>
      </c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</row>
    <row r="1050" spans="1:33" x14ac:dyDescent="0.25">
      <c r="A1050" t="s">
        <v>63</v>
      </c>
      <c r="B1050" s="8" t="s">
        <v>4764</v>
      </c>
      <c r="C1050" s="8" t="s">
        <v>4764</v>
      </c>
      <c r="D1050" s="5" t="s">
        <v>537</v>
      </c>
      <c r="E1050" s="3">
        <v>95.02</v>
      </c>
      <c r="F1050" s="3">
        <v>95.2</v>
      </c>
      <c r="G1050" s="3">
        <v>95.22</v>
      </c>
      <c r="H1050" s="3">
        <v>93.26</v>
      </c>
      <c r="I1050" s="3">
        <v>89.5</v>
      </c>
      <c r="J1050" s="3">
        <v>78.31</v>
      </c>
      <c r="K1050" s="3">
        <v>67.13</v>
      </c>
      <c r="L1050" s="3">
        <v>55.94</v>
      </c>
      <c r="M1050" s="3">
        <v>44.75</v>
      </c>
      <c r="N1050" s="3">
        <v>33.56</v>
      </c>
      <c r="O1050" s="3">
        <v>22.38</v>
      </c>
      <c r="P1050" s="3">
        <v>11.19</v>
      </c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</row>
    <row r="1051" spans="1:33" x14ac:dyDescent="0.25">
      <c r="A1051" t="s">
        <v>63</v>
      </c>
      <c r="B1051" s="8" t="s">
        <v>4765</v>
      </c>
      <c r="C1051" s="8" t="s">
        <v>4765</v>
      </c>
      <c r="D1051" s="5" t="s">
        <v>26</v>
      </c>
      <c r="E1051" s="3">
        <v>39.81</v>
      </c>
      <c r="F1051" s="3">
        <v>31.18</v>
      </c>
      <c r="G1051" s="3">
        <v>35.119999999999997</v>
      </c>
      <c r="H1051" s="3">
        <v>34.79</v>
      </c>
      <c r="I1051" s="3">
        <v>35.450000000000003</v>
      </c>
      <c r="J1051" s="3">
        <v>31.02</v>
      </c>
      <c r="K1051" s="3">
        <v>26.59</v>
      </c>
      <c r="L1051" s="3">
        <v>22.16</v>
      </c>
      <c r="M1051" s="3">
        <v>17.73</v>
      </c>
      <c r="N1051" s="3">
        <v>13.29</v>
      </c>
      <c r="O1051" s="3">
        <v>8.86</v>
      </c>
      <c r="P1051" s="3">
        <v>4.43</v>
      </c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</row>
    <row r="1052" spans="1:33" x14ac:dyDescent="0.25">
      <c r="A1052" t="s">
        <v>63</v>
      </c>
      <c r="B1052" s="8" t="s">
        <v>4765</v>
      </c>
      <c r="C1052" s="8" t="s">
        <v>4766</v>
      </c>
      <c r="D1052" s="5" t="s">
        <v>1388</v>
      </c>
      <c r="E1052" s="3">
        <v>4.13</v>
      </c>
      <c r="F1052" s="3">
        <v>3.63</v>
      </c>
      <c r="G1052" s="3">
        <v>3.47</v>
      </c>
      <c r="H1052" s="3">
        <v>4.18</v>
      </c>
      <c r="I1052" s="3">
        <v>4.91</v>
      </c>
      <c r="J1052" s="3">
        <v>4.3</v>
      </c>
      <c r="K1052" s="3">
        <v>3.68</v>
      </c>
      <c r="L1052" s="3">
        <v>3.07</v>
      </c>
      <c r="M1052" s="3">
        <v>2.46</v>
      </c>
      <c r="N1052" s="3">
        <v>1.84</v>
      </c>
      <c r="O1052" s="3">
        <v>1.23</v>
      </c>
      <c r="P1052" s="3">
        <v>0.61</v>
      </c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</row>
    <row r="1053" spans="1:33" x14ac:dyDescent="0.25">
      <c r="A1053" t="s">
        <v>63</v>
      </c>
      <c r="B1053" s="8" t="s">
        <v>4767</v>
      </c>
      <c r="C1053" s="8" t="s">
        <v>4767</v>
      </c>
      <c r="D1053" s="5" t="s">
        <v>1389</v>
      </c>
      <c r="E1053" s="3">
        <v>324.95999999999998</v>
      </c>
      <c r="F1053" s="3">
        <v>296.10000000000002</v>
      </c>
      <c r="G1053" s="3">
        <v>291.01</v>
      </c>
      <c r="H1053" s="3">
        <v>267.68</v>
      </c>
      <c r="I1053" s="3">
        <v>265.47000000000003</v>
      </c>
      <c r="J1053" s="3">
        <v>232.29</v>
      </c>
      <c r="K1053" s="3">
        <v>199.1</v>
      </c>
      <c r="L1053" s="3">
        <v>165.92</v>
      </c>
      <c r="M1053" s="3">
        <v>132.74</v>
      </c>
      <c r="N1053" s="3">
        <v>99.55</v>
      </c>
      <c r="O1053" s="3">
        <v>66.37</v>
      </c>
      <c r="P1053" s="3">
        <v>33.18</v>
      </c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</row>
    <row r="1054" spans="1:33" x14ac:dyDescent="0.25">
      <c r="A1054" t="s">
        <v>63</v>
      </c>
      <c r="B1054" s="8" t="s">
        <v>4731</v>
      </c>
      <c r="C1054" s="8" t="s">
        <v>6041</v>
      </c>
      <c r="D1054" s="5" t="s">
        <v>1396</v>
      </c>
      <c r="E1054" s="3"/>
      <c r="F1054" s="3"/>
      <c r="G1054" s="3"/>
      <c r="H1054" s="3"/>
      <c r="I1054" s="3">
        <v>236.43</v>
      </c>
      <c r="J1054" s="3">
        <v>206.88</v>
      </c>
      <c r="K1054" s="3">
        <v>177.32</v>
      </c>
      <c r="L1054" s="3">
        <v>147.77000000000001</v>
      </c>
      <c r="M1054" s="3">
        <v>118.22</v>
      </c>
      <c r="N1054" s="3">
        <v>88.66</v>
      </c>
      <c r="O1054" s="3">
        <v>59.11</v>
      </c>
      <c r="P1054" s="3">
        <v>29.55</v>
      </c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</row>
    <row r="1055" spans="1:33" x14ac:dyDescent="0.25">
      <c r="A1055" t="s">
        <v>13</v>
      </c>
      <c r="B1055" s="8" t="s">
        <v>4768</v>
      </c>
      <c r="C1055" s="8" t="s">
        <v>4768</v>
      </c>
      <c r="D1055" s="5" t="s">
        <v>1399</v>
      </c>
      <c r="E1055" s="3">
        <v>145.04</v>
      </c>
      <c r="F1055" s="3">
        <v>136.9</v>
      </c>
      <c r="G1055" s="3">
        <v>150.13999999999999</v>
      </c>
      <c r="H1055" s="3">
        <v>142.9</v>
      </c>
      <c r="I1055" s="3">
        <v>153.97999999999999</v>
      </c>
      <c r="J1055" s="3">
        <v>134.72999999999999</v>
      </c>
      <c r="K1055" s="3">
        <v>115.49</v>
      </c>
      <c r="L1055" s="3">
        <v>96.24</v>
      </c>
      <c r="M1055" s="3">
        <v>76.989999999999995</v>
      </c>
      <c r="N1055" s="3">
        <v>57.74</v>
      </c>
      <c r="O1055" s="3">
        <v>38.5</v>
      </c>
      <c r="P1055" s="3">
        <v>19.25</v>
      </c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</row>
    <row r="1056" spans="1:33" x14ac:dyDescent="0.25">
      <c r="A1056" t="s">
        <v>13</v>
      </c>
      <c r="B1056" s="8" t="s">
        <v>4769</v>
      </c>
      <c r="C1056" s="8" t="s">
        <v>4769</v>
      </c>
      <c r="D1056" s="5" t="s">
        <v>271</v>
      </c>
      <c r="E1056" s="3">
        <v>9.7200000000000006</v>
      </c>
      <c r="F1056" s="3">
        <v>12.43</v>
      </c>
      <c r="G1056" s="3">
        <v>11.86</v>
      </c>
      <c r="H1056" s="3">
        <v>10.84</v>
      </c>
      <c r="I1056" s="3">
        <v>10.199999999999999</v>
      </c>
      <c r="J1056" s="3">
        <v>8.93</v>
      </c>
      <c r="K1056" s="3">
        <v>7.65</v>
      </c>
      <c r="L1056" s="3">
        <v>6.38</v>
      </c>
      <c r="M1056" s="3">
        <v>5.0999999999999996</v>
      </c>
      <c r="N1056" s="3">
        <v>3.83</v>
      </c>
      <c r="O1056" s="3">
        <v>2.5499999999999998</v>
      </c>
      <c r="P1056" s="3">
        <v>1.28</v>
      </c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</row>
    <row r="1057" spans="1:33" x14ac:dyDescent="0.25">
      <c r="A1057" t="s">
        <v>13</v>
      </c>
      <c r="B1057" s="8" t="s">
        <v>4770</v>
      </c>
      <c r="C1057" s="8" t="s">
        <v>4770</v>
      </c>
      <c r="D1057" s="5" t="s">
        <v>344</v>
      </c>
      <c r="E1057" s="3">
        <v>14.85</v>
      </c>
      <c r="F1057" s="3">
        <v>14.71</v>
      </c>
      <c r="G1057" s="3">
        <v>11.36</v>
      </c>
      <c r="H1057" s="3">
        <v>10.07</v>
      </c>
      <c r="I1057" s="3">
        <v>9.27</v>
      </c>
      <c r="J1057" s="3">
        <v>8.11</v>
      </c>
      <c r="K1057" s="3">
        <v>6.95</v>
      </c>
      <c r="L1057" s="3">
        <v>5.79</v>
      </c>
      <c r="M1057" s="3">
        <v>4.6399999999999997</v>
      </c>
      <c r="N1057" s="3">
        <v>3.48</v>
      </c>
      <c r="O1057" s="3">
        <v>2.3199999999999998</v>
      </c>
      <c r="P1057" s="3">
        <v>1.1599999999999999</v>
      </c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</row>
    <row r="1058" spans="1:33" x14ac:dyDescent="0.25">
      <c r="A1058" t="s">
        <v>13</v>
      </c>
      <c r="B1058" s="8" t="s">
        <v>4771</v>
      </c>
      <c r="C1058" s="8" t="s">
        <v>4771</v>
      </c>
      <c r="D1058" s="5" t="s">
        <v>313</v>
      </c>
      <c r="E1058" s="3">
        <v>61.65</v>
      </c>
      <c r="F1058" s="3">
        <v>52.03</v>
      </c>
      <c r="G1058" s="3">
        <v>55.6</v>
      </c>
      <c r="H1058" s="3">
        <v>48.42</v>
      </c>
      <c r="I1058" s="3">
        <v>45.98</v>
      </c>
      <c r="J1058" s="3">
        <v>40.229999999999997</v>
      </c>
      <c r="K1058" s="3">
        <v>34.49</v>
      </c>
      <c r="L1058" s="3">
        <v>28.74</v>
      </c>
      <c r="M1058" s="3">
        <v>22.99</v>
      </c>
      <c r="N1058" s="3">
        <v>17.239999999999998</v>
      </c>
      <c r="O1058" s="3">
        <v>11.5</v>
      </c>
      <c r="P1058" s="3">
        <v>5.75</v>
      </c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</row>
    <row r="1059" spans="1:33" x14ac:dyDescent="0.25">
      <c r="A1059" t="s">
        <v>13</v>
      </c>
      <c r="B1059" s="8" t="s">
        <v>4771</v>
      </c>
      <c r="C1059" s="8" t="s">
        <v>4772</v>
      </c>
      <c r="D1059" s="5" t="s">
        <v>1105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</row>
    <row r="1060" spans="1:33" x14ac:dyDescent="0.25">
      <c r="A1060" t="s">
        <v>13</v>
      </c>
      <c r="B1060" s="8" t="s">
        <v>4773</v>
      </c>
      <c r="C1060" s="8" t="s">
        <v>4773</v>
      </c>
      <c r="D1060" s="5" t="s">
        <v>1413</v>
      </c>
      <c r="E1060" s="3">
        <v>19.78</v>
      </c>
      <c r="F1060" s="3">
        <v>36.97</v>
      </c>
      <c r="G1060" s="3">
        <v>44.6</v>
      </c>
      <c r="H1060" s="3">
        <v>39.9</v>
      </c>
      <c r="I1060" s="3">
        <v>37.99</v>
      </c>
      <c r="J1060" s="3">
        <v>33.24</v>
      </c>
      <c r="K1060" s="3">
        <v>28.49</v>
      </c>
      <c r="L1060" s="3">
        <v>23.74</v>
      </c>
      <c r="M1060" s="3">
        <v>19</v>
      </c>
      <c r="N1060" s="3">
        <v>14.25</v>
      </c>
      <c r="O1060" s="3">
        <v>9.5</v>
      </c>
      <c r="P1060" s="3">
        <v>4.75</v>
      </c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</row>
    <row r="1061" spans="1:33" x14ac:dyDescent="0.25">
      <c r="A1061" t="s">
        <v>13</v>
      </c>
      <c r="B1061" s="8" t="s">
        <v>4774</v>
      </c>
      <c r="C1061" s="8" t="s">
        <v>4774</v>
      </c>
      <c r="D1061" s="5" t="s">
        <v>63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</row>
    <row r="1062" spans="1:33" x14ac:dyDescent="0.25">
      <c r="A1062" t="s">
        <v>13</v>
      </c>
      <c r="B1062" s="8" t="s">
        <v>4774</v>
      </c>
      <c r="C1062" s="8" t="s">
        <v>4775</v>
      </c>
      <c r="D1062" s="5" t="s">
        <v>162</v>
      </c>
      <c r="E1062" s="3">
        <v>4.42</v>
      </c>
      <c r="F1062" s="3">
        <v>3.23</v>
      </c>
      <c r="G1062" s="3">
        <v>2.59</v>
      </c>
      <c r="H1062" s="3">
        <v>2.86</v>
      </c>
      <c r="I1062" s="3">
        <v>2.65</v>
      </c>
      <c r="J1062" s="3">
        <v>2.3199999999999998</v>
      </c>
      <c r="K1062" s="3">
        <v>1.99</v>
      </c>
      <c r="L1062" s="3">
        <v>1.66</v>
      </c>
      <c r="M1062" s="3">
        <v>1.33</v>
      </c>
      <c r="N1062" s="3">
        <v>0.99</v>
      </c>
      <c r="O1062" s="3">
        <v>0.66</v>
      </c>
      <c r="P1062" s="3">
        <v>0.33</v>
      </c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</row>
    <row r="1063" spans="1:33" x14ac:dyDescent="0.25">
      <c r="A1063" t="s">
        <v>13</v>
      </c>
      <c r="B1063" s="8" t="s">
        <v>4776</v>
      </c>
      <c r="C1063" s="8" t="s">
        <v>4776</v>
      </c>
      <c r="D1063" s="5" t="s">
        <v>13</v>
      </c>
      <c r="E1063" s="3">
        <v>10.83</v>
      </c>
      <c r="F1063" s="3">
        <v>10.72</v>
      </c>
      <c r="G1063" s="3">
        <v>10.72</v>
      </c>
      <c r="H1063" s="3">
        <v>9.58</v>
      </c>
      <c r="I1063" s="3">
        <v>8.9</v>
      </c>
      <c r="J1063" s="3">
        <v>7.79</v>
      </c>
      <c r="K1063" s="3">
        <v>6.68</v>
      </c>
      <c r="L1063" s="3">
        <v>5.56</v>
      </c>
      <c r="M1063" s="3">
        <v>4.45</v>
      </c>
      <c r="N1063" s="3">
        <v>3.34</v>
      </c>
      <c r="O1063" s="3">
        <v>2.23</v>
      </c>
      <c r="P1063" s="3">
        <v>1.1100000000000001</v>
      </c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</row>
    <row r="1064" spans="1:33" x14ac:dyDescent="0.25">
      <c r="A1064" t="s">
        <v>13</v>
      </c>
      <c r="B1064" s="8" t="s">
        <v>4776</v>
      </c>
      <c r="C1064" s="8" t="s">
        <v>4777</v>
      </c>
      <c r="D1064" s="5" t="s">
        <v>1282</v>
      </c>
      <c r="E1064" s="3">
        <v>0.06</v>
      </c>
      <c r="F1064" s="3">
        <v>0.05</v>
      </c>
      <c r="G1064" s="3">
        <v>0.05</v>
      </c>
      <c r="H1064" s="3">
        <v>0.05</v>
      </c>
      <c r="I1064" s="3">
        <v>0.06</v>
      </c>
      <c r="J1064" s="3">
        <v>0.05</v>
      </c>
      <c r="K1064" s="3">
        <v>0.05</v>
      </c>
      <c r="L1064" s="3">
        <v>0.04</v>
      </c>
      <c r="M1064" s="3">
        <v>0.03</v>
      </c>
      <c r="N1064" s="3">
        <v>0.02</v>
      </c>
      <c r="O1064" s="3">
        <v>0.02</v>
      </c>
      <c r="P1064" s="3">
        <v>0.01</v>
      </c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</row>
    <row r="1065" spans="1:33" x14ac:dyDescent="0.25">
      <c r="A1065" t="s">
        <v>13</v>
      </c>
      <c r="B1065" s="8" t="s">
        <v>4778</v>
      </c>
      <c r="C1065" s="8" t="s">
        <v>4778</v>
      </c>
      <c r="D1065" s="5" t="s">
        <v>1401</v>
      </c>
      <c r="E1065" s="3">
        <v>81.680000000000007</v>
      </c>
      <c r="F1065" s="3">
        <v>74.25</v>
      </c>
      <c r="G1065" s="3">
        <v>63.65</v>
      </c>
      <c r="H1065" s="3">
        <v>63.24</v>
      </c>
      <c r="I1065" s="3">
        <v>61.4</v>
      </c>
      <c r="J1065" s="3">
        <v>53.73</v>
      </c>
      <c r="K1065" s="3">
        <v>46.05</v>
      </c>
      <c r="L1065" s="3">
        <v>38.380000000000003</v>
      </c>
      <c r="M1065" s="3">
        <v>30.7</v>
      </c>
      <c r="N1065" s="3">
        <v>23.03</v>
      </c>
      <c r="O1065" s="3">
        <v>15.35</v>
      </c>
      <c r="P1065" s="3">
        <v>7.68</v>
      </c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</row>
    <row r="1066" spans="1:33" x14ac:dyDescent="0.25">
      <c r="A1066" t="s">
        <v>13</v>
      </c>
      <c r="B1066" s="8" t="s">
        <v>4778</v>
      </c>
      <c r="C1066" s="8" t="s">
        <v>4779</v>
      </c>
      <c r="D1066" s="5" t="s">
        <v>1414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</row>
    <row r="1067" spans="1:33" x14ac:dyDescent="0.25">
      <c r="A1067" t="s">
        <v>13</v>
      </c>
      <c r="B1067" s="8" t="s">
        <v>4780</v>
      </c>
      <c r="C1067" s="8" t="s">
        <v>4780</v>
      </c>
      <c r="D1067" s="5" t="s">
        <v>1407</v>
      </c>
      <c r="E1067" s="3">
        <v>48.24</v>
      </c>
      <c r="F1067" s="3">
        <v>46.51</v>
      </c>
      <c r="G1067" s="3">
        <v>47.99</v>
      </c>
      <c r="H1067" s="3">
        <v>43.74</v>
      </c>
      <c r="I1067" s="3">
        <v>41.49</v>
      </c>
      <c r="J1067" s="3">
        <v>36.299999999999997</v>
      </c>
      <c r="K1067" s="3">
        <v>31.12</v>
      </c>
      <c r="L1067" s="3">
        <v>25.93</v>
      </c>
      <c r="M1067" s="3">
        <v>20.75</v>
      </c>
      <c r="N1067" s="3">
        <v>15.56</v>
      </c>
      <c r="O1067" s="3">
        <v>10.37</v>
      </c>
      <c r="P1067" s="3">
        <v>5.19</v>
      </c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</row>
    <row r="1068" spans="1:33" x14ac:dyDescent="0.25">
      <c r="A1068" t="s">
        <v>13</v>
      </c>
      <c r="B1068" s="8" t="s">
        <v>4781</v>
      </c>
      <c r="C1068" s="8" t="s">
        <v>4781</v>
      </c>
      <c r="D1068" s="5" t="s">
        <v>668</v>
      </c>
      <c r="E1068" s="3">
        <v>51.02</v>
      </c>
      <c r="F1068" s="3">
        <v>51.06</v>
      </c>
      <c r="G1068" s="3">
        <v>48.34</v>
      </c>
      <c r="H1068" s="3">
        <v>44.18</v>
      </c>
      <c r="I1068" s="3">
        <v>42</v>
      </c>
      <c r="J1068" s="3">
        <v>36.75</v>
      </c>
      <c r="K1068" s="3">
        <v>31.5</v>
      </c>
      <c r="L1068" s="3">
        <v>26.25</v>
      </c>
      <c r="M1068" s="3">
        <v>21</v>
      </c>
      <c r="N1068" s="3">
        <v>15.75</v>
      </c>
      <c r="O1068" s="3">
        <v>10.5</v>
      </c>
      <c r="P1068" s="3">
        <v>5.25</v>
      </c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</row>
    <row r="1069" spans="1:33" x14ac:dyDescent="0.25">
      <c r="A1069" t="s">
        <v>13</v>
      </c>
      <c r="B1069" s="8" t="s">
        <v>4782</v>
      </c>
      <c r="C1069" s="8" t="s">
        <v>4782</v>
      </c>
      <c r="D1069" s="5" t="s">
        <v>290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</row>
    <row r="1070" spans="1:33" x14ac:dyDescent="0.25">
      <c r="A1070" t="s">
        <v>13</v>
      </c>
      <c r="B1070" s="8" t="s">
        <v>4782</v>
      </c>
      <c r="C1070" s="8" t="s">
        <v>4783</v>
      </c>
      <c r="D1070" s="5" t="s">
        <v>1415</v>
      </c>
      <c r="E1070" s="3">
        <v>11.03</v>
      </c>
      <c r="F1070" s="3">
        <v>11.38</v>
      </c>
      <c r="G1070" s="3">
        <v>12.92</v>
      </c>
      <c r="H1070" s="3">
        <v>11.73</v>
      </c>
      <c r="I1070" s="3">
        <v>10.95</v>
      </c>
      <c r="J1070" s="3">
        <v>9.58</v>
      </c>
      <c r="K1070" s="3">
        <v>8.2100000000000009</v>
      </c>
      <c r="L1070" s="3">
        <v>6.84</v>
      </c>
      <c r="M1070" s="3">
        <v>5.48</v>
      </c>
      <c r="N1070" s="3">
        <v>4.1100000000000003</v>
      </c>
      <c r="O1070" s="3">
        <v>2.74</v>
      </c>
      <c r="P1070" s="3">
        <v>1.37</v>
      </c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</row>
    <row r="1071" spans="1:33" x14ac:dyDescent="0.25">
      <c r="A1071" t="s">
        <v>13</v>
      </c>
      <c r="B1071" s="8" t="s">
        <v>4784</v>
      </c>
      <c r="C1071" s="8" t="s">
        <v>4784</v>
      </c>
      <c r="D1071" s="5" t="s">
        <v>1416</v>
      </c>
      <c r="E1071" s="3">
        <v>29.57</v>
      </c>
      <c r="F1071" s="3">
        <v>30.52</v>
      </c>
      <c r="G1071" s="3">
        <v>29.95</v>
      </c>
      <c r="H1071" s="3">
        <v>28.06</v>
      </c>
      <c r="I1071" s="3">
        <v>27.42</v>
      </c>
      <c r="J1071" s="3">
        <v>23.99</v>
      </c>
      <c r="K1071" s="3">
        <v>20.57</v>
      </c>
      <c r="L1071" s="3">
        <v>17.14</v>
      </c>
      <c r="M1071" s="3">
        <v>13.71</v>
      </c>
      <c r="N1071" s="3">
        <v>10.28</v>
      </c>
      <c r="O1071" s="3">
        <v>6.86</v>
      </c>
      <c r="P1071" s="3">
        <v>3.43</v>
      </c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</row>
    <row r="1072" spans="1:33" x14ac:dyDescent="0.25">
      <c r="A1072" t="s">
        <v>13</v>
      </c>
      <c r="B1072" s="8" t="s">
        <v>4785</v>
      </c>
      <c r="C1072" s="8" t="s">
        <v>4785</v>
      </c>
      <c r="D1072" s="5" t="s">
        <v>396</v>
      </c>
      <c r="E1072" s="3">
        <v>21.18</v>
      </c>
      <c r="F1072" s="3">
        <v>21.67</v>
      </c>
      <c r="G1072" s="3">
        <v>23.5</v>
      </c>
      <c r="H1072" s="3">
        <v>21.24</v>
      </c>
      <c r="I1072" s="3">
        <v>20.25</v>
      </c>
      <c r="J1072" s="3">
        <v>17.72</v>
      </c>
      <c r="K1072" s="3">
        <v>15.19</v>
      </c>
      <c r="L1072" s="3">
        <v>12.66</v>
      </c>
      <c r="M1072" s="3">
        <v>10.130000000000001</v>
      </c>
      <c r="N1072" s="3">
        <v>7.59</v>
      </c>
      <c r="O1072" s="3">
        <v>5.0599999999999996</v>
      </c>
      <c r="P1072" s="3">
        <v>2.5299999999999998</v>
      </c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</row>
    <row r="1073" spans="1:33" x14ac:dyDescent="0.25">
      <c r="A1073" t="s">
        <v>13</v>
      </c>
      <c r="B1073" s="8" t="s">
        <v>4785</v>
      </c>
      <c r="C1073" s="8" t="s">
        <v>4786</v>
      </c>
      <c r="D1073" s="5" t="s">
        <v>1031</v>
      </c>
      <c r="E1073" s="3">
        <v>0.02</v>
      </c>
      <c r="F1073" s="3">
        <v>0.01</v>
      </c>
      <c r="G1073" s="3">
        <v>0.02</v>
      </c>
      <c r="H1073" s="3">
        <v>0.02</v>
      </c>
      <c r="I1073" s="3">
        <v>0.02</v>
      </c>
      <c r="J1073" s="3">
        <v>0.02</v>
      </c>
      <c r="K1073" s="3">
        <v>0.02</v>
      </c>
      <c r="L1073" s="3">
        <v>0.01</v>
      </c>
      <c r="M1073" s="3">
        <v>0.01</v>
      </c>
      <c r="N1073" s="3">
        <v>0.01</v>
      </c>
      <c r="O1073" s="3">
        <v>0.01</v>
      </c>
      <c r="P1073" s="3">
        <v>0</v>
      </c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</row>
    <row r="1074" spans="1:33" x14ac:dyDescent="0.25">
      <c r="A1074" t="s">
        <v>13</v>
      </c>
      <c r="B1074" s="8" t="s">
        <v>4787</v>
      </c>
      <c r="C1074" s="8" t="s">
        <v>4787</v>
      </c>
      <c r="D1074" s="5" t="s">
        <v>1417</v>
      </c>
      <c r="E1074" s="3">
        <v>200.73</v>
      </c>
      <c r="F1074" s="3">
        <v>324.8</v>
      </c>
      <c r="G1074" s="3">
        <v>290.51</v>
      </c>
      <c r="H1074" s="3">
        <v>271.56</v>
      </c>
      <c r="I1074" s="3">
        <v>269.67</v>
      </c>
      <c r="J1074" s="3">
        <v>235.96</v>
      </c>
      <c r="K1074" s="3">
        <v>202.25</v>
      </c>
      <c r="L1074" s="3">
        <v>168.54</v>
      </c>
      <c r="M1074" s="3">
        <v>134.84</v>
      </c>
      <c r="N1074" s="3">
        <v>101.13</v>
      </c>
      <c r="O1074" s="3">
        <v>67.42</v>
      </c>
      <c r="P1074" s="3">
        <v>33.71</v>
      </c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</row>
    <row r="1075" spans="1:33" x14ac:dyDescent="0.25">
      <c r="A1075" t="s">
        <v>13</v>
      </c>
      <c r="B1075" s="8" t="s">
        <v>4788</v>
      </c>
      <c r="C1075" s="8" t="s">
        <v>4788</v>
      </c>
      <c r="D1075" s="5" t="s">
        <v>1418</v>
      </c>
      <c r="E1075" s="3">
        <v>135.83000000000001</v>
      </c>
      <c r="F1075" s="3">
        <v>134.54</v>
      </c>
      <c r="G1075" s="3">
        <v>145.4</v>
      </c>
      <c r="H1075" s="3">
        <v>135.74</v>
      </c>
      <c r="I1075" s="3">
        <v>138.18</v>
      </c>
      <c r="J1075" s="3">
        <v>120.91</v>
      </c>
      <c r="K1075" s="3">
        <v>103.64</v>
      </c>
      <c r="L1075" s="3">
        <v>86.36</v>
      </c>
      <c r="M1075" s="3">
        <v>69.09</v>
      </c>
      <c r="N1075" s="3">
        <v>51.82</v>
      </c>
      <c r="O1075" s="3">
        <v>34.549999999999997</v>
      </c>
      <c r="P1075" s="3">
        <v>17.27</v>
      </c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</row>
    <row r="1076" spans="1:33" x14ac:dyDescent="0.25">
      <c r="A1076" t="s">
        <v>13</v>
      </c>
      <c r="B1076" s="8" t="s">
        <v>6631</v>
      </c>
      <c r="C1076" s="8" t="s">
        <v>4789</v>
      </c>
      <c r="D1076" s="5" t="s">
        <v>172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</row>
    <row r="1077" spans="1:33" x14ac:dyDescent="0.25">
      <c r="A1077" t="s">
        <v>13</v>
      </c>
      <c r="B1077" s="8" t="s">
        <v>4790</v>
      </c>
      <c r="C1077" s="8" t="s">
        <v>4790</v>
      </c>
      <c r="D1077" s="5" t="s">
        <v>1419</v>
      </c>
      <c r="E1077" s="3">
        <v>113.9</v>
      </c>
      <c r="F1077" s="3">
        <v>114.07</v>
      </c>
      <c r="G1077" s="3">
        <v>136.87</v>
      </c>
      <c r="H1077" s="3">
        <v>130.31</v>
      </c>
      <c r="I1077" s="3">
        <v>132.68</v>
      </c>
      <c r="J1077" s="3">
        <v>116.1</v>
      </c>
      <c r="K1077" s="3">
        <v>99.51</v>
      </c>
      <c r="L1077" s="3">
        <v>82.93</v>
      </c>
      <c r="M1077" s="3">
        <v>66.34</v>
      </c>
      <c r="N1077" s="3">
        <v>49.76</v>
      </c>
      <c r="O1077" s="3">
        <v>33.17</v>
      </c>
      <c r="P1077" s="3">
        <v>16.59</v>
      </c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</row>
    <row r="1078" spans="1:33" x14ac:dyDescent="0.25">
      <c r="A1078" t="s">
        <v>13</v>
      </c>
      <c r="B1078" s="8" t="s">
        <v>4790</v>
      </c>
      <c r="C1078" s="8" t="s">
        <v>4791</v>
      </c>
      <c r="D1078" s="5" t="s">
        <v>1420</v>
      </c>
      <c r="E1078" s="3">
        <v>4.55</v>
      </c>
      <c r="F1078" s="3">
        <v>4.09</v>
      </c>
      <c r="G1078" s="3">
        <v>4.74</v>
      </c>
      <c r="H1078" s="3">
        <v>4.7699999999999996</v>
      </c>
      <c r="I1078" s="3">
        <v>4.49</v>
      </c>
      <c r="J1078" s="3">
        <v>3.93</v>
      </c>
      <c r="K1078" s="3">
        <v>3.37</v>
      </c>
      <c r="L1078" s="3">
        <v>2.81</v>
      </c>
      <c r="M1078" s="3">
        <v>2.25</v>
      </c>
      <c r="N1078" s="3">
        <v>1.68</v>
      </c>
      <c r="O1078" s="3">
        <v>1.1200000000000001</v>
      </c>
      <c r="P1078" s="3">
        <v>0.56000000000000005</v>
      </c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</row>
    <row r="1079" spans="1:33" x14ac:dyDescent="0.25">
      <c r="A1079" t="s">
        <v>13</v>
      </c>
      <c r="B1079" s="8" t="s">
        <v>4792</v>
      </c>
      <c r="C1079" s="8" t="s">
        <v>4792</v>
      </c>
      <c r="D1079" s="5" t="s">
        <v>26</v>
      </c>
      <c r="E1079" s="3">
        <v>13.4</v>
      </c>
      <c r="F1079" s="3">
        <v>12.43</v>
      </c>
      <c r="G1079" s="3">
        <v>12.48</v>
      </c>
      <c r="H1079" s="3">
        <v>11.93</v>
      </c>
      <c r="I1079" s="3">
        <v>10.8</v>
      </c>
      <c r="J1079" s="3">
        <v>9.4499999999999993</v>
      </c>
      <c r="K1079" s="3">
        <v>8.1</v>
      </c>
      <c r="L1079" s="3">
        <v>6.75</v>
      </c>
      <c r="M1079" s="3">
        <v>5.4</v>
      </c>
      <c r="N1079" s="3">
        <v>4.05</v>
      </c>
      <c r="O1079" s="3">
        <v>2.7</v>
      </c>
      <c r="P1079" s="3">
        <v>1.35</v>
      </c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</row>
    <row r="1080" spans="1:33" x14ac:dyDescent="0.25">
      <c r="A1080" t="s">
        <v>13</v>
      </c>
      <c r="B1080" s="8" t="s">
        <v>4792</v>
      </c>
      <c r="C1080" s="8" t="s">
        <v>4793</v>
      </c>
      <c r="D1080" s="5" t="s">
        <v>1388</v>
      </c>
      <c r="E1080" s="3">
        <v>1.32</v>
      </c>
      <c r="F1080" s="3">
        <v>1.29</v>
      </c>
      <c r="G1080" s="3">
        <v>1.05</v>
      </c>
      <c r="H1080" s="3">
        <v>1.8</v>
      </c>
      <c r="I1080" s="3">
        <v>1.76</v>
      </c>
      <c r="J1080" s="3">
        <v>1.54</v>
      </c>
      <c r="K1080" s="3">
        <v>1.32</v>
      </c>
      <c r="L1080" s="3">
        <v>1.1000000000000001</v>
      </c>
      <c r="M1080" s="3">
        <v>0.88</v>
      </c>
      <c r="N1080" s="3">
        <v>0.66</v>
      </c>
      <c r="O1080" s="3">
        <v>0.44</v>
      </c>
      <c r="P1080" s="3">
        <v>0.22</v>
      </c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</row>
    <row r="1081" spans="1:33" x14ac:dyDescent="0.25">
      <c r="A1081" t="s">
        <v>13</v>
      </c>
      <c r="B1081" s="8" t="s">
        <v>4782</v>
      </c>
      <c r="C1081" s="8" t="s">
        <v>6247</v>
      </c>
      <c r="D1081" s="5" t="s">
        <v>1425</v>
      </c>
      <c r="E1081" s="3"/>
      <c r="F1081" s="3"/>
      <c r="G1081" s="3"/>
      <c r="H1081" s="3"/>
      <c r="I1081" s="3">
        <v>11.88</v>
      </c>
      <c r="J1081" s="3">
        <v>10.4</v>
      </c>
      <c r="K1081" s="3">
        <v>8.91</v>
      </c>
      <c r="L1081" s="3">
        <v>7.43</v>
      </c>
      <c r="M1081" s="3">
        <v>5.94</v>
      </c>
      <c r="N1081" s="3">
        <v>4.46</v>
      </c>
      <c r="O1081" s="3">
        <v>2.97</v>
      </c>
      <c r="P1081" s="3">
        <v>1.49</v>
      </c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</row>
    <row r="1082" spans="1:33" x14ac:dyDescent="0.25">
      <c r="A1082" t="s">
        <v>13</v>
      </c>
      <c r="B1082" s="8" t="s">
        <v>4790</v>
      </c>
      <c r="C1082" s="8" t="s">
        <v>6343</v>
      </c>
      <c r="D1082" s="5" t="s">
        <v>1426</v>
      </c>
      <c r="E1082" s="3"/>
      <c r="F1082" s="3"/>
      <c r="G1082" s="3"/>
      <c r="H1082" s="3"/>
      <c r="I1082" s="3">
        <v>175.27</v>
      </c>
      <c r="J1082" s="3">
        <v>153.36000000000001</v>
      </c>
      <c r="K1082" s="3">
        <v>131.44999999999999</v>
      </c>
      <c r="L1082" s="3">
        <v>109.54</v>
      </c>
      <c r="M1082" s="3">
        <v>87.64</v>
      </c>
      <c r="N1082" s="3">
        <v>65.73</v>
      </c>
      <c r="O1082" s="3">
        <v>43.82</v>
      </c>
      <c r="P1082" s="3">
        <v>21.91</v>
      </c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</row>
    <row r="1083" spans="1:33" x14ac:dyDescent="0.25">
      <c r="A1083" t="s">
        <v>40</v>
      </c>
      <c r="B1083" s="8" t="s">
        <v>6632</v>
      </c>
      <c r="C1083" s="8" t="s">
        <v>4794</v>
      </c>
      <c r="D1083" s="5" t="s">
        <v>1443</v>
      </c>
      <c r="E1083" s="3">
        <v>6.83</v>
      </c>
      <c r="F1083" s="3">
        <v>6.47</v>
      </c>
      <c r="G1083" s="3">
        <v>6.52</v>
      </c>
      <c r="H1083" s="3">
        <v>5.44</v>
      </c>
      <c r="I1083" s="3">
        <v>4.91</v>
      </c>
      <c r="J1083" s="3">
        <v>4.3</v>
      </c>
      <c r="K1083" s="3">
        <v>3.68</v>
      </c>
      <c r="L1083" s="3">
        <v>3.07</v>
      </c>
      <c r="M1083" s="3">
        <v>2.46</v>
      </c>
      <c r="N1083" s="3">
        <v>1.84</v>
      </c>
      <c r="O1083" s="3">
        <v>1.23</v>
      </c>
      <c r="P1083" s="3">
        <v>0.61</v>
      </c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</row>
    <row r="1084" spans="1:33" x14ac:dyDescent="0.25">
      <c r="A1084" t="s">
        <v>40</v>
      </c>
      <c r="B1084" s="8" t="s">
        <v>6632</v>
      </c>
      <c r="C1084" s="8" t="s">
        <v>4795</v>
      </c>
      <c r="D1084" s="5" t="s">
        <v>1444</v>
      </c>
      <c r="E1084" s="3">
        <v>52.34</v>
      </c>
      <c r="F1084" s="3">
        <v>57.27</v>
      </c>
      <c r="G1084" s="3">
        <v>48.75</v>
      </c>
      <c r="H1084" s="3">
        <v>46.48</v>
      </c>
      <c r="I1084" s="3">
        <v>45.47</v>
      </c>
      <c r="J1084" s="3">
        <v>39.79</v>
      </c>
      <c r="K1084" s="3">
        <v>34.1</v>
      </c>
      <c r="L1084" s="3">
        <v>28.42</v>
      </c>
      <c r="M1084" s="3">
        <v>22.74</v>
      </c>
      <c r="N1084" s="3">
        <v>17.05</v>
      </c>
      <c r="O1084" s="3">
        <v>11.37</v>
      </c>
      <c r="P1084" s="3">
        <v>5.68</v>
      </c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</row>
    <row r="1085" spans="1:33" x14ac:dyDescent="0.25">
      <c r="A1085" t="s">
        <v>40</v>
      </c>
      <c r="B1085" s="8" t="s">
        <v>6632</v>
      </c>
      <c r="C1085" s="8" t="s">
        <v>4796</v>
      </c>
      <c r="D1085" s="5" t="s">
        <v>1445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</row>
    <row r="1086" spans="1:33" x14ac:dyDescent="0.25">
      <c r="A1086" t="s">
        <v>40</v>
      </c>
      <c r="B1086" s="8" t="s">
        <v>6632</v>
      </c>
      <c r="C1086" s="8" t="s">
        <v>4797</v>
      </c>
      <c r="D1086" s="5" t="s">
        <v>1446</v>
      </c>
      <c r="E1086" s="3">
        <v>25.6</v>
      </c>
      <c r="F1086" s="3">
        <v>23.75</v>
      </c>
      <c r="G1086" s="3">
        <v>28.86</v>
      </c>
      <c r="H1086" s="3">
        <v>27.28</v>
      </c>
      <c r="I1086" s="3">
        <v>26.68</v>
      </c>
      <c r="J1086" s="3">
        <v>23.35</v>
      </c>
      <c r="K1086" s="3">
        <v>20.010000000000002</v>
      </c>
      <c r="L1086" s="3">
        <v>16.68</v>
      </c>
      <c r="M1086" s="3">
        <v>13.34</v>
      </c>
      <c r="N1086" s="3">
        <v>10.01</v>
      </c>
      <c r="O1086" s="3">
        <v>6.67</v>
      </c>
      <c r="P1086" s="3">
        <v>3.34</v>
      </c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</row>
    <row r="1087" spans="1:33" x14ac:dyDescent="0.25">
      <c r="A1087" t="s">
        <v>40</v>
      </c>
      <c r="B1087" s="8" t="s">
        <v>6633</v>
      </c>
      <c r="C1087" s="8" t="s">
        <v>4798</v>
      </c>
      <c r="D1087" s="5" t="s">
        <v>1447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</row>
    <row r="1088" spans="1:33" x14ac:dyDescent="0.25">
      <c r="A1088" t="s">
        <v>40</v>
      </c>
      <c r="B1088" s="8" t="s">
        <v>6633</v>
      </c>
      <c r="C1088" s="8" t="s">
        <v>4799</v>
      </c>
      <c r="D1088" s="5" t="s">
        <v>1448</v>
      </c>
      <c r="E1088" s="3">
        <v>11.28</v>
      </c>
      <c r="F1088" s="3">
        <v>10.58</v>
      </c>
      <c r="G1088" s="3">
        <v>10.23</v>
      </c>
      <c r="H1088" s="3">
        <v>9.0500000000000007</v>
      </c>
      <c r="I1088" s="3">
        <v>8.4700000000000006</v>
      </c>
      <c r="J1088" s="3">
        <v>7.41</v>
      </c>
      <c r="K1088" s="3">
        <v>6.35</v>
      </c>
      <c r="L1088" s="3">
        <v>5.29</v>
      </c>
      <c r="M1088" s="3">
        <v>4.24</v>
      </c>
      <c r="N1088" s="3">
        <v>3.18</v>
      </c>
      <c r="O1088" s="3">
        <v>2.12</v>
      </c>
      <c r="P1088" s="3">
        <v>1.06</v>
      </c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</row>
    <row r="1089" spans="1:33" x14ac:dyDescent="0.25">
      <c r="A1089" t="s">
        <v>40</v>
      </c>
      <c r="B1089" s="8" t="s">
        <v>6633</v>
      </c>
      <c r="C1089" s="8" t="s">
        <v>4800</v>
      </c>
      <c r="D1089" s="5" t="s">
        <v>1449</v>
      </c>
      <c r="E1089" s="3">
        <v>11.25</v>
      </c>
      <c r="F1089" s="3">
        <v>10.54</v>
      </c>
      <c r="G1089" s="3">
        <v>10.19</v>
      </c>
      <c r="H1089" s="3">
        <v>8.99</v>
      </c>
      <c r="I1089" s="3">
        <v>8.4499999999999993</v>
      </c>
      <c r="J1089" s="3">
        <v>7.39</v>
      </c>
      <c r="K1089" s="3">
        <v>6.34</v>
      </c>
      <c r="L1089" s="3">
        <v>5.28</v>
      </c>
      <c r="M1089" s="3">
        <v>4.2300000000000004</v>
      </c>
      <c r="N1089" s="3">
        <v>3.17</v>
      </c>
      <c r="O1089" s="3">
        <v>2.11</v>
      </c>
      <c r="P1089" s="3">
        <v>1.06</v>
      </c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</row>
    <row r="1090" spans="1:33" x14ac:dyDescent="0.25">
      <c r="A1090" t="s">
        <v>40</v>
      </c>
      <c r="B1090" s="8" t="s">
        <v>6634</v>
      </c>
      <c r="C1090" s="8" t="s">
        <v>4801</v>
      </c>
      <c r="D1090" s="5" t="s">
        <v>1450</v>
      </c>
      <c r="E1090" s="3">
        <v>20.82</v>
      </c>
      <c r="F1090" s="3">
        <v>39.94</v>
      </c>
      <c r="G1090" s="3">
        <v>38.6</v>
      </c>
      <c r="H1090" s="3">
        <v>35.79</v>
      </c>
      <c r="I1090" s="3">
        <v>34.86</v>
      </c>
      <c r="J1090" s="3">
        <v>30.5</v>
      </c>
      <c r="K1090" s="3">
        <v>26.15</v>
      </c>
      <c r="L1090" s="3">
        <v>21.79</v>
      </c>
      <c r="M1090" s="3">
        <v>17.43</v>
      </c>
      <c r="N1090" s="3">
        <v>13.07</v>
      </c>
      <c r="O1090" s="3">
        <v>8.7200000000000006</v>
      </c>
      <c r="P1090" s="3">
        <v>4.3600000000000003</v>
      </c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</row>
    <row r="1091" spans="1:33" x14ac:dyDescent="0.25">
      <c r="A1091" t="s">
        <v>40</v>
      </c>
      <c r="B1091" s="8" t="s">
        <v>6634</v>
      </c>
      <c r="C1091" s="8" t="s">
        <v>4802</v>
      </c>
      <c r="D1091" s="5" t="s">
        <v>1451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</row>
    <row r="1092" spans="1:33" x14ac:dyDescent="0.25">
      <c r="A1092" t="s">
        <v>40</v>
      </c>
      <c r="B1092" s="8" t="s">
        <v>6634</v>
      </c>
      <c r="C1092" s="8" t="s">
        <v>4803</v>
      </c>
      <c r="D1092" s="5" t="s">
        <v>1452</v>
      </c>
      <c r="E1092" s="3">
        <v>12.67</v>
      </c>
      <c r="F1092" s="3">
        <v>15.11</v>
      </c>
      <c r="G1092" s="3">
        <v>14.61</v>
      </c>
      <c r="H1092" s="3">
        <v>14.74</v>
      </c>
      <c r="I1092" s="3">
        <v>14.11</v>
      </c>
      <c r="J1092" s="3">
        <v>12.35</v>
      </c>
      <c r="K1092" s="3">
        <v>10.58</v>
      </c>
      <c r="L1092" s="3">
        <v>8.82</v>
      </c>
      <c r="M1092" s="3">
        <v>7.06</v>
      </c>
      <c r="N1092" s="3">
        <v>5.29</v>
      </c>
      <c r="O1092" s="3">
        <v>3.53</v>
      </c>
      <c r="P1092" s="3">
        <v>1.76</v>
      </c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</row>
    <row r="1093" spans="1:33" x14ac:dyDescent="0.25">
      <c r="A1093" t="s">
        <v>40</v>
      </c>
      <c r="B1093" s="8" t="s">
        <v>6635</v>
      </c>
      <c r="C1093" s="8" t="s">
        <v>4804</v>
      </c>
      <c r="D1093" s="5" t="s">
        <v>1453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</row>
    <row r="1094" spans="1:33" x14ac:dyDescent="0.25">
      <c r="A1094" t="s">
        <v>40</v>
      </c>
      <c r="B1094" s="8" t="s">
        <v>6635</v>
      </c>
      <c r="C1094" s="8" t="s">
        <v>4805</v>
      </c>
      <c r="D1094" s="5" t="s">
        <v>1454</v>
      </c>
      <c r="E1094" s="3">
        <v>8.3000000000000007</v>
      </c>
      <c r="F1094" s="3">
        <v>8.4</v>
      </c>
      <c r="G1094" s="3">
        <v>8.11</v>
      </c>
      <c r="H1094" s="3">
        <v>2.04</v>
      </c>
      <c r="I1094" s="3">
        <v>1.99</v>
      </c>
      <c r="J1094" s="3">
        <v>1.74</v>
      </c>
      <c r="K1094" s="3">
        <v>1.49</v>
      </c>
      <c r="L1094" s="3">
        <v>1.24</v>
      </c>
      <c r="M1094" s="3">
        <v>1</v>
      </c>
      <c r="N1094" s="3">
        <v>0.75</v>
      </c>
      <c r="O1094" s="3">
        <v>0.5</v>
      </c>
      <c r="P1094" s="3">
        <v>0.25</v>
      </c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</row>
    <row r="1095" spans="1:33" x14ac:dyDescent="0.25">
      <c r="A1095" t="s">
        <v>40</v>
      </c>
      <c r="B1095" s="8" t="s">
        <v>4806</v>
      </c>
      <c r="C1095" s="8" t="s">
        <v>4806</v>
      </c>
      <c r="D1095" s="5" t="s">
        <v>55</v>
      </c>
      <c r="E1095" s="3">
        <v>38.85</v>
      </c>
      <c r="F1095" s="3">
        <v>41.78</v>
      </c>
      <c r="G1095" s="3">
        <v>40.380000000000003</v>
      </c>
      <c r="H1095" s="3">
        <v>36.01</v>
      </c>
      <c r="I1095" s="3">
        <v>40.83</v>
      </c>
      <c r="J1095" s="3">
        <v>35.729999999999997</v>
      </c>
      <c r="K1095" s="3">
        <v>30.62</v>
      </c>
      <c r="L1095" s="3">
        <v>25.52</v>
      </c>
      <c r="M1095" s="3">
        <v>20.420000000000002</v>
      </c>
      <c r="N1095" s="3">
        <v>15.31</v>
      </c>
      <c r="O1095" s="3">
        <v>10.210000000000001</v>
      </c>
      <c r="P1095" s="3">
        <v>5.0999999999999996</v>
      </c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</row>
    <row r="1096" spans="1:33" x14ac:dyDescent="0.25">
      <c r="A1096" t="s">
        <v>40</v>
      </c>
      <c r="B1096" s="8" t="s">
        <v>4806</v>
      </c>
      <c r="C1096" s="8" t="s">
        <v>4807</v>
      </c>
      <c r="D1096" s="5" t="s">
        <v>1455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</row>
    <row r="1097" spans="1:33" x14ac:dyDescent="0.25">
      <c r="A1097" t="s">
        <v>40</v>
      </c>
      <c r="B1097" s="8" t="s">
        <v>6636</v>
      </c>
      <c r="C1097" s="8" t="s">
        <v>4808</v>
      </c>
      <c r="D1097" s="5" t="s">
        <v>1456</v>
      </c>
      <c r="E1097" s="3">
        <v>2.39</v>
      </c>
      <c r="F1097" s="3">
        <v>2.1800000000000002</v>
      </c>
      <c r="G1097" s="3">
        <v>1.78</v>
      </c>
      <c r="H1097" s="3">
        <v>1.71</v>
      </c>
      <c r="I1097" s="3">
        <v>1.2</v>
      </c>
      <c r="J1097" s="3">
        <v>1.05</v>
      </c>
      <c r="K1097" s="3">
        <v>0.9</v>
      </c>
      <c r="L1097" s="3">
        <v>0.75</v>
      </c>
      <c r="M1097" s="3">
        <v>0.6</v>
      </c>
      <c r="N1097" s="3">
        <v>0.45</v>
      </c>
      <c r="O1097" s="3">
        <v>0.3</v>
      </c>
      <c r="P1097" s="3">
        <v>0.15</v>
      </c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</row>
    <row r="1098" spans="1:33" x14ac:dyDescent="0.25">
      <c r="A1098" t="s">
        <v>40</v>
      </c>
      <c r="B1098" s="8" t="s">
        <v>6636</v>
      </c>
      <c r="C1098" s="8" t="s">
        <v>4809</v>
      </c>
      <c r="D1098" s="5" t="s">
        <v>1457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0</v>
      </c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</row>
    <row r="1099" spans="1:33" x14ac:dyDescent="0.25">
      <c r="A1099" t="s">
        <v>40</v>
      </c>
      <c r="B1099" s="8" t="s">
        <v>6636</v>
      </c>
      <c r="C1099" s="8" t="s">
        <v>4810</v>
      </c>
      <c r="D1099" s="5" t="s">
        <v>1458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</row>
    <row r="1100" spans="1:33" x14ac:dyDescent="0.25">
      <c r="A1100" t="s">
        <v>40</v>
      </c>
      <c r="B1100" s="8" t="s">
        <v>6637</v>
      </c>
      <c r="C1100" s="8" t="s">
        <v>4811</v>
      </c>
      <c r="D1100" s="5" t="s">
        <v>1459</v>
      </c>
      <c r="E1100" s="3">
        <v>55.62</v>
      </c>
      <c r="F1100" s="3">
        <v>52.82</v>
      </c>
      <c r="G1100" s="3">
        <v>51.04</v>
      </c>
      <c r="H1100" s="3">
        <v>45.56</v>
      </c>
      <c r="I1100" s="3">
        <v>51.47</v>
      </c>
      <c r="J1100" s="3">
        <v>45.04</v>
      </c>
      <c r="K1100" s="3">
        <v>38.6</v>
      </c>
      <c r="L1100" s="3">
        <v>32.17</v>
      </c>
      <c r="M1100" s="3">
        <v>25.74</v>
      </c>
      <c r="N1100" s="3">
        <v>19.3</v>
      </c>
      <c r="O1100" s="3">
        <v>12.87</v>
      </c>
      <c r="P1100" s="3">
        <v>6.43</v>
      </c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</row>
    <row r="1101" spans="1:33" x14ac:dyDescent="0.25">
      <c r="A1101" t="s">
        <v>40</v>
      </c>
      <c r="B1101" s="8" t="s">
        <v>4812</v>
      </c>
      <c r="C1101" s="8" t="s">
        <v>4812</v>
      </c>
      <c r="D1101" s="5" t="s">
        <v>1433</v>
      </c>
      <c r="E1101" s="3">
        <v>76.989999999999995</v>
      </c>
      <c r="F1101" s="3">
        <v>64.73</v>
      </c>
      <c r="G1101" s="3">
        <v>69.66</v>
      </c>
      <c r="H1101" s="3">
        <v>61.86</v>
      </c>
      <c r="I1101" s="3">
        <v>57.26</v>
      </c>
      <c r="J1101" s="3">
        <v>50.1</v>
      </c>
      <c r="K1101" s="3">
        <v>42.95</v>
      </c>
      <c r="L1101" s="3">
        <v>35.79</v>
      </c>
      <c r="M1101" s="3">
        <v>28.63</v>
      </c>
      <c r="N1101" s="3">
        <v>21.47</v>
      </c>
      <c r="O1101" s="3">
        <v>14.32</v>
      </c>
      <c r="P1101" s="3">
        <v>7.16</v>
      </c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</row>
    <row r="1102" spans="1:33" x14ac:dyDescent="0.25">
      <c r="A1102" t="s">
        <v>40</v>
      </c>
      <c r="B1102" s="8" t="s">
        <v>4813</v>
      </c>
      <c r="C1102" s="8" t="s">
        <v>4813</v>
      </c>
      <c r="D1102" s="5" t="s">
        <v>1460</v>
      </c>
      <c r="E1102" s="3">
        <v>182.27</v>
      </c>
      <c r="F1102" s="3">
        <v>182.81</v>
      </c>
      <c r="G1102" s="3">
        <v>178.05</v>
      </c>
      <c r="H1102" s="3">
        <v>127.13</v>
      </c>
      <c r="I1102" s="3">
        <v>138.66999999999999</v>
      </c>
      <c r="J1102" s="3">
        <v>121.34</v>
      </c>
      <c r="K1102" s="3">
        <v>104</v>
      </c>
      <c r="L1102" s="3">
        <v>86.67</v>
      </c>
      <c r="M1102" s="3">
        <v>69.34</v>
      </c>
      <c r="N1102" s="3">
        <v>52</v>
      </c>
      <c r="O1102" s="3">
        <v>34.67</v>
      </c>
      <c r="P1102" s="3">
        <v>17.329999999999998</v>
      </c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</row>
    <row r="1103" spans="1:33" x14ac:dyDescent="0.25">
      <c r="A1103" t="s">
        <v>40</v>
      </c>
      <c r="B1103" s="8" t="s">
        <v>6638</v>
      </c>
      <c r="C1103" s="8" t="s">
        <v>4814</v>
      </c>
      <c r="D1103" s="5" t="s">
        <v>1461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</row>
    <row r="1104" spans="1:33" x14ac:dyDescent="0.25">
      <c r="A1104" t="s">
        <v>40</v>
      </c>
      <c r="B1104" s="8" t="s">
        <v>6638</v>
      </c>
      <c r="C1104" s="8" t="s">
        <v>4815</v>
      </c>
      <c r="D1104" s="5" t="s">
        <v>1462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0</v>
      </c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</row>
    <row r="1105" spans="1:33" x14ac:dyDescent="0.25">
      <c r="A1105" t="s">
        <v>40</v>
      </c>
      <c r="B1105" s="8" t="s">
        <v>6639</v>
      </c>
      <c r="C1105" s="8" t="s">
        <v>4816</v>
      </c>
      <c r="D1105" s="5" t="s">
        <v>1463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</row>
    <row r="1106" spans="1:33" x14ac:dyDescent="0.25">
      <c r="A1106" t="s">
        <v>40</v>
      </c>
      <c r="B1106" s="8" t="s">
        <v>6639</v>
      </c>
      <c r="C1106" s="8" t="s">
        <v>4817</v>
      </c>
      <c r="D1106" s="5" t="s">
        <v>1464</v>
      </c>
      <c r="E1106" s="3">
        <v>7.16</v>
      </c>
      <c r="F1106" s="3">
        <v>6.66</v>
      </c>
      <c r="G1106" s="3">
        <v>6.43</v>
      </c>
      <c r="H1106" s="3">
        <v>6.15</v>
      </c>
      <c r="I1106" s="3">
        <v>9.07</v>
      </c>
      <c r="J1106" s="3">
        <v>7.94</v>
      </c>
      <c r="K1106" s="3">
        <v>6.8</v>
      </c>
      <c r="L1106" s="3">
        <v>5.67</v>
      </c>
      <c r="M1106" s="3">
        <v>4.54</v>
      </c>
      <c r="N1106" s="3">
        <v>3.4</v>
      </c>
      <c r="O1106" s="3">
        <v>2.27</v>
      </c>
      <c r="P1106" s="3">
        <v>1.1299999999999999</v>
      </c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</row>
    <row r="1107" spans="1:33" x14ac:dyDescent="0.25">
      <c r="A1107" t="s">
        <v>40</v>
      </c>
      <c r="B1107" s="8" t="s">
        <v>6639</v>
      </c>
      <c r="C1107" s="8" t="s">
        <v>4818</v>
      </c>
      <c r="D1107" s="5" t="s">
        <v>1465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</row>
    <row r="1108" spans="1:33" x14ac:dyDescent="0.25">
      <c r="A1108" t="s">
        <v>40</v>
      </c>
      <c r="B1108" s="8" t="s">
        <v>6639</v>
      </c>
      <c r="C1108" s="8" t="s">
        <v>4819</v>
      </c>
      <c r="D1108" s="5" t="s">
        <v>1466</v>
      </c>
      <c r="E1108" s="3">
        <v>10.039999999999999</v>
      </c>
      <c r="F1108" s="3">
        <v>9.76</v>
      </c>
      <c r="G1108" s="3">
        <v>9.43</v>
      </c>
      <c r="H1108" s="3">
        <v>8.3000000000000007</v>
      </c>
      <c r="I1108" s="3">
        <v>6.71</v>
      </c>
      <c r="J1108" s="3">
        <v>5.87</v>
      </c>
      <c r="K1108" s="3">
        <v>5.03</v>
      </c>
      <c r="L1108" s="3">
        <v>4.1900000000000004</v>
      </c>
      <c r="M1108" s="3">
        <v>3.36</v>
      </c>
      <c r="N1108" s="3">
        <v>2.52</v>
      </c>
      <c r="O1108" s="3">
        <v>1.68</v>
      </c>
      <c r="P1108" s="3">
        <v>0.84</v>
      </c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</row>
    <row r="1109" spans="1:33" x14ac:dyDescent="0.25">
      <c r="A1109" t="s">
        <v>40</v>
      </c>
      <c r="B1109" s="8" t="s">
        <v>6640</v>
      </c>
      <c r="C1109" s="8" t="s">
        <v>4820</v>
      </c>
      <c r="D1109" s="5" t="s">
        <v>1467</v>
      </c>
      <c r="E1109" s="3">
        <v>1.02</v>
      </c>
      <c r="F1109" s="3">
        <v>0.92</v>
      </c>
      <c r="G1109" s="3">
        <v>0.89</v>
      </c>
      <c r="H1109" s="3">
        <v>0.57999999999999996</v>
      </c>
      <c r="I1109" s="3">
        <v>0.59</v>
      </c>
      <c r="J1109" s="3">
        <v>0.52</v>
      </c>
      <c r="K1109" s="3">
        <v>0.44</v>
      </c>
      <c r="L1109" s="3">
        <v>0.37</v>
      </c>
      <c r="M1109" s="3">
        <v>0.3</v>
      </c>
      <c r="N1109" s="3">
        <v>0.22</v>
      </c>
      <c r="O1109" s="3">
        <v>0.15</v>
      </c>
      <c r="P1109" s="3">
        <v>7.0000000000000007E-2</v>
      </c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</row>
    <row r="1110" spans="1:33" x14ac:dyDescent="0.25">
      <c r="A1110" t="s">
        <v>40</v>
      </c>
      <c r="B1110" s="8" t="s">
        <v>6640</v>
      </c>
      <c r="C1110" s="8" t="s">
        <v>4821</v>
      </c>
      <c r="D1110" s="5" t="s">
        <v>1468</v>
      </c>
      <c r="E1110" s="3">
        <v>6.36</v>
      </c>
      <c r="F1110" s="3">
        <v>5.93</v>
      </c>
      <c r="G1110" s="3">
        <v>7.44</v>
      </c>
      <c r="H1110" s="3">
        <v>5.92</v>
      </c>
      <c r="I1110" s="3">
        <v>5.42</v>
      </c>
      <c r="J1110" s="3">
        <v>4.74</v>
      </c>
      <c r="K1110" s="3">
        <v>4.07</v>
      </c>
      <c r="L1110" s="3">
        <v>3.39</v>
      </c>
      <c r="M1110" s="3">
        <v>2.71</v>
      </c>
      <c r="N1110" s="3">
        <v>2.0299999999999998</v>
      </c>
      <c r="O1110" s="3">
        <v>1.36</v>
      </c>
      <c r="P1110" s="3">
        <v>0.68</v>
      </c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</row>
    <row r="1111" spans="1:33" x14ac:dyDescent="0.25">
      <c r="A1111" t="s">
        <v>40</v>
      </c>
      <c r="B1111" s="8" t="s">
        <v>6640</v>
      </c>
      <c r="C1111" s="8" t="s">
        <v>4822</v>
      </c>
      <c r="D1111" s="5" t="s">
        <v>1469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</row>
    <row r="1112" spans="1:33" x14ac:dyDescent="0.25">
      <c r="A1112" t="s">
        <v>40</v>
      </c>
      <c r="B1112" s="8" t="s">
        <v>6640</v>
      </c>
      <c r="C1112" s="8" t="s">
        <v>4823</v>
      </c>
      <c r="D1112" s="5" t="s">
        <v>1470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</row>
    <row r="1113" spans="1:33" x14ac:dyDescent="0.25">
      <c r="A1113" t="s">
        <v>40</v>
      </c>
      <c r="B1113" s="8" t="s">
        <v>6641</v>
      </c>
      <c r="C1113" s="8" t="s">
        <v>4824</v>
      </c>
      <c r="D1113" s="5" t="s">
        <v>1471</v>
      </c>
      <c r="E1113" s="3">
        <v>62.39</v>
      </c>
      <c r="F1113" s="3">
        <v>61.01</v>
      </c>
      <c r="G1113" s="3">
        <v>59.37</v>
      </c>
      <c r="H1113" s="3">
        <v>42.56</v>
      </c>
      <c r="I1113" s="3">
        <v>42.74</v>
      </c>
      <c r="J1113" s="3">
        <v>37.4</v>
      </c>
      <c r="K1113" s="3">
        <v>32.06</v>
      </c>
      <c r="L1113" s="3">
        <v>26.71</v>
      </c>
      <c r="M1113" s="3">
        <v>21.37</v>
      </c>
      <c r="N1113" s="3">
        <v>16.03</v>
      </c>
      <c r="O1113" s="3">
        <v>10.69</v>
      </c>
      <c r="P1113" s="3">
        <v>5.34</v>
      </c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</row>
    <row r="1114" spans="1:33" x14ac:dyDescent="0.25">
      <c r="A1114" t="s">
        <v>40</v>
      </c>
      <c r="B1114" s="8" t="s">
        <v>6641</v>
      </c>
      <c r="C1114" s="8" t="s">
        <v>4825</v>
      </c>
      <c r="D1114" s="5" t="s">
        <v>1472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</row>
    <row r="1115" spans="1:33" x14ac:dyDescent="0.25">
      <c r="A1115" t="s">
        <v>40</v>
      </c>
      <c r="B1115" s="8" t="s">
        <v>4826</v>
      </c>
      <c r="C1115" s="8" t="s">
        <v>4826</v>
      </c>
      <c r="D1115" s="5" t="s">
        <v>1473</v>
      </c>
      <c r="E1115" s="3">
        <v>23.53</v>
      </c>
      <c r="F1115" s="3">
        <v>22.49</v>
      </c>
      <c r="G1115" s="3">
        <v>21.73</v>
      </c>
      <c r="H1115" s="3">
        <v>19.72</v>
      </c>
      <c r="I1115" s="3">
        <v>17.16</v>
      </c>
      <c r="J1115" s="3">
        <v>15.02</v>
      </c>
      <c r="K1115" s="3">
        <v>12.87</v>
      </c>
      <c r="L1115" s="3">
        <v>10.73</v>
      </c>
      <c r="M1115" s="3">
        <v>8.58</v>
      </c>
      <c r="N1115" s="3">
        <v>6.44</v>
      </c>
      <c r="O1115" s="3">
        <v>4.29</v>
      </c>
      <c r="P1115" s="3">
        <v>2.15</v>
      </c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</row>
    <row r="1116" spans="1:33" x14ac:dyDescent="0.25">
      <c r="A1116" t="s">
        <v>40</v>
      </c>
      <c r="B1116" s="8" t="s">
        <v>4826</v>
      </c>
      <c r="C1116" s="8" t="s">
        <v>4827</v>
      </c>
      <c r="D1116" s="5" t="s">
        <v>1474</v>
      </c>
      <c r="E1116" s="3">
        <v>109.69</v>
      </c>
      <c r="F1116" s="3">
        <v>102.04</v>
      </c>
      <c r="G1116" s="3">
        <v>99.53</v>
      </c>
      <c r="H1116" s="3">
        <v>110.07</v>
      </c>
      <c r="I1116" s="3">
        <v>106.16</v>
      </c>
      <c r="J1116" s="3">
        <v>92.89</v>
      </c>
      <c r="K1116" s="3">
        <v>79.62</v>
      </c>
      <c r="L1116" s="3">
        <v>66.349999999999994</v>
      </c>
      <c r="M1116" s="3">
        <v>53.08</v>
      </c>
      <c r="N1116" s="3">
        <v>39.81</v>
      </c>
      <c r="O1116" s="3">
        <v>26.54</v>
      </c>
      <c r="P1116" s="3">
        <v>13.27</v>
      </c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</row>
    <row r="1117" spans="1:33" x14ac:dyDescent="0.25">
      <c r="A1117" t="s">
        <v>40</v>
      </c>
      <c r="B1117" s="8" t="s">
        <v>6642</v>
      </c>
      <c r="C1117" s="8" t="s">
        <v>4828</v>
      </c>
      <c r="D1117" s="5" t="s">
        <v>1475</v>
      </c>
      <c r="E1117" s="3">
        <v>154.58000000000001</v>
      </c>
      <c r="F1117" s="3">
        <v>145.04</v>
      </c>
      <c r="G1117" s="3">
        <v>160.59</v>
      </c>
      <c r="H1117" s="3">
        <v>131.81</v>
      </c>
      <c r="I1117" s="3">
        <v>133.88999999999999</v>
      </c>
      <c r="J1117" s="3">
        <v>117.15</v>
      </c>
      <c r="K1117" s="3">
        <v>100.42</v>
      </c>
      <c r="L1117" s="3">
        <v>83.68</v>
      </c>
      <c r="M1117" s="3">
        <v>66.95</v>
      </c>
      <c r="N1117" s="3">
        <v>50.21</v>
      </c>
      <c r="O1117" s="3">
        <v>33.47</v>
      </c>
      <c r="P1117" s="3">
        <v>16.739999999999998</v>
      </c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</row>
    <row r="1118" spans="1:33" x14ac:dyDescent="0.25">
      <c r="A1118" t="s">
        <v>40</v>
      </c>
      <c r="B1118" s="8" t="s">
        <v>6642</v>
      </c>
      <c r="C1118" s="8" t="s">
        <v>4829</v>
      </c>
      <c r="D1118" s="5" t="s">
        <v>1476</v>
      </c>
      <c r="E1118" s="3">
        <v>5.08</v>
      </c>
      <c r="F1118" s="3">
        <v>4.6900000000000004</v>
      </c>
      <c r="G1118" s="3">
        <v>4.5199999999999996</v>
      </c>
      <c r="H1118" s="3">
        <v>4.08</v>
      </c>
      <c r="I1118" s="3">
        <v>3.91</v>
      </c>
      <c r="J1118" s="3">
        <v>3.42</v>
      </c>
      <c r="K1118" s="3">
        <v>2.93</v>
      </c>
      <c r="L1118" s="3">
        <v>2.44</v>
      </c>
      <c r="M1118" s="3">
        <v>1.96</v>
      </c>
      <c r="N1118" s="3">
        <v>1.47</v>
      </c>
      <c r="O1118" s="3">
        <v>0.98</v>
      </c>
      <c r="P1118" s="3">
        <v>0.49</v>
      </c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</row>
    <row r="1119" spans="1:33" x14ac:dyDescent="0.25">
      <c r="A1119" t="s">
        <v>40</v>
      </c>
      <c r="B1119" s="8" t="s">
        <v>6643</v>
      </c>
      <c r="C1119" s="8" t="s">
        <v>4830</v>
      </c>
      <c r="D1119" s="5" t="s">
        <v>1477</v>
      </c>
      <c r="E1119" s="3">
        <v>4.2</v>
      </c>
      <c r="F1119" s="3">
        <v>4.25</v>
      </c>
      <c r="G1119" s="3">
        <v>4.1100000000000003</v>
      </c>
      <c r="H1119" s="3">
        <v>3.82</v>
      </c>
      <c r="I1119" s="3">
        <v>3.73</v>
      </c>
      <c r="J1119" s="3">
        <v>3.26</v>
      </c>
      <c r="K1119" s="3">
        <v>2.8</v>
      </c>
      <c r="L1119" s="3">
        <v>2.33</v>
      </c>
      <c r="M1119" s="3">
        <v>1.87</v>
      </c>
      <c r="N1119" s="3">
        <v>1.4</v>
      </c>
      <c r="O1119" s="3">
        <v>0.93</v>
      </c>
      <c r="P1119" s="3">
        <v>0.47</v>
      </c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</row>
    <row r="1120" spans="1:33" x14ac:dyDescent="0.25">
      <c r="A1120" t="s">
        <v>40</v>
      </c>
      <c r="B1120" s="8" t="s">
        <v>6643</v>
      </c>
      <c r="C1120" s="8" t="s">
        <v>4831</v>
      </c>
      <c r="D1120" s="5" t="s">
        <v>1478</v>
      </c>
      <c r="E1120" s="3">
        <v>16.010000000000002</v>
      </c>
      <c r="F1120" s="3">
        <v>15.11</v>
      </c>
      <c r="G1120" s="3">
        <v>14.6</v>
      </c>
      <c r="H1120" s="3">
        <v>13.54</v>
      </c>
      <c r="I1120" s="3">
        <v>13.24</v>
      </c>
      <c r="J1120" s="3">
        <v>11.59</v>
      </c>
      <c r="K1120" s="3">
        <v>9.93</v>
      </c>
      <c r="L1120" s="3">
        <v>8.2799999999999994</v>
      </c>
      <c r="M1120" s="3">
        <v>6.62</v>
      </c>
      <c r="N1120" s="3">
        <v>4.97</v>
      </c>
      <c r="O1120" s="3">
        <v>3.31</v>
      </c>
      <c r="P1120" s="3">
        <v>1.66</v>
      </c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</row>
    <row r="1121" spans="1:33" x14ac:dyDescent="0.25">
      <c r="A1121" t="s">
        <v>40</v>
      </c>
      <c r="B1121" s="8" t="s">
        <v>6643</v>
      </c>
      <c r="C1121" s="8" t="s">
        <v>4832</v>
      </c>
      <c r="D1121" s="5" t="s">
        <v>1479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</row>
    <row r="1122" spans="1:33" x14ac:dyDescent="0.25">
      <c r="A1122" t="s">
        <v>40</v>
      </c>
      <c r="B1122" s="8" t="s">
        <v>6644</v>
      </c>
      <c r="C1122" s="8" t="s">
        <v>4833</v>
      </c>
      <c r="D1122" s="5" t="s">
        <v>1480</v>
      </c>
      <c r="E1122" s="3">
        <v>19.23</v>
      </c>
      <c r="F1122" s="3">
        <v>18.420000000000002</v>
      </c>
      <c r="G1122" s="3">
        <v>19.100000000000001</v>
      </c>
      <c r="H1122" s="3">
        <v>15.45</v>
      </c>
      <c r="I1122" s="3">
        <v>12.9</v>
      </c>
      <c r="J1122" s="3">
        <v>11.29</v>
      </c>
      <c r="K1122" s="3">
        <v>9.68</v>
      </c>
      <c r="L1122" s="3">
        <v>8.06</v>
      </c>
      <c r="M1122" s="3">
        <v>6.45</v>
      </c>
      <c r="N1122" s="3">
        <v>4.84</v>
      </c>
      <c r="O1122" s="3">
        <v>3.23</v>
      </c>
      <c r="P1122" s="3">
        <v>1.61</v>
      </c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</row>
    <row r="1123" spans="1:33" x14ac:dyDescent="0.25">
      <c r="A1123" t="s">
        <v>40</v>
      </c>
      <c r="B1123" s="8" t="s">
        <v>6644</v>
      </c>
      <c r="C1123" s="8" t="s">
        <v>4834</v>
      </c>
      <c r="D1123" s="5" t="s">
        <v>1481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</row>
    <row r="1124" spans="1:33" x14ac:dyDescent="0.25">
      <c r="A1124" t="s">
        <v>40</v>
      </c>
      <c r="B1124" s="8" t="s">
        <v>6645</v>
      </c>
      <c r="C1124" s="8" t="s">
        <v>4835</v>
      </c>
      <c r="D1124" s="5" t="s">
        <v>1482</v>
      </c>
      <c r="E1124" s="3">
        <v>1.86</v>
      </c>
      <c r="F1124" s="3">
        <v>0.86</v>
      </c>
      <c r="G1124" s="3">
        <v>0.89</v>
      </c>
      <c r="H1124" s="3">
        <v>0.68</v>
      </c>
      <c r="I1124" s="3">
        <v>0.62</v>
      </c>
      <c r="J1124" s="3">
        <v>0.54</v>
      </c>
      <c r="K1124" s="3">
        <v>0.47</v>
      </c>
      <c r="L1124" s="3">
        <v>0.39</v>
      </c>
      <c r="M1124" s="3">
        <v>0.31</v>
      </c>
      <c r="N1124" s="3">
        <v>0.23</v>
      </c>
      <c r="O1124" s="3">
        <v>0.16</v>
      </c>
      <c r="P1124" s="3">
        <v>0.08</v>
      </c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</row>
    <row r="1125" spans="1:33" x14ac:dyDescent="0.25">
      <c r="A1125" t="s">
        <v>40</v>
      </c>
      <c r="B1125" s="8" t="s">
        <v>6645</v>
      </c>
      <c r="C1125" s="8" t="s">
        <v>4836</v>
      </c>
      <c r="D1125" s="5" t="s">
        <v>1483</v>
      </c>
      <c r="E1125" s="3">
        <v>5.38</v>
      </c>
      <c r="F1125" s="3">
        <v>4.55</v>
      </c>
      <c r="G1125" s="3">
        <v>4.3899999999999997</v>
      </c>
      <c r="H1125" s="3">
        <v>4.1100000000000003</v>
      </c>
      <c r="I1125" s="3">
        <v>4.0199999999999996</v>
      </c>
      <c r="J1125" s="3">
        <v>3.52</v>
      </c>
      <c r="K1125" s="3">
        <v>3.02</v>
      </c>
      <c r="L1125" s="3">
        <v>2.5099999999999998</v>
      </c>
      <c r="M1125" s="3">
        <v>2.0099999999999998</v>
      </c>
      <c r="N1125" s="3">
        <v>1.51</v>
      </c>
      <c r="O1125" s="3">
        <v>1.01</v>
      </c>
      <c r="P1125" s="3">
        <v>0.5</v>
      </c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</row>
    <row r="1126" spans="1:33" x14ac:dyDescent="0.25">
      <c r="A1126" t="s">
        <v>40</v>
      </c>
      <c r="B1126" s="8" t="s">
        <v>6645</v>
      </c>
      <c r="C1126" s="8" t="s">
        <v>4837</v>
      </c>
      <c r="D1126" s="5" t="s">
        <v>1484</v>
      </c>
      <c r="E1126" s="3">
        <v>7.8</v>
      </c>
      <c r="F1126" s="3">
        <v>6.64</v>
      </c>
      <c r="G1126" s="3">
        <v>6.42</v>
      </c>
      <c r="H1126" s="3">
        <v>5.99</v>
      </c>
      <c r="I1126" s="3">
        <v>5.86</v>
      </c>
      <c r="J1126" s="3">
        <v>5.13</v>
      </c>
      <c r="K1126" s="3">
        <v>4.4000000000000004</v>
      </c>
      <c r="L1126" s="3">
        <v>3.66</v>
      </c>
      <c r="M1126" s="3">
        <v>2.93</v>
      </c>
      <c r="N1126" s="3">
        <v>2.2000000000000002</v>
      </c>
      <c r="O1126" s="3">
        <v>1.47</v>
      </c>
      <c r="P1126" s="3">
        <v>0.73</v>
      </c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</row>
    <row r="1127" spans="1:33" x14ac:dyDescent="0.25">
      <c r="A1127" t="s">
        <v>40</v>
      </c>
      <c r="B1127" s="8" t="s">
        <v>6645</v>
      </c>
      <c r="C1127" s="8" t="s">
        <v>4838</v>
      </c>
      <c r="D1127" s="5" t="s">
        <v>1485</v>
      </c>
      <c r="E1127" s="3">
        <v>45.46</v>
      </c>
      <c r="F1127" s="3">
        <v>60.25</v>
      </c>
      <c r="G1127" s="3">
        <v>56.12</v>
      </c>
      <c r="H1127" s="3">
        <v>65.8</v>
      </c>
      <c r="I1127" s="3">
        <v>64.37</v>
      </c>
      <c r="J1127" s="3">
        <v>56.32</v>
      </c>
      <c r="K1127" s="3">
        <v>48.28</v>
      </c>
      <c r="L1127" s="3">
        <v>40.229999999999997</v>
      </c>
      <c r="M1127" s="3">
        <v>32.19</v>
      </c>
      <c r="N1127" s="3">
        <v>24.14</v>
      </c>
      <c r="O1127" s="3">
        <v>16.09</v>
      </c>
      <c r="P1127" s="3">
        <v>8.0500000000000007</v>
      </c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</row>
    <row r="1128" spans="1:33" x14ac:dyDescent="0.25">
      <c r="A1128" t="s">
        <v>40</v>
      </c>
      <c r="B1128" s="8" t="s">
        <v>6646</v>
      </c>
      <c r="C1128" s="8" t="s">
        <v>4839</v>
      </c>
      <c r="D1128" s="5" t="s">
        <v>1388</v>
      </c>
      <c r="E1128" s="3">
        <v>0.62</v>
      </c>
      <c r="F1128" s="3">
        <v>0.96</v>
      </c>
      <c r="G1128" s="3">
        <v>0.56000000000000005</v>
      </c>
      <c r="H1128" s="3">
        <v>0.52</v>
      </c>
      <c r="I1128" s="3">
        <v>0.92</v>
      </c>
      <c r="J1128" s="3">
        <v>0.81</v>
      </c>
      <c r="K1128" s="3">
        <v>0.69</v>
      </c>
      <c r="L1128" s="3">
        <v>0.57999999999999996</v>
      </c>
      <c r="M1128" s="3">
        <v>0.46</v>
      </c>
      <c r="N1128" s="3">
        <v>0.35</v>
      </c>
      <c r="O1128" s="3">
        <v>0.23</v>
      </c>
      <c r="P1128" s="3">
        <v>0.12</v>
      </c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</row>
    <row r="1129" spans="1:33" x14ac:dyDescent="0.25">
      <c r="A1129" t="s">
        <v>40</v>
      </c>
      <c r="B1129" s="8" t="s">
        <v>6646</v>
      </c>
      <c r="C1129" s="8" t="s">
        <v>4840</v>
      </c>
      <c r="D1129" s="5" t="s">
        <v>1486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</row>
    <row r="1130" spans="1:33" x14ac:dyDescent="0.25">
      <c r="A1130" t="s">
        <v>40</v>
      </c>
      <c r="B1130" s="8" t="s">
        <v>6646</v>
      </c>
      <c r="C1130" s="8" t="s">
        <v>4841</v>
      </c>
      <c r="D1130" s="5" t="s">
        <v>1487</v>
      </c>
      <c r="E1130" s="3">
        <v>26.65</v>
      </c>
      <c r="F1130" s="3">
        <v>25.84</v>
      </c>
      <c r="G1130" s="3">
        <v>26.77</v>
      </c>
      <c r="H1130" s="3">
        <v>23.5</v>
      </c>
      <c r="I1130" s="3">
        <v>21.2</v>
      </c>
      <c r="J1130" s="3">
        <v>18.55</v>
      </c>
      <c r="K1130" s="3">
        <v>15.9</v>
      </c>
      <c r="L1130" s="3">
        <v>13.25</v>
      </c>
      <c r="M1130" s="3">
        <v>10.6</v>
      </c>
      <c r="N1130" s="3">
        <v>7.95</v>
      </c>
      <c r="O1130" s="3">
        <v>5.3</v>
      </c>
      <c r="P1130" s="3">
        <v>2.65</v>
      </c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</row>
    <row r="1131" spans="1:33" x14ac:dyDescent="0.25">
      <c r="A1131" t="s">
        <v>40</v>
      </c>
      <c r="B1131" s="8" t="s">
        <v>6646</v>
      </c>
      <c r="C1131" s="8" t="s">
        <v>4842</v>
      </c>
      <c r="D1131" s="5" t="s">
        <v>1488</v>
      </c>
      <c r="E1131" s="3">
        <v>11.97</v>
      </c>
      <c r="F1131" s="3">
        <v>11.57</v>
      </c>
      <c r="G1131" s="3">
        <v>11.08</v>
      </c>
      <c r="H1131" s="3">
        <v>9.9600000000000009</v>
      </c>
      <c r="I1131" s="3">
        <v>9.42</v>
      </c>
      <c r="J1131" s="3">
        <v>8.24</v>
      </c>
      <c r="K1131" s="3">
        <v>7.07</v>
      </c>
      <c r="L1131" s="3">
        <v>5.89</v>
      </c>
      <c r="M1131" s="3">
        <v>4.71</v>
      </c>
      <c r="N1131" s="3">
        <v>3.53</v>
      </c>
      <c r="O1131" s="3">
        <v>2.36</v>
      </c>
      <c r="P1131" s="3">
        <v>1.18</v>
      </c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</row>
    <row r="1132" spans="1:33" x14ac:dyDescent="0.25">
      <c r="A1132" t="s">
        <v>14</v>
      </c>
      <c r="B1132" s="8" t="s">
        <v>4843</v>
      </c>
      <c r="C1132" s="8" t="s">
        <v>4843</v>
      </c>
      <c r="D1132" s="5" t="s">
        <v>193</v>
      </c>
      <c r="E1132" s="3">
        <v>142.18</v>
      </c>
      <c r="F1132" s="3">
        <v>116.7</v>
      </c>
      <c r="G1132" s="3">
        <v>90.11</v>
      </c>
      <c r="H1132" s="3">
        <v>73.27</v>
      </c>
      <c r="I1132" s="3">
        <v>70.37</v>
      </c>
      <c r="J1132" s="3">
        <v>61.57</v>
      </c>
      <c r="K1132" s="3">
        <v>52.78</v>
      </c>
      <c r="L1132" s="3">
        <v>43.98</v>
      </c>
      <c r="M1132" s="3">
        <v>35.19</v>
      </c>
      <c r="N1132" s="3">
        <v>26.39</v>
      </c>
      <c r="O1132" s="3">
        <v>17.59</v>
      </c>
      <c r="P1132" s="3">
        <v>8.8000000000000007</v>
      </c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</row>
    <row r="1133" spans="1:33" x14ac:dyDescent="0.25">
      <c r="A1133" t="s">
        <v>14</v>
      </c>
      <c r="B1133" s="8" t="s">
        <v>4844</v>
      </c>
      <c r="C1133" s="8" t="s">
        <v>4844</v>
      </c>
      <c r="D1133" s="5" t="s">
        <v>1500</v>
      </c>
      <c r="E1133" s="3">
        <v>1766.79</v>
      </c>
      <c r="F1133" s="3">
        <v>1548.33</v>
      </c>
      <c r="G1133" s="3">
        <v>1483.08</v>
      </c>
      <c r="H1133" s="3">
        <v>1338.14</v>
      </c>
      <c r="I1133" s="3">
        <v>1305.4100000000001</v>
      </c>
      <c r="J1133" s="3">
        <v>1142.23</v>
      </c>
      <c r="K1133" s="3">
        <v>979.06</v>
      </c>
      <c r="L1133" s="3">
        <v>815.88</v>
      </c>
      <c r="M1133" s="3">
        <v>652.71</v>
      </c>
      <c r="N1133" s="3">
        <v>489.53</v>
      </c>
      <c r="O1133" s="3">
        <v>326.35000000000002</v>
      </c>
      <c r="P1133" s="3">
        <v>163.18</v>
      </c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</row>
    <row r="1134" spans="1:33" x14ac:dyDescent="0.25">
      <c r="A1134" t="s">
        <v>14</v>
      </c>
      <c r="B1134" s="8" t="s">
        <v>4845</v>
      </c>
      <c r="C1134" s="8" t="s">
        <v>4845</v>
      </c>
      <c r="D1134" s="5" t="s">
        <v>147</v>
      </c>
      <c r="E1134" s="3">
        <v>0.93</v>
      </c>
      <c r="F1134" s="3">
        <v>0.79</v>
      </c>
      <c r="G1134" s="3">
        <v>0.82</v>
      </c>
      <c r="H1134" s="3">
        <v>0.67</v>
      </c>
      <c r="I1134" s="3">
        <v>3.47</v>
      </c>
      <c r="J1134" s="3">
        <v>3.04</v>
      </c>
      <c r="K1134" s="3">
        <v>2.6</v>
      </c>
      <c r="L1134" s="3">
        <v>2.17</v>
      </c>
      <c r="M1134" s="3">
        <v>1.74</v>
      </c>
      <c r="N1134" s="3">
        <v>1.3</v>
      </c>
      <c r="O1134" s="3">
        <v>0.87</v>
      </c>
      <c r="P1134" s="3">
        <v>0.43</v>
      </c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</row>
    <row r="1135" spans="1:33" x14ac:dyDescent="0.25">
      <c r="A1135" t="s">
        <v>14</v>
      </c>
      <c r="B1135" s="8" t="s">
        <v>4846</v>
      </c>
      <c r="C1135" s="8" t="s">
        <v>4846</v>
      </c>
      <c r="D1135" s="5" t="s">
        <v>54</v>
      </c>
      <c r="E1135" s="3">
        <v>507.93</v>
      </c>
      <c r="F1135" s="3">
        <v>421.78</v>
      </c>
      <c r="G1135" s="3">
        <v>417.26</v>
      </c>
      <c r="H1135" s="3">
        <v>406.42</v>
      </c>
      <c r="I1135" s="3">
        <v>407.52</v>
      </c>
      <c r="J1135" s="3">
        <v>356.58</v>
      </c>
      <c r="K1135" s="3">
        <v>305.64</v>
      </c>
      <c r="L1135" s="3">
        <v>254.7</v>
      </c>
      <c r="M1135" s="3">
        <v>203.76</v>
      </c>
      <c r="N1135" s="3">
        <v>152.82</v>
      </c>
      <c r="O1135" s="3">
        <v>101.88</v>
      </c>
      <c r="P1135" s="3">
        <v>50.94</v>
      </c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</row>
    <row r="1136" spans="1:33" x14ac:dyDescent="0.25">
      <c r="A1136" t="s">
        <v>14</v>
      </c>
      <c r="B1136" s="8" t="s">
        <v>4847</v>
      </c>
      <c r="C1136" s="8" t="s">
        <v>4847</v>
      </c>
      <c r="D1136" s="5" t="s">
        <v>218</v>
      </c>
      <c r="E1136" s="3">
        <v>33.14</v>
      </c>
      <c r="F1136" s="3">
        <v>25.53</v>
      </c>
      <c r="G1136" s="3">
        <v>24.86</v>
      </c>
      <c r="H1136" s="3">
        <v>28.43</v>
      </c>
      <c r="I1136" s="3">
        <v>26.9</v>
      </c>
      <c r="J1136" s="3">
        <v>23.54</v>
      </c>
      <c r="K1136" s="3">
        <v>20.18</v>
      </c>
      <c r="L1136" s="3">
        <v>16.809999999999999</v>
      </c>
      <c r="M1136" s="3">
        <v>13.45</v>
      </c>
      <c r="N1136" s="3">
        <v>10.09</v>
      </c>
      <c r="O1136" s="3">
        <v>6.73</v>
      </c>
      <c r="P1136" s="3">
        <v>3.36</v>
      </c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</row>
    <row r="1137" spans="1:33" x14ac:dyDescent="0.25">
      <c r="A1137" t="s">
        <v>14</v>
      </c>
      <c r="B1137" s="8" t="s">
        <v>4848</v>
      </c>
      <c r="C1137" s="8" t="s">
        <v>4848</v>
      </c>
      <c r="D1137" s="5" t="s">
        <v>286</v>
      </c>
      <c r="E1137" s="3">
        <v>13.7</v>
      </c>
      <c r="F1137" s="3">
        <v>9.42</v>
      </c>
      <c r="G1137" s="3">
        <v>0</v>
      </c>
      <c r="H1137" s="3">
        <v>5.8</v>
      </c>
      <c r="I1137" s="3">
        <v>6.33</v>
      </c>
      <c r="J1137" s="3">
        <v>5.54</v>
      </c>
      <c r="K1137" s="3">
        <v>4.75</v>
      </c>
      <c r="L1137" s="3">
        <v>3.96</v>
      </c>
      <c r="M1137" s="3">
        <v>3.17</v>
      </c>
      <c r="N1137" s="3">
        <v>2.37</v>
      </c>
      <c r="O1137" s="3">
        <v>1.58</v>
      </c>
      <c r="P1137" s="3">
        <v>0.79</v>
      </c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</row>
    <row r="1138" spans="1:33" x14ac:dyDescent="0.25">
      <c r="A1138" t="s">
        <v>14</v>
      </c>
      <c r="B1138" s="8" t="s">
        <v>4849</v>
      </c>
      <c r="C1138" s="8" t="s">
        <v>4849</v>
      </c>
      <c r="D1138" s="5" t="s">
        <v>1496</v>
      </c>
      <c r="E1138" s="3">
        <v>42.43</v>
      </c>
      <c r="F1138" s="3">
        <v>45.31</v>
      </c>
      <c r="G1138" s="3">
        <v>44.55</v>
      </c>
      <c r="H1138" s="3">
        <v>42.25</v>
      </c>
      <c r="I1138" s="3">
        <v>40.33</v>
      </c>
      <c r="J1138" s="3">
        <v>35.29</v>
      </c>
      <c r="K1138" s="3">
        <v>30.25</v>
      </c>
      <c r="L1138" s="3">
        <v>25.21</v>
      </c>
      <c r="M1138" s="3">
        <v>20.170000000000002</v>
      </c>
      <c r="N1138" s="3">
        <v>15.12</v>
      </c>
      <c r="O1138" s="3">
        <v>10.08</v>
      </c>
      <c r="P1138" s="3">
        <v>5.04</v>
      </c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</row>
    <row r="1139" spans="1:33" x14ac:dyDescent="0.25">
      <c r="A1139" t="s">
        <v>14</v>
      </c>
      <c r="B1139" s="8" t="s">
        <v>4850</v>
      </c>
      <c r="C1139" s="8" t="s">
        <v>4850</v>
      </c>
      <c r="D1139" s="5" t="s">
        <v>1060</v>
      </c>
      <c r="E1139" s="3">
        <v>22.27</v>
      </c>
      <c r="F1139" s="3">
        <v>16.63</v>
      </c>
      <c r="G1139" s="3">
        <v>16.07</v>
      </c>
      <c r="H1139" s="3">
        <v>15.61</v>
      </c>
      <c r="I1139" s="3">
        <v>12.65</v>
      </c>
      <c r="J1139" s="3">
        <v>11.07</v>
      </c>
      <c r="K1139" s="3">
        <v>9.49</v>
      </c>
      <c r="L1139" s="3">
        <v>7.91</v>
      </c>
      <c r="M1139" s="3">
        <v>6.33</v>
      </c>
      <c r="N1139" s="3">
        <v>4.74</v>
      </c>
      <c r="O1139" s="3">
        <v>3.16</v>
      </c>
      <c r="P1139" s="3">
        <v>1.58</v>
      </c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</row>
    <row r="1140" spans="1:33" x14ac:dyDescent="0.25">
      <c r="A1140" t="s">
        <v>14</v>
      </c>
      <c r="B1140" s="8" t="s">
        <v>4851</v>
      </c>
      <c r="C1140" s="8" t="s">
        <v>4851</v>
      </c>
      <c r="D1140" s="5" t="s">
        <v>1144</v>
      </c>
      <c r="E1140" s="3">
        <v>14.93</v>
      </c>
      <c r="F1140" s="3">
        <v>11.69</v>
      </c>
      <c r="G1140" s="3">
        <v>12.09</v>
      </c>
      <c r="H1140" s="3">
        <v>13.29</v>
      </c>
      <c r="I1140" s="3">
        <v>12.12</v>
      </c>
      <c r="J1140" s="3">
        <v>10.61</v>
      </c>
      <c r="K1140" s="3">
        <v>9.09</v>
      </c>
      <c r="L1140" s="3">
        <v>7.58</v>
      </c>
      <c r="M1140" s="3">
        <v>6.06</v>
      </c>
      <c r="N1140" s="3">
        <v>4.55</v>
      </c>
      <c r="O1140" s="3">
        <v>3.03</v>
      </c>
      <c r="P1140" s="3">
        <v>1.52</v>
      </c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</row>
    <row r="1141" spans="1:33" x14ac:dyDescent="0.25">
      <c r="A1141" t="s">
        <v>14</v>
      </c>
      <c r="B1141" s="8" t="s">
        <v>4852</v>
      </c>
      <c r="C1141" s="8" t="s">
        <v>4852</v>
      </c>
      <c r="D1141" s="5" t="s">
        <v>170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</row>
    <row r="1142" spans="1:33" x14ac:dyDescent="0.25">
      <c r="A1142" t="s">
        <v>14</v>
      </c>
      <c r="B1142" s="8" t="s">
        <v>4853</v>
      </c>
      <c r="C1142" s="8" t="s">
        <v>4853</v>
      </c>
      <c r="D1142" s="5" t="s">
        <v>1501</v>
      </c>
      <c r="E1142" s="3">
        <v>39.76</v>
      </c>
      <c r="F1142" s="3">
        <v>27.81</v>
      </c>
      <c r="G1142" s="3">
        <v>29.67</v>
      </c>
      <c r="H1142" s="3">
        <v>35.130000000000003</v>
      </c>
      <c r="I1142" s="3">
        <v>33.96</v>
      </c>
      <c r="J1142" s="3">
        <v>29.72</v>
      </c>
      <c r="K1142" s="3">
        <v>25.47</v>
      </c>
      <c r="L1142" s="3">
        <v>21.23</v>
      </c>
      <c r="M1142" s="3">
        <v>16.98</v>
      </c>
      <c r="N1142" s="3">
        <v>12.74</v>
      </c>
      <c r="O1142" s="3">
        <v>8.49</v>
      </c>
      <c r="P1142" s="3">
        <v>4.25</v>
      </c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</row>
    <row r="1143" spans="1:33" x14ac:dyDescent="0.25">
      <c r="A1143" t="s">
        <v>14</v>
      </c>
      <c r="B1143" s="8" t="s">
        <v>4854</v>
      </c>
      <c r="C1143" s="8" t="s">
        <v>4854</v>
      </c>
      <c r="D1143" s="5" t="s">
        <v>25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</row>
    <row r="1144" spans="1:33" x14ac:dyDescent="0.25">
      <c r="A1144" t="s">
        <v>2101</v>
      </c>
      <c r="B1144" s="8" t="s">
        <v>4855</v>
      </c>
      <c r="C1144" s="8" t="s">
        <v>4855</v>
      </c>
      <c r="D1144" s="5" t="s">
        <v>1518</v>
      </c>
      <c r="E1144" s="3">
        <v>229.02</v>
      </c>
      <c r="F1144" s="3">
        <v>218.25</v>
      </c>
      <c r="G1144" s="3">
        <v>228.1</v>
      </c>
      <c r="H1144" s="3">
        <v>211.85</v>
      </c>
      <c r="I1144" s="3">
        <v>204.65</v>
      </c>
      <c r="J1144" s="3">
        <v>179.07</v>
      </c>
      <c r="K1144" s="3">
        <v>153.49</v>
      </c>
      <c r="L1144" s="3">
        <v>127.91</v>
      </c>
      <c r="M1144" s="3">
        <v>102.33</v>
      </c>
      <c r="N1144" s="3">
        <v>76.739999999999995</v>
      </c>
      <c r="O1144" s="3">
        <v>51.16</v>
      </c>
      <c r="P1144" s="3">
        <v>25.58</v>
      </c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</row>
    <row r="1145" spans="1:33" x14ac:dyDescent="0.25">
      <c r="A1145" t="s">
        <v>2101</v>
      </c>
      <c r="B1145" s="8" t="s">
        <v>4856</v>
      </c>
      <c r="C1145" s="8" t="s">
        <v>4856</v>
      </c>
      <c r="D1145" s="5" t="s">
        <v>147</v>
      </c>
      <c r="E1145" s="3">
        <v>162.11000000000001</v>
      </c>
      <c r="F1145" s="3">
        <v>154.11000000000001</v>
      </c>
      <c r="G1145" s="3">
        <v>138.61000000000001</v>
      </c>
      <c r="H1145" s="3">
        <v>117.11</v>
      </c>
      <c r="I1145" s="3">
        <v>111.72</v>
      </c>
      <c r="J1145" s="3">
        <v>97.76</v>
      </c>
      <c r="K1145" s="3">
        <v>83.79</v>
      </c>
      <c r="L1145" s="3">
        <v>69.83</v>
      </c>
      <c r="M1145" s="3">
        <v>55.86</v>
      </c>
      <c r="N1145" s="3">
        <v>41.9</v>
      </c>
      <c r="O1145" s="3">
        <v>27.93</v>
      </c>
      <c r="P1145" s="3">
        <v>13.97</v>
      </c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</row>
    <row r="1146" spans="1:33" x14ac:dyDescent="0.25">
      <c r="A1146" t="s">
        <v>2101</v>
      </c>
      <c r="B1146" s="8" t="s">
        <v>4857</v>
      </c>
      <c r="C1146" s="8" t="s">
        <v>4857</v>
      </c>
      <c r="D1146" s="5" t="s">
        <v>1519</v>
      </c>
      <c r="E1146" s="3">
        <v>475.54</v>
      </c>
      <c r="F1146" s="3">
        <v>503.11</v>
      </c>
      <c r="G1146" s="3">
        <v>753.13</v>
      </c>
      <c r="H1146" s="3">
        <v>835.07</v>
      </c>
      <c r="I1146" s="3">
        <v>960.73</v>
      </c>
      <c r="J1146" s="3">
        <v>840.64</v>
      </c>
      <c r="K1146" s="3">
        <v>720.55</v>
      </c>
      <c r="L1146" s="3">
        <v>600.46</v>
      </c>
      <c r="M1146" s="3">
        <v>480.37</v>
      </c>
      <c r="N1146" s="3">
        <v>360.27</v>
      </c>
      <c r="O1146" s="3">
        <v>240.18</v>
      </c>
      <c r="P1146" s="3">
        <v>120.09</v>
      </c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</row>
    <row r="1147" spans="1:33" x14ac:dyDescent="0.25">
      <c r="A1147" t="s">
        <v>2101</v>
      </c>
      <c r="B1147" s="8" t="s">
        <v>6647</v>
      </c>
      <c r="C1147" s="8" t="s">
        <v>4858</v>
      </c>
      <c r="D1147" s="5" t="s">
        <v>1520</v>
      </c>
      <c r="E1147" s="3">
        <v>108.68</v>
      </c>
      <c r="F1147" s="3">
        <v>97.9</v>
      </c>
      <c r="G1147" s="3">
        <v>106.56</v>
      </c>
      <c r="H1147" s="3">
        <v>99.42</v>
      </c>
      <c r="I1147" s="3">
        <v>100.32</v>
      </c>
      <c r="J1147" s="3">
        <v>87.78</v>
      </c>
      <c r="K1147" s="3">
        <v>75.239999999999995</v>
      </c>
      <c r="L1147" s="3">
        <v>62.7</v>
      </c>
      <c r="M1147" s="3">
        <v>50.16</v>
      </c>
      <c r="N1147" s="3">
        <v>37.619999999999997</v>
      </c>
      <c r="O1147" s="3">
        <v>25.08</v>
      </c>
      <c r="P1147" s="3">
        <v>12.54</v>
      </c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</row>
    <row r="1148" spans="1:33" x14ac:dyDescent="0.25">
      <c r="A1148" t="s">
        <v>2101</v>
      </c>
      <c r="B1148" s="8" t="s">
        <v>6647</v>
      </c>
      <c r="C1148" s="8" t="s">
        <v>4859</v>
      </c>
      <c r="D1148" s="5" t="s">
        <v>1521</v>
      </c>
      <c r="E1148" s="3">
        <v>44.6</v>
      </c>
      <c r="F1148" s="3">
        <v>41.49</v>
      </c>
      <c r="G1148" s="3">
        <v>40.1</v>
      </c>
      <c r="H1148" s="3">
        <v>38.700000000000003</v>
      </c>
      <c r="I1148" s="3">
        <v>37.51</v>
      </c>
      <c r="J1148" s="3">
        <v>32.82</v>
      </c>
      <c r="K1148" s="3">
        <v>28.13</v>
      </c>
      <c r="L1148" s="3">
        <v>23.44</v>
      </c>
      <c r="M1148" s="3">
        <v>18.760000000000002</v>
      </c>
      <c r="N1148" s="3">
        <v>14.07</v>
      </c>
      <c r="O1148" s="3">
        <v>9.3800000000000008</v>
      </c>
      <c r="P1148" s="3">
        <v>4.6900000000000004</v>
      </c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</row>
    <row r="1149" spans="1:33" x14ac:dyDescent="0.25">
      <c r="A1149" t="s">
        <v>2101</v>
      </c>
      <c r="B1149" s="8" t="s">
        <v>4860</v>
      </c>
      <c r="C1149" s="8" t="s">
        <v>4860</v>
      </c>
      <c r="D1149" s="5" t="s">
        <v>155</v>
      </c>
      <c r="E1149" s="3">
        <v>456.78</v>
      </c>
      <c r="F1149" s="3">
        <v>399.87</v>
      </c>
      <c r="G1149" s="3">
        <v>380.43</v>
      </c>
      <c r="H1149" s="3">
        <v>357.94</v>
      </c>
      <c r="I1149" s="3">
        <v>338.68</v>
      </c>
      <c r="J1149" s="3">
        <v>296.35000000000002</v>
      </c>
      <c r="K1149" s="3">
        <v>254.01</v>
      </c>
      <c r="L1149" s="3">
        <v>211.68</v>
      </c>
      <c r="M1149" s="3">
        <v>169.34</v>
      </c>
      <c r="N1149" s="3">
        <v>127.01</v>
      </c>
      <c r="O1149" s="3">
        <v>84.67</v>
      </c>
      <c r="P1149" s="3">
        <v>42.34</v>
      </c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</row>
    <row r="1150" spans="1:33" x14ac:dyDescent="0.25">
      <c r="A1150" t="s">
        <v>2101</v>
      </c>
      <c r="B1150" s="8" t="s">
        <v>4861</v>
      </c>
      <c r="C1150" s="8" t="s">
        <v>4861</v>
      </c>
      <c r="D1150" s="5" t="s">
        <v>4862</v>
      </c>
      <c r="E1150" s="3">
        <v>2.7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3">
        <v>0</v>
      </c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</row>
    <row r="1151" spans="1:33" x14ac:dyDescent="0.25">
      <c r="A1151" t="s">
        <v>2101</v>
      </c>
      <c r="B1151" s="8" t="s">
        <v>4861</v>
      </c>
      <c r="C1151" s="8" t="s">
        <v>4863</v>
      </c>
      <c r="D1151" s="5" t="s">
        <v>1522</v>
      </c>
      <c r="E1151" s="3">
        <v>0</v>
      </c>
      <c r="F1151" s="3">
        <v>11.66</v>
      </c>
      <c r="G1151" s="3">
        <v>68.099999999999994</v>
      </c>
      <c r="H1151" s="3">
        <v>64.33</v>
      </c>
      <c r="I1151" s="3">
        <v>62.85</v>
      </c>
      <c r="J1151" s="3">
        <v>54.99</v>
      </c>
      <c r="K1151" s="3">
        <v>47.14</v>
      </c>
      <c r="L1151" s="3">
        <v>39.28</v>
      </c>
      <c r="M1151" s="3">
        <v>31.43</v>
      </c>
      <c r="N1151" s="3">
        <v>23.57</v>
      </c>
      <c r="O1151" s="3">
        <v>15.71</v>
      </c>
      <c r="P1151" s="3">
        <v>7.86</v>
      </c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</row>
    <row r="1152" spans="1:33" x14ac:dyDescent="0.25">
      <c r="A1152" t="s">
        <v>2101</v>
      </c>
      <c r="B1152" s="8" t="s">
        <v>4861</v>
      </c>
      <c r="C1152" s="8" t="s">
        <v>4864</v>
      </c>
      <c r="D1152" s="5" t="s">
        <v>1523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0</v>
      </c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</row>
    <row r="1153" spans="1:33" x14ac:dyDescent="0.25">
      <c r="A1153" t="s">
        <v>2101</v>
      </c>
      <c r="B1153" s="8" t="s">
        <v>6648</v>
      </c>
      <c r="C1153" s="8" t="s">
        <v>4865</v>
      </c>
      <c r="D1153" s="5" t="s">
        <v>1524</v>
      </c>
      <c r="E1153" s="3">
        <v>6.41</v>
      </c>
      <c r="F1153" s="3">
        <v>5.79</v>
      </c>
      <c r="G1153" s="3">
        <v>5.55</v>
      </c>
      <c r="H1153" s="3">
        <v>5.1100000000000003</v>
      </c>
      <c r="I1153" s="3">
        <v>5.42</v>
      </c>
      <c r="J1153" s="3">
        <v>4.74</v>
      </c>
      <c r="K1153" s="3">
        <v>4.07</v>
      </c>
      <c r="L1153" s="3">
        <v>3.39</v>
      </c>
      <c r="M1153" s="3">
        <v>2.71</v>
      </c>
      <c r="N1153" s="3">
        <v>2.0299999999999998</v>
      </c>
      <c r="O1153" s="3">
        <v>1.36</v>
      </c>
      <c r="P1153" s="3">
        <v>0.68</v>
      </c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</row>
    <row r="1154" spans="1:33" x14ac:dyDescent="0.25">
      <c r="A1154" t="s">
        <v>2101</v>
      </c>
      <c r="B1154" s="8" t="s">
        <v>6648</v>
      </c>
      <c r="C1154" s="8" t="s">
        <v>4866</v>
      </c>
      <c r="D1154" s="5" t="s">
        <v>1525</v>
      </c>
      <c r="E1154" s="3">
        <v>31.7</v>
      </c>
      <c r="F1154" s="3">
        <v>28.15</v>
      </c>
      <c r="G1154" s="3">
        <v>26.98</v>
      </c>
      <c r="H1154" s="3">
        <v>25.05</v>
      </c>
      <c r="I1154" s="3">
        <v>27.16</v>
      </c>
      <c r="J1154" s="3">
        <v>23.77</v>
      </c>
      <c r="K1154" s="3">
        <v>20.37</v>
      </c>
      <c r="L1154" s="3">
        <v>16.98</v>
      </c>
      <c r="M1154" s="3">
        <v>13.58</v>
      </c>
      <c r="N1154" s="3">
        <v>10.19</v>
      </c>
      <c r="O1154" s="3">
        <v>6.79</v>
      </c>
      <c r="P1154" s="3">
        <v>3.4</v>
      </c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</row>
    <row r="1155" spans="1:33" x14ac:dyDescent="0.25">
      <c r="A1155" t="s">
        <v>2101</v>
      </c>
      <c r="B1155" s="8" t="s">
        <v>4867</v>
      </c>
      <c r="C1155" s="8" t="s">
        <v>4867</v>
      </c>
      <c r="D1155" s="5" t="s">
        <v>14</v>
      </c>
      <c r="E1155" s="3">
        <v>537.94000000000005</v>
      </c>
      <c r="F1155" s="3">
        <v>494.1</v>
      </c>
      <c r="G1155" s="3">
        <v>494.83</v>
      </c>
      <c r="H1155" s="3">
        <v>434.94</v>
      </c>
      <c r="I1155" s="3">
        <v>421.22</v>
      </c>
      <c r="J1155" s="3">
        <v>368.57</v>
      </c>
      <c r="K1155" s="3">
        <v>315.92</v>
      </c>
      <c r="L1155" s="3">
        <v>263.26</v>
      </c>
      <c r="M1155" s="3">
        <v>210.61</v>
      </c>
      <c r="N1155" s="3">
        <v>157.96</v>
      </c>
      <c r="O1155" s="3">
        <v>105.31</v>
      </c>
      <c r="P1155" s="3">
        <v>52.65</v>
      </c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</row>
    <row r="1156" spans="1:33" x14ac:dyDescent="0.25">
      <c r="A1156" t="s">
        <v>2101</v>
      </c>
      <c r="B1156" s="8" t="s">
        <v>4868</v>
      </c>
      <c r="C1156" s="8" t="s">
        <v>4868</v>
      </c>
      <c r="D1156" s="5" t="s">
        <v>286</v>
      </c>
      <c r="E1156" s="3">
        <v>116.06</v>
      </c>
      <c r="F1156" s="3">
        <v>105.29</v>
      </c>
      <c r="G1156" s="3">
        <v>85.57</v>
      </c>
      <c r="H1156" s="3">
        <v>67.97</v>
      </c>
      <c r="I1156" s="3">
        <v>58.12</v>
      </c>
      <c r="J1156" s="3">
        <v>50.86</v>
      </c>
      <c r="K1156" s="3">
        <v>43.59</v>
      </c>
      <c r="L1156" s="3">
        <v>36.33</v>
      </c>
      <c r="M1156" s="3">
        <v>29.06</v>
      </c>
      <c r="N1156" s="3">
        <v>21.8</v>
      </c>
      <c r="O1156" s="3">
        <v>14.53</v>
      </c>
      <c r="P1156" s="3">
        <v>7.27</v>
      </c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</row>
    <row r="1157" spans="1:33" x14ac:dyDescent="0.25">
      <c r="A1157" t="s">
        <v>2101</v>
      </c>
      <c r="B1157" s="8" t="s">
        <v>4869</v>
      </c>
      <c r="C1157" s="8" t="s">
        <v>4869</v>
      </c>
      <c r="D1157" s="5" t="s">
        <v>41</v>
      </c>
      <c r="E1157" s="3">
        <v>0</v>
      </c>
      <c r="F1157" s="3">
        <v>0</v>
      </c>
      <c r="G1157" s="3">
        <v>0</v>
      </c>
      <c r="H1157" s="3">
        <v>0.99</v>
      </c>
      <c r="I1157" s="3">
        <v>0.73</v>
      </c>
      <c r="J1157" s="3">
        <v>0.64</v>
      </c>
      <c r="K1157" s="3">
        <v>0.55000000000000004</v>
      </c>
      <c r="L1157" s="3">
        <v>0.46</v>
      </c>
      <c r="M1157" s="3">
        <v>0.37</v>
      </c>
      <c r="N1157" s="3">
        <v>0.27</v>
      </c>
      <c r="O1157" s="3">
        <v>0.18</v>
      </c>
      <c r="P1157" s="3">
        <v>0.09</v>
      </c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</row>
    <row r="1158" spans="1:33" x14ac:dyDescent="0.25">
      <c r="A1158" t="s">
        <v>2101</v>
      </c>
      <c r="B1158" s="8" t="s">
        <v>4869</v>
      </c>
      <c r="C1158" s="8" t="s">
        <v>4870</v>
      </c>
      <c r="D1158" s="5" t="s">
        <v>1526</v>
      </c>
      <c r="E1158" s="3">
        <v>0</v>
      </c>
      <c r="F1158" s="3">
        <v>0</v>
      </c>
      <c r="G1158" s="3">
        <v>0</v>
      </c>
      <c r="H1158" s="3">
        <v>0.22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</row>
    <row r="1159" spans="1:33" x14ac:dyDescent="0.25">
      <c r="A1159" t="s">
        <v>2101</v>
      </c>
      <c r="B1159" s="8" t="s">
        <v>4871</v>
      </c>
      <c r="C1159" s="8" t="s">
        <v>4871</v>
      </c>
      <c r="D1159" s="5" t="s">
        <v>287</v>
      </c>
      <c r="E1159" s="3">
        <v>232.18</v>
      </c>
      <c r="F1159" s="3">
        <v>225.83</v>
      </c>
      <c r="G1159" s="3">
        <v>232.56</v>
      </c>
      <c r="H1159" s="3">
        <v>208.74</v>
      </c>
      <c r="I1159" s="3">
        <v>205.01</v>
      </c>
      <c r="J1159" s="3">
        <v>179.38</v>
      </c>
      <c r="K1159" s="3">
        <v>153.76</v>
      </c>
      <c r="L1159" s="3">
        <v>128.13</v>
      </c>
      <c r="M1159" s="3">
        <v>102.51</v>
      </c>
      <c r="N1159" s="3">
        <v>76.88</v>
      </c>
      <c r="O1159" s="3">
        <v>51.25</v>
      </c>
      <c r="P1159" s="3">
        <v>25.63</v>
      </c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</row>
    <row r="1160" spans="1:33" x14ac:dyDescent="0.25">
      <c r="A1160" t="s">
        <v>2101</v>
      </c>
      <c r="B1160" s="8" t="s">
        <v>4872</v>
      </c>
      <c r="C1160" s="8" t="s">
        <v>4872</v>
      </c>
      <c r="D1160" s="5" t="s">
        <v>347</v>
      </c>
      <c r="E1160" s="3">
        <v>57.04</v>
      </c>
      <c r="F1160" s="3">
        <v>65.61</v>
      </c>
      <c r="G1160" s="3">
        <v>63.4</v>
      </c>
      <c r="H1160" s="3">
        <v>59.52</v>
      </c>
      <c r="I1160" s="3">
        <v>58.22</v>
      </c>
      <c r="J1160" s="3">
        <v>50.94</v>
      </c>
      <c r="K1160" s="3">
        <v>43.67</v>
      </c>
      <c r="L1160" s="3">
        <v>36.39</v>
      </c>
      <c r="M1160" s="3">
        <v>29.11</v>
      </c>
      <c r="N1160" s="3">
        <v>21.83</v>
      </c>
      <c r="O1160" s="3">
        <v>14.56</v>
      </c>
      <c r="P1160" s="3">
        <v>7.28</v>
      </c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</row>
    <row r="1161" spans="1:33" x14ac:dyDescent="0.25">
      <c r="A1161" t="s">
        <v>2101</v>
      </c>
      <c r="B1161" s="8" t="s">
        <v>4873</v>
      </c>
      <c r="C1161" s="8" t="s">
        <v>4873</v>
      </c>
      <c r="D1161" s="5" t="s">
        <v>1527</v>
      </c>
      <c r="E1161" s="3">
        <v>295.38</v>
      </c>
      <c r="F1161" s="3">
        <v>285.31</v>
      </c>
      <c r="G1161" s="3">
        <v>275.74</v>
      </c>
      <c r="H1161" s="3">
        <v>31.08</v>
      </c>
      <c r="I1161" s="3">
        <v>236.85</v>
      </c>
      <c r="J1161" s="3">
        <v>207.24</v>
      </c>
      <c r="K1161" s="3">
        <v>177.64</v>
      </c>
      <c r="L1161" s="3">
        <v>148.03</v>
      </c>
      <c r="M1161" s="3">
        <v>118.43</v>
      </c>
      <c r="N1161" s="3">
        <v>88.82</v>
      </c>
      <c r="O1161" s="3">
        <v>59.21</v>
      </c>
      <c r="P1161" s="3">
        <v>29.61</v>
      </c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</row>
    <row r="1162" spans="1:33" x14ac:dyDescent="0.25">
      <c r="A1162" t="s">
        <v>2101</v>
      </c>
      <c r="B1162" s="8" t="s">
        <v>4874</v>
      </c>
      <c r="C1162" s="8" t="s">
        <v>4874</v>
      </c>
      <c r="D1162" s="5" t="s">
        <v>1513</v>
      </c>
      <c r="E1162" s="3">
        <v>192.06</v>
      </c>
      <c r="F1162" s="3">
        <v>185.89</v>
      </c>
      <c r="G1162" s="3">
        <v>121.03</v>
      </c>
      <c r="H1162" s="3">
        <v>120.32</v>
      </c>
      <c r="I1162" s="3">
        <v>88.59</v>
      </c>
      <c r="J1162" s="3">
        <v>77.52</v>
      </c>
      <c r="K1162" s="3">
        <v>66.44</v>
      </c>
      <c r="L1162" s="3">
        <v>55.37</v>
      </c>
      <c r="M1162" s="3">
        <v>44.3</v>
      </c>
      <c r="N1162" s="3">
        <v>33.22</v>
      </c>
      <c r="O1162" s="3">
        <v>22.15</v>
      </c>
      <c r="P1162" s="3">
        <v>11.07</v>
      </c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</row>
    <row r="1163" spans="1:33" x14ac:dyDescent="0.25">
      <c r="A1163" t="s">
        <v>2101</v>
      </c>
      <c r="B1163" s="8" t="s">
        <v>4875</v>
      </c>
      <c r="C1163" s="8" t="s">
        <v>4875</v>
      </c>
      <c r="D1163" s="5" t="s">
        <v>1144</v>
      </c>
      <c r="E1163" s="3">
        <v>430.97</v>
      </c>
      <c r="F1163" s="3">
        <v>384.98</v>
      </c>
      <c r="G1163" s="3">
        <v>372.18</v>
      </c>
      <c r="H1163" s="3">
        <v>346.16</v>
      </c>
      <c r="I1163" s="3">
        <v>331.81</v>
      </c>
      <c r="J1163" s="3">
        <v>290.33</v>
      </c>
      <c r="K1163" s="3">
        <v>248.86</v>
      </c>
      <c r="L1163" s="3">
        <v>207.38</v>
      </c>
      <c r="M1163" s="3">
        <v>165.91</v>
      </c>
      <c r="N1163" s="3">
        <v>124.43</v>
      </c>
      <c r="O1163" s="3">
        <v>82.95</v>
      </c>
      <c r="P1163" s="3">
        <v>41.48</v>
      </c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</row>
    <row r="1164" spans="1:33" x14ac:dyDescent="0.25">
      <c r="A1164" t="s">
        <v>2101</v>
      </c>
      <c r="B1164" s="8" t="s">
        <v>4876</v>
      </c>
      <c r="C1164" s="8" t="s">
        <v>4876</v>
      </c>
      <c r="D1164" s="5" t="s">
        <v>395</v>
      </c>
      <c r="E1164" s="3">
        <v>55.18</v>
      </c>
      <c r="F1164" s="3">
        <v>49.49</v>
      </c>
      <c r="G1164" s="3">
        <v>43.72</v>
      </c>
      <c r="H1164" s="3">
        <v>39.85</v>
      </c>
      <c r="I1164" s="3">
        <v>36.75</v>
      </c>
      <c r="J1164" s="3">
        <v>32.159999999999997</v>
      </c>
      <c r="K1164" s="3">
        <v>27.56</v>
      </c>
      <c r="L1164" s="3">
        <v>22.97</v>
      </c>
      <c r="M1164" s="3">
        <v>18.38</v>
      </c>
      <c r="N1164" s="3">
        <v>13.78</v>
      </c>
      <c r="O1164" s="3">
        <v>9.19</v>
      </c>
      <c r="P1164" s="3">
        <v>4.59</v>
      </c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</row>
    <row r="1165" spans="1:33" x14ac:dyDescent="0.25">
      <c r="A1165" t="s">
        <v>2101</v>
      </c>
      <c r="B1165" s="8" t="s">
        <v>4877</v>
      </c>
      <c r="C1165" s="8" t="s">
        <v>4877</v>
      </c>
      <c r="D1165" s="5" t="s">
        <v>322</v>
      </c>
      <c r="E1165" s="3">
        <v>2148.2399999999998</v>
      </c>
      <c r="F1165" s="3">
        <v>2405.98</v>
      </c>
      <c r="G1165" s="3">
        <v>2322.42</v>
      </c>
      <c r="H1165" s="3">
        <v>1960.74</v>
      </c>
      <c r="I1165" s="3">
        <v>1910.62</v>
      </c>
      <c r="J1165" s="3">
        <v>1671.79</v>
      </c>
      <c r="K1165" s="3">
        <v>1432.97</v>
      </c>
      <c r="L1165" s="3">
        <v>1194.1400000000001</v>
      </c>
      <c r="M1165" s="3">
        <v>955.31</v>
      </c>
      <c r="N1165" s="3">
        <v>716.48</v>
      </c>
      <c r="O1165" s="3">
        <v>477.66</v>
      </c>
      <c r="P1165" s="3">
        <v>238.83</v>
      </c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</row>
    <row r="1166" spans="1:33" x14ac:dyDescent="0.25">
      <c r="A1166" t="s">
        <v>2101</v>
      </c>
      <c r="B1166" s="8" t="s">
        <v>4878</v>
      </c>
      <c r="C1166" s="8" t="s">
        <v>4878</v>
      </c>
      <c r="D1166" s="5" t="s">
        <v>103</v>
      </c>
      <c r="E1166" s="3">
        <v>135.93</v>
      </c>
      <c r="F1166" s="3">
        <v>135.69</v>
      </c>
      <c r="G1166" s="3">
        <v>132.46</v>
      </c>
      <c r="H1166" s="3">
        <v>129.22</v>
      </c>
      <c r="I1166" s="3">
        <v>129.52000000000001</v>
      </c>
      <c r="J1166" s="3">
        <v>113.33</v>
      </c>
      <c r="K1166" s="3">
        <v>97.14</v>
      </c>
      <c r="L1166" s="3">
        <v>80.95</v>
      </c>
      <c r="M1166" s="3">
        <v>64.760000000000005</v>
      </c>
      <c r="N1166" s="3">
        <v>48.57</v>
      </c>
      <c r="O1166" s="3">
        <v>32.380000000000003</v>
      </c>
      <c r="P1166" s="3">
        <v>16.190000000000001</v>
      </c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</row>
    <row r="1167" spans="1:33" x14ac:dyDescent="0.25">
      <c r="A1167" t="s">
        <v>2101</v>
      </c>
      <c r="B1167" s="8" t="s">
        <v>4879</v>
      </c>
      <c r="C1167" s="8" t="s">
        <v>4879</v>
      </c>
      <c r="D1167" s="5" t="s">
        <v>24</v>
      </c>
      <c r="E1167" s="3">
        <v>426.07</v>
      </c>
      <c r="F1167" s="3">
        <v>483.69</v>
      </c>
      <c r="G1167" s="3">
        <v>455.61</v>
      </c>
      <c r="H1167" s="3">
        <v>378.47</v>
      </c>
      <c r="I1167" s="3">
        <v>376.37</v>
      </c>
      <c r="J1167" s="3">
        <v>329.32</v>
      </c>
      <c r="K1167" s="3">
        <v>282.27999999999997</v>
      </c>
      <c r="L1167" s="3">
        <v>235.23</v>
      </c>
      <c r="M1167" s="3">
        <v>188.19</v>
      </c>
      <c r="N1167" s="3">
        <v>141.13999999999999</v>
      </c>
      <c r="O1167" s="3">
        <v>94.09</v>
      </c>
      <c r="P1167" s="3">
        <v>47.05</v>
      </c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</row>
    <row r="1168" spans="1:33" x14ac:dyDescent="0.25">
      <c r="A1168" t="s">
        <v>2101</v>
      </c>
      <c r="B1168" s="8" t="s">
        <v>4880</v>
      </c>
      <c r="C1168" s="8" t="s">
        <v>4880</v>
      </c>
      <c r="D1168" s="5" t="s">
        <v>26</v>
      </c>
      <c r="E1168" s="3">
        <v>276.17</v>
      </c>
      <c r="F1168" s="3">
        <v>247.87</v>
      </c>
      <c r="G1168" s="3">
        <v>232.26</v>
      </c>
      <c r="H1168" s="3">
        <v>232.48</v>
      </c>
      <c r="I1168" s="3">
        <v>231.83</v>
      </c>
      <c r="J1168" s="3">
        <v>202.85</v>
      </c>
      <c r="K1168" s="3">
        <v>173.87</v>
      </c>
      <c r="L1168" s="3">
        <v>144.88999999999999</v>
      </c>
      <c r="M1168" s="3">
        <v>115.92</v>
      </c>
      <c r="N1168" s="3">
        <v>86.94</v>
      </c>
      <c r="O1168" s="3">
        <v>57.96</v>
      </c>
      <c r="P1168" s="3">
        <v>28.98</v>
      </c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</row>
    <row r="1169" spans="1:33" x14ac:dyDescent="0.25">
      <c r="A1169" t="s">
        <v>2101</v>
      </c>
      <c r="B1169" s="8" t="s">
        <v>6649</v>
      </c>
      <c r="C1169" s="8" t="s">
        <v>4881</v>
      </c>
      <c r="D1169" s="5" t="s">
        <v>1528</v>
      </c>
      <c r="E1169" s="3">
        <v>536.61</v>
      </c>
      <c r="F1169" s="3">
        <v>544.97</v>
      </c>
      <c r="G1169" s="3">
        <v>516.89</v>
      </c>
      <c r="H1169" s="3">
        <v>456.52</v>
      </c>
      <c r="I1169" s="3">
        <v>444.02</v>
      </c>
      <c r="J1169" s="3">
        <v>388.52</v>
      </c>
      <c r="K1169" s="3">
        <v>333.02</v>
      </c>
      <c r="L1169" s="3">
        <v>277.51</v>
      </c>
      <c r="M1169" s="3">
        <v>222.01</v>
      </c>
      <c r="N1169" s="3">
        <v>166.51</v>
      </c>
      <c r="O1169" s="3">
        <v>111.01</v>
      </c>
      <c r="P1169" s="3">
        <v>55.5</v>
      </c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</row>
    <row r="1170" spans="1:33" x14ac:dyDescent="0.25">
      <c r="A1170" t="s">
        <v>2101</v>
      </c>
      <c r="B1170" s="8" t="s">
        <v>4857</v>
      </c>
      <c r="C1170" s="8" t="s">
        <v>5961</v>
      </c>
      <c r="D1170" s="5" t="s">
        <v>1530</v>
      </c>
      <c r="E1170" s="3"/>
      <c r="F1170" s="3"/>
      <c r="G1170" s="3"/>
      <c r="H1170" s="3"/>
      <c r="I1170" s="3">
        <v>352.64</v>
      </c>
      <c r="J1170" s="3">
        <v>308.56</v>
      </c>
      <c r="K1170" s="3">
        <v>264.48</v>
      </c>
      <c r="L1170" s="3">
        <v>220.4</v>
      </c>
      <c r="M1170" s="3">
        <v>176.32</v>
      </c>
      <c r="N1170" s="3">
        <v>132.24</v>
      </c>
      <c r="O1170" s="3">
        <v>88.16</v>
      </c>
      <c r="P1170" s="3">
        <v>44.08</v>
      </c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</row>
    <row r="1171" spans="1:33" x14ac:dyDescent="0.25">
      <c r="A1171" t="s">
        <v>2101</v>
      </c>
      <c r="B1171" s="8" t="s">
        <v>4867</v>
      </c>
      <c r="C1171" s="8" t="s">
        <v>6133</v>
      </c>
      <c r="D1171" s="5" t="s">
        <v>1531</v>
      </c>
      <c r="E1171" s="3"/>
      <c r="F1171" s="3"/>
      <c r="G1171" s="3"/>
      <c r="H1171" s="3"/>
      <c r="I1171" s="3">
        <v>45.4</v>
      </c>
      <c r="J1171" s="3">
        <v>39.729999999999997</v>
      </c>
      <c r="K1171" s="3">
        <v>34.049999999999997</v>
      </c>
      <c r="L1171" s="3">
        <v>28.38</v>
      </c>
      <c r="M1171" s="3">
        <v>22.7</v>
      </c>
      <c r="N1171" s="3">
        <v>17.03</v>
      </c>
      <c r="O1171" s="3">
        <v>11.35</v>
      </c>
      <c r="P1171" s="3">
        <v>5.68</v>
      </c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</row>
    <row r="1172" spans="1:33" x14ac:dyDescent="0.25">
      <c r="A1172" t="s">
        <v>2680</v>
      </c>
      <c r="B1172" s="8" t="s">
        <v>6650</v>
      </c>
      <c r="C1172" s="8" t="s">
        <v>4882</v>
      </c>
      <c r="D1172" s="5" t="s">
        <v>1543</v>
      </c>
      <c r="E1172" s="3">
        <v>58.39</v>
      </c>
      <c r="F1172" s="3">
        <v>48.06</v>
      </c>
      <c r="G1172" s="3">
        <v>44.05</v>
      </c>
      <c r="H1172" s="3">
        <v>51.77</v>
      </c>
      <c r="I1172" s="3">
        <v>54.13</v>
      </c>
      <c r="J1172" s="3">
        <v>47.36</v>
      </c>
      <c r="K1172" s="3">
        <v>40.6</v>
      </c>
      <c r="L1172" s="3">
        <v>33.83</v>
      </c>
      <c r="M1172" s="3">
        <v>27.07</v>
      </c>
      <c r="N1172" s="3">
        <v>20.3</v>
      </c>
      <c r="O1172" s="3">
        <v>13.53</v>
      </c>
      <c r="P1172" s="3">
        <v>6.77</v>
      </c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</row>
    <row r="1173" spans="1:33" x14ac:dyDescent="0.25">
      <c r="A1173" t="s">
        <v>2680</v>
      </c>
      <c r="B1173" s="8" t="s">
        <v>6650</v>
      </c>
      <c r="C1173" s="8" t="s">
        <v>4883</v>
      </c>
      <c r="D1173" s="5" t="s">
        <v>1544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</row>
    <row r="1174" spans="1:33" x14ac:dyDescent="0.25">
      <c r="A1174" t="s">
        <v>2680</v>
      </c>
      <c r="B1174" s="8" t="s">
        <v>4884</v>
      </c>
      <c r="C1174" s="8" t="s">
        <v>4884</v>
      </c>
      <c r="D1174" s="5" t="s">
        <v>1545</v>
      </c>
      <c r="E1174" s="3">
        <v>7.93</v>
      </c>
      <c r="F1174" s="3">
        <v>7.45</v>
      </c>
      <c r="G1174" s="3">
        <v>6.94</v>
      </c>
      <c r="H1174" s="3">
        <v>7.78</v>
      </c>
      <c r="I1174" s="3">
        <v>7.95</v>
      </c>
      <c r="J1174" s="3">
        <v>6.96</v>
      </c>
      <c r="K1174" s="3">
        <v>5.96</v>
      </c>
      <c r="L1174" s="3">
        <v>4.97</v>
      </c>
      <c r="M1174" s="3">
        <v>3.98</v>
      </c>
      <c r="N1174" s="3">
        <v>2.98</v>
      </c>
      <c r="O1174" s="3">
        <v>1.99</v>
      </c>
      <c r="P1174" s="3">
        <v>0.99</v>
      </c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</row>
    <row r="1175" spans="1:33" x14ac:dyDescent="0.25">
      <c r="A1175" t="s">
        <v>2680</v>
      </c>
      <c r="B1175" s="8" t="s">
        <v>4885</v>
      </c>
      <c r="C1175" s="8" t="s">
        <v>4885</v>
      </c>
      <c r="D1175" s="5" t="s">
        <v>555</v>
      </c>
      <c r="E1175" s="3">
        <v>37.96</v>
      </c>
      <c r="F1175" s="3">
        <v>35.31</v>
      </c>
      <c r="G1175" s="3">
        <v>33.659999999999997</v>
      </c>
      <c r="H1175" s="3">
        <v>30</v>
      </c>
      <c r="I1175" s="3">
        <v>28.89</v>
      </c>
      <c r="J1175" s="3">
        <v>25.28</v>
      </c>
      <c r="K1175" s="3">
        <v>21.67</v>
      </c>
      <c r="L1175" s="3">
        <v>18.059999999999999</v>
      </c>
      <c r="M1175" s="3">
        <v>14.45</v>
      </c>
      <c r="N1175" s="3">
        <v>10.83</v>
      </c>
      <c r="O1175" s="3">
        <v>7.22</v>
      </c>
      <c r="P1175" s="3">
        <v>3.61</v>
      </c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</row>
    <row r="1176" spans="1:33" x14ac:dyDescent="0.25">
      <c r="A1176" t="s">
        <v>2680</v>
      </c>
      <c r="B1176" s="8" t="s">
        <v>4886</v>
      </c>
      <c r="C1176" s="8" t="s">
        <v>4886</v>
      </c>
      <c r="D1176" s="5" t="s">
        <v>55</v>
      </c>
      <c r="E1176" s="3">
        <v>461.58</v>
      </c>
      <c r="F1176" s="3">
        <v>405.76</v>
      </c>
      <c r="G1176" s="3">
        <v>389.88</v>
      </c>
      <c r="H1176" s="3">
        <v>400.07</v>
      </c>
      <c r="I1176" s="3">
        <v>383.7</v>
      </c>
      <c r="J1176" s="3">
        <v>335.74</v>
      </c>
      <c r="K1176" s="3">
        <v>287.77999999999997</v>
      </c>
      <c r="L1176" s="3">
        <v>239.81</v>
      </c>
      <c r="M1176" s="3">
        <v>191.85</v>
      </c>
      <c r="N1176" s="3">
        <v>143.88999999999999</v>
      </c>
      <c r="O1176" s="3">
        <v>95.93</v>
      </c>
      <c r="P1176" s="3">
        <v>47.96</v>
      </c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</row>
    <row r="1177" spans="1:33" x14ac:dyDescent="0.25">
      <c r="A1177" t="s">
        <v>2680</v>
      </c>
      <c r="B1177" s="8" t="s">
        <v>4887</v>
      </c>
      <c r="C1177" s="8" t="s">
        <v>4887</v>
      </c>
      <c r="D1177" s="5" t="s">
        <v>6</v>
      </c>
      <c r="E1177" s="3">
        <v>9.9700000000000006</v>
      </c>
      <c r="F1177" s="3">
        <v>9.2799999999999994</v>
      </c>
      <c r="G1177" s="3">
        <v>8.9600000000000009</v>
      </c>
      <c r="H1177" s="3">
        <v>8.4</v>
      </c>
      <c r="I1177" s="3">
        <v>8.23</v>
      </c>
      <c r="J1177" s="3">
        <v>7.2</v>
      </c>
      <c r="K1177" s="3">
        <v>6.17</v>
      </c>
      <c r="L1177" s="3">
        <v>5.14</v>
      </c>
      <c r="M1177" s="3">
        <v>4.12</v>
      </c>
      <c r="N1177" s="3">
        <v>3.09</v>
      </c>
      <c r="O1177" s="3">
        <v>2.06</v>
      </c>
      <c r="P1177" s="3">
        <v>1.03</v>
      </c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</row>
    <row r="1178" spans="1:33" x14ac:dyDescent="0.25">
      <c r="A1178" t="s">
        <v>2680</v>
      </c>
      <c r="B1178" s="8" t="s">
        <v>4888</v>
      </c>
      <c r="C1178" s="8" t="s">
        <v>4888</v>
      </c>
      <c r="D1178" s="5" t="s">
        <v>1546</v>
      </c>
      <c r="E1178" s="3">
        <v>4.88</v>
      </c>
      <c r="F1178" s="3">
        <v>4.51</v>
      </c>
      <c r="G1178" s="3">
        <v>4.22</v>
      </c>
      <c r="H1178" s="3">
        <v>3.69</v>
      </c>
      <c r="I1178" s="3">
        <v>3.47</v>
      </c>
      <c r="J1178" s="3">
        <v>3.04</v>
      </c>
      <c r="K1178" s="3">
        <v>2.6</v>
      </c>
      <c r="L1178" s="3">
        <v>2.17</v>
      </c>
      <c r="M1178" s="3">
        <v>1.74</v>
      </c>
      <c r="N1178" s="3">
        <v>1.3</v>
      </c>
      <c r="O1178" s="3">
        <v>0.87</v>
      </c>
      <c r="P1178" s="3">
        <v>0.43</v>
      </c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</row>
    <row r="1179" spans="1:33" x14ac:dyDescent="0.25">
      <c r="A1179" t="s">
        <v>2680</v>
      </c>
      <c r="B1179" s="8" t="s">
        <v>4888</v>
      </c>
      <c r="C1179" s="8" t="s">
        <v>4889</v>
      </c>
      <c r="D1179" s="5" t="s">
        <v>1547</v>
      </c>
      <c r="E1179" s="3">
        <v>5.81</v>
      </c>
      <c r="F1179" s="3">
        <v>5.36</v>
      </c>
      <c r="G1179" s="3">
        <v>5.0199999999999996</v>
      </c>
      <c r="H1179" s="3">
        <v>4.1399999999999997</v>
      </c>
      <c r="I1179" s="3">
        <v>3.66</v>
      </c>
      <c r="J1179" s="3">
        <v>3.2</v>
      </c>
      <c r="K1179" s="3">
        <v>2.75</v>
      </c>
      <c r="L1179" s="3">
        <v>2.29</v>
      </c>
      <c r="M1179" s="3">
        <v>1.83</v>
      </c>
      <c r="N1179" s="3">
        <v>1.37</v>
      </c>
      <c r="O1179" s="3">
        <v>0.92</v>
      </c>
      <c r="P1179" s="3">
        <v>0.46</v>
      </c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</row>
    <row r="1180" spans="1:33" x14ac:dyDescent="0.25">
      <c r="A1180" t="s">
        <v>2680</v>
      </c>
      <c r="B1180" s="8" t="s">
        <v>4890</v>
      </c>
      <c r="C1180" s="8" t="s">
        <v>4890</v>
      </c>
      <c r="D1180" s="5" t="s">
        <v>13</v>
      </c>
      <c r="E1180" s="3">
        <v>20.6</v>
      </c>
      <c r="F1180" s="3">
        <v>20.43</v>
      </c>
      <c r="G1180" s="3">
        <v>19.59</v>
      </c>
      <c r="H1180" s="3">
        <v>19.579999999999998</v>
      </c>
      <c r="I1180" s="3">
        <v>25.57</v>
      </c>
      <c r="J1180" s="3">
        <v>22.37</v>
      </c>
      <c r="K1180" s="3">
        <v>19.18</v>
      </c>
      <c r="L1180" s="3">
        <v>15.98</v>
      </c>
      <c r="M1180" s="3">
        <v>12.79</v>
      </c>
      <c r="N1180" s="3">
        <v>9.59</v>
      </c>
      <c r="O1180" s="3">
        <v>6.39</v>
      </c>
      <c r="P1180" s="3">
        <v>3.2</v>
      </c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</row>
    <row r="1181" spans="1:33" x14ac:dyDescent="0.25">
      <c r="A1181" t="s">
        <v>2680</v>
      </c>
      <c r="B1181" s="8" t="s">
        <v>4890</v>
      </c>
      <c r="C1181" s="8" t="s">
        <v>4891</v>
      </c>
      <c r="D1181" s="5" t="s">
        <v>1282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</row>
    <row r="1182" spans="1:33" x14ac:dyDescent="0.25">
      <c r="A1182" t="s">
        <v>2680</v>
      </c>
      <c r="B1182" s="8" t="s">
        <v>4892</v>
      </c>
      <c r="C1182" s="8" t="s">
        <v>4892</v>
      </c>
      <c r="D1182" s="5" t="s">
        <v>1548</v>
      </c>
      <c r="E1182" s="3">
        <v>357.07</v>
      </c>
      <c r="F1182" s="3">
        <v>307.87</v>
      </c>
      <c r="G1182" s="3">
        <v>289.89999999999998</v>
      </c>
      <c r="H1182" s="3">
        <v>363.73</v>
      </c>
      <c r="I1182" s="3">
        <v>374.98</v>
      </c>
      <c r="J1182" s="3">
        <v>328.11</v>
      </c>
      <c r="K1182" s="3">
        <v>281.24</v>
      </c>
      <c r="L1182" s="3">
        <v>234.36</v>
      </c>
      <c r="M1182" s="3">
        <v>187.49</v>
      </c>
      <c r="N1182" s="3">
        <v>140.62</v>
      </c>
      <c r="O1182" s="3">
        <v>93.75</v>
      </c>
      <c r="P1182" s="3">
        <v>46.87</v>
      </c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</row>
    <row r="1183" spans="1:33" x14ac:dyDescent="0.25">
      <c r="A1183" t="s">
        <v>2680</v>
      </c>
      <c r="B1183" s="8" t="s">
        <v>4893</v>
      </c>
      <c r="C1183" s="8" t="s">
        <v>4893</v>
      </c>
      <c r="D1183" s="5" t="s">
        <v>287</v>
      </c>
      <c r="E1183" s="3">
        <v>23.22</v>
      </c>
      <c r="F1183" s="3">
        <v>20.56</v>
      </c>
      <c r="G1183" s="3">
        <v>0</v>
      </c>
      <c r="H1183" s="3">
        <v>3.34</v>
      </c>
      <c r="I1183" s="3">
        <v>21.82</v>
      </c>
      <c r="J1183" s="3">
        <v>19.09</v>
      </c>
      <c r="K1183" s="3">
        <v>16.37</v>
      </c>
      <c r="L1183" s="3">
        <v>13.64</v>
      </c>
      <c r="M1183" s="3">
        <v>10.91</v>
      </c>
      <c r="N1183" s="3">
        <v>8.18</v>
      </c>
      <c r="O1183" s="3">
        <v>5.46</v>
      </c>
      <c r="P1183" s="3">
        <v>2.73</v>
      </c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</row>
    <row r="1184" spans="1:33" x14ac:dyDescent="0.25">
      <c r="A1184" t="s">
        <v>2680</v>
      </c>
      <c r="B1184" s="8" t="s">
        <v>4893</v>
      </c>
      <c r="C1184" s="8" t="s">
        <v>4894</v>
      </c>
      <c r="D1184" s="5" t="s">
        <v>1549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</row>
    <row r="1185" spans="1:33" x14ac:dyDescent="0.25">
      <c r="A1185" t="s">
        <v>2680</v>
      </c>
      <c r="B1185" s="8" t="s">
        <v>4895</v>
      </c>
      <c r="C1185" s="8" t="s">
        <v>4895</v>
      </c>
      <c r="D1185" s="5" t="s">
        <v>1513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</row>
    <row r="1186" spans="1:33" x14ac:dyDescent="0.25">
      <c r="A1186" t="s">
        <v>2680</v>
      </c>
      <c r="B1186" s="8" t="s">
        <v>4896</v>
      </c>
      <c r="C1186" s="8" t="s">
        <v>4896</v>
      </c>
      <c r="D1186" s="5" t="s">
        <v>396</v>
      </c>
      <c r="E1186" s="3">
        <v>12.34</v>
      </c>
      <c r="F1186" s="3">
        <v>11.72</v>
      </c>
      <c r="G1186" s="3">
        <v>11.08</v>
      </c>
      <c r="H1186" s="3">
        <v>10.14</v>
      </c>
      <c r="I1186" s="3">
        <v>9.98</v>
      </c>
      <c r="J1186" s="3">
        <v>8.73</v>
      </c>
      <c r="K1186" s="3">
        <v>7.49</v>
      </c>
      <c r="L1186" s="3">
        <v>6.24</v>
      </c>
      <c r="M1186" s="3">
        <v>4.99</v>
      </c>
      <c r="N1186" s="3">
        <v>3.74</v>
      </c>
      <c r="O1186" s="3">
        <v>2.5</v>
      </c>
      <c r="P1186" s="3">
        <v>1.25</v>
      </c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</row>
    <row r="1187" spans="1:33" x14ac:dyDescent="0.25">
      <c r="A1187" t="s">
        <v>2680</v>
      </c>
      <c r="B1187" s="8" t="s">
        <v>4897</v>
      </c>
      <c r="C1187" s="8" t="s">
        <v>4897</v>
      </c>
      <c r="D1187" s="5" t="s">
        <v>1274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</row>
    <row r="1188" spans="1:33" x14ac:dyDescent="0.25">
      <c r="A1188" t="s">
        <v>2680</v>
      </c>
      <c r="B1188" s="8" t="s">
        <v>4897</v>
      </c>
      <c r="C1188" s="8" t="s">
        <v>4898</v>
      </c>
      <c r="D1188" s="5" t="s">
        <v>1550</v>
      </c>
      <c r="E1188" s="3">
        <v>21.4</v>
      </c>
      <c r="F1188" s="3">
        <v>19.91</v>
      </c>
      <c r="G1188" s="3">
        <v>19.239999999999998</v>
      </c>
      <c r="H1188" s="3">
        <v>17.98</v>
      </c>
      <c r="I1188" s="3">
        <v>17.510000000000002</v>
      </c>
      <c r="J1188" s="3">
        <v>15.32</v>
      </c>
      <c r="K1188" s="3">
        <v>13.13</v>
      </c>
      <c r="L1188" s="3">
        <v>10.94</v>
      </c>
      <c r="M1188" s="3">
        <v>8.76</v>
      </c>
      <c r="N1188" s="3">
        <v>6.57</v>
      </c>
      <c r="O1188" s="3">
        <v>4.38</v>
      </c>
      <c r="P1188" s="3">
        <v>2.19</v>
      </c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</row>
    <row r="1189" spans="1:33" x14ac:dyDescent="0.25">
      <c r="A1189" t="s">
        <v>2680</v>
      </c>
      <c r="B1189" s="8" t="s">
        <v>6651</v>
      </c>
      <c r="C1189" s="8" t="s">
        <v>4899</v>
      </c>
      <c r="D1189" s="5" t="s">
        <v>1551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</row>
    <row r="1190" spans="1:33" x14ac:dyDescent="0.25">
      <c r="A1190" t="s">
        <v>2680</v>
      </c>
      <c r="B1190" s="8" t="s">
        <v>6651</v>
      </c>
      <c r="C1190" s="8" t="s">
        <v>4900</v>
      </c>
      <c r="D1190" s="5" t="s">
        <v>1552</v>
      </c>
      <c r="E1190" s="3">
        <v>32.5</v>
      </c>
      <c r="F1190" s="3">
        <v>30.12</v>
      </c>
      <c r="G1190" s="3">
        <v>28.46</v>
      </c>
      <c r="H1190" s="3">
        <v>28.65</v>
      </c>
      <c r="I1190" s="3">
        <v>27.28</v>
      </c>
      <c r="J1190" s="3">
        <v>23.87</v>
      </c>
      <c r="K1190" s="3">
        <v>20.46</v>
      </c>
      <c r="L1190" s="3">
        <v>17.05</v>
      </c>
      <c r="M1190" s="3">
        <v>13.64</v>
      </c>
      <c r="N1190" s="3">
        <v>10.23</v>
      </c>
      <c r="O1190" s="3">
        <v>6.82</v>
      </c>
      <c r="P1190" s="3">
        <v>3.41</v>
      </c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</row>
    <row r="1191" spans="1:33" x14ac:dyDescent="0.25">
      <c r="A1191" t="s">
        <v>2680</v>
      </c>
      <c r="B1191" s="8" t="s">
        <v>4901</v>
      </c>
      <c r="C1191" s="8" t="s">
        <v>4901</v>
      </c>
      <c r="D1191" s="5" t="s">
        <v>26</v>
      </c>
      <c r="E1191" s="3">
        <v>24.82</v>
      </c>
      <c r="F1191" s="3">
        <v>36.090000000000003</v>
      </c>
      <c r="G1191" s="3">
        <v>35.1</v>
      </c>
      <c r="H1191" s="3">
        <v>43.76</v>
      </c>
      <c r="I1191" s="3">
        <v>41.24</v>
      </c>
      <c r="J1191" s="3">
        <v>36.090000000000003</v>
      </c>
      <c r="K1191" s="3">
        <v>30.93</v>
      </c>
      <c r="L1191" s="3">
        <v>25.78</v>
      </c>
      <c r="M1191" s="3">
        <v>20.62</v>
      </c>
      <c r="N1191" s="3">
        <v>15.47</v>
      </c>
      <c r="O1191" s="3">
        <v>10.31</v>
      </c>
      <c r="P1191" s="3">
        <v>5.16</v>
      </c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</row>
    <row r="1192" spans="1:33" x14ac:dyDescent="0.25">
      <c r="A1192" t="s">
        <v>2680</v>
      </c>
      <c r="B1192" s="8" t="s">
        <v>4902</v>
      </c>
      <c r="C1192" s="8" t="s">
        <v>4902</v>
      </c>
      <c r="D1192" s="5" t="s">
        <v>1287</v>
      </c>
      <c r="E1192" s="3">
        <v>96.18</v>
      </c>
      <c r="F1192" s="3">
        <v>84.09</v>
      </c>
      <c r="G1192" s="3">
        <v>83.78</v>
      </c>
      <c r="H1192" s="3">
        <v>97.84</v>
      </c>
      <c r="I1192" s="3">
        <v>110.28</v>
      </c>
      <c r="J1192" s="3">
        <v>96.5</v>
      </c>
      <c r="K1192" s="3">
        <v>82.71</v>
      </c>
      <c r="L1192" s="3">
        <v>68.930000000000007</v>
      </c>
      <c r="M1192" s="3">
        <v>55.14</v>
      </c>
      <c r="N1192" s="3">
        <v>41.36</v>
      </c>
      <c r="O1192" s="3">
        <v>27.57</v>
      </c>
      <c r="P1192" s="3">
        <v>13.79</v>
      </c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</row>
    <row r="1193" spans="1:33" x14ac:dyDescent="0.25">
      <c r="A1193" t="s">
        <v>2680</v>
      </c>
      <c r="B1193" s="8" t="s">
        <v>4903</v>
      </c>
      <c r="C1193" s="8" t="s">
        <v>4903</v>
      </c>
      <c r="D1193" s="5" t="s">
        <v>1542</v>
      </c>
      <c r="E1193" s="3">
        <v>45.16</v>
      </c>
      <c r="F1193" s="3">
        <v>41.62</v>
      </c>
      <c r="G1193" s="3">
        <v>44.4</v>
      </c>
      <c r="H1193" s="3">
        <v>39.369999999999997</v>
      </c>
      <c r="I1193" s="3">
        <v>36.979999999999997</v>
      </c>
      <c r="J1193" s="3">
        <v>32.36</v>
      </c>
      <c r="K1193" s="3">
        <v>27.74</v>
      </c>
      <c r="L1193" s="3">
        <v>23.11</v>
      </c>
      <c r="M1193" s="3">
        <v>18.489999999999998</v>
      </c>
      <c r="N1193" s="3">
        <v>13.87</v>
      </c>
      <c r="O1193" s="3">
        <v>9.25</v>
      </c>
      <c r="P1193" s="3">
        <v>4.62</v>
      </c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</row>
    <row r="1194" spans="1:33" x14ac:dyDescent="0.25">
      <c r="A1194" t="s">
        <v>2680</v>
      </c>
      <c r="B1194" s="8" t="s">
        <v>4895</v>
      </c>
      <c r="C1194" s="8" t="s">
        <v>6236</v>
      </c>
      <c r="D1194" s="5" t="s">
        <v>1554</v>
      </c>
      <c r="E1194" s="3"/>
      <c r="F1194" s="3"/>
      <c r="G1194" s="3"/>
      <c r="H1194" s="3"/>
      <c r="I1194" s="3">
        <v>23.34</v>
      </c>
      <c r="J1194" s="3">
        <v>20.420000000000002</v>
      </c>
      <c r="K1194" s="3">
        <v>17.510000000000002</v>
      </c>
      <c r="L1194" s="3">
        <v>14.59</v>
      </c>
      <c r="M1194" s="3">
        <v>11.67</v>
      </c>
      <c r="N1194" s="3">
        <v>8.75</v>
      </c>
      <c r="O1194" s="3">
        <v>5.84</v>
      </c>
      <c r="P1194" s="3">
        <v>2.92</v>
      </c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</row>
    <row r="1195" spans="1:33" x14ac:dyDescent="0.25">
      <c r="A1195" t="s">
        <v>1636</v>
      </c>
      <c r="B1195" s="8" t="s">
        <v>4904</v>
      </c>
      <c r="C1195" s="8" t="s">
        <v>4904</v>
      </c>
      <c r="D1195" s="5" t="s">
        <v>1574</v>
      </c>
      <c r="E1195" s="3">
        <v>80.430000000000007</v>
      </c>
      <c r="F1195" s="3">
        <v>69.989999999999995</v>
      </c>
      <c r="G1195" s="3">
        <v>66.31</v>
      </c>
      <c r="H1195" s="3">
        <v>63.24</v>
      </c>
      <c r="I1195" s="3">
        <v>61.01</v>
      </c>
      <c r="J1195" s="3">
        <v>53.38</v>
      </c>
      <c r="K1195" s="3">
        <v>45.76</v>
      </c>
      <c r="L1195" s="3">
        <v>38.130000000000003</v>
      </c>
      <c r="M1195" s="3">
        <v>30.51</v>
      </c>
      <c r="N1195" s="3">
        <v>22.88</v>
      </c>
      <c r="O1195" s="3">
        <v>15.25</v>
      </c>
      <c r="P1195" s="3">
        <v>7.63</v>
      </c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</row>
    <row r="1196" spans="1:33" x14ac:dyDescent="0.25">
      <c r="A1196" t="s">
        <v>1636</v>
      </c>
      <c r="B1196" s="8" t="s">
        <v>4905</v>
      </c>
      <c r="C1196" s="8" t="s">
        <v>4905</v>
      </c>
      <c r="D1196" s="5" t="s">
        <v>125</v>
      </c>
      <c r="E1196" s="3">
        <v>1093.75</v>
      </c>
      <c r="F1196" s="3">
        <v>986.78</v>
      </c>
      <c r="G1196" s="3">
        <v>953.59</v>
      </c>
      <c r="H1196" s="3">
        <v>927.22</v>
      </c>
      <c r="I1196" s="3">
        <v>871.8</v>
      </c>
      <c r="J1196" s="3">
        <v>762.83</v>
      </c>
      <c r="K1196" s="3">
        <v>653.85</v>
      </c>
      <c r="L1196" s="3">
        <v>544.88</v>
      </c>
      <c r="M1196" s="3">
        <v>435.9</v>
      </c>
      <c r="N1196" s="3">
        <v>326.93</v>
      </c>
      <c r="O1196" s="3">
        <v>217.95</v>
      </c>
      <c r="P1196" s="3">
        <v>108.98</v>
      </c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</row>
    <row r="1197" spans="1:33" x14ac:dyDescent="0.25">
      <c r="A1197" t="s">
        <v>1636</v>
      </c>
      <c r="B1197" s="8" t="s">
        <v>4906</v>
      </c>
      <c r="C1197" s="8" t="s">
        <v>4906</v>
      </c>
      <c r="D1197" s="5" t="s">
        <v>1519</v>
      </c>
      <c r="E1197" s="3">
        <v>17.920000000000002</v>
      </c>
      <c r="F1197" s="3">
        <v>15.3</v>
      </c>
      <c r="G1197" s="3">
        <v>12.21</v>
      </c>
      <c r="H1197" s="3">
        <v>11.73</v>
      </c>
      <c r="I1197" s="3">
        <v>13.85</v>
      </c>
      <c r="J1197" s="3">
        <v>12.12</v>
      </c>
      <c r="K1197" s="3">
        <v>10.39</v>
      </c>
      <c r="L1197" s="3">
        <v>8.66</v>
      </c>
      <c r="M1197" s="3">
        <v>6.93</v>
      </c>
      <c r="N1197" s="3">
        <v>5.19</v>
      </c>
      <c r="O1197" s="3">
        <v>3.46</v>
      </c>
      <c r="P1197" s="3">
        <v>1.73</v>
      </c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</row>
    <row r="1198" spans="1:33" x14ac:dyDescent="0.25">
      <c r="A1198" t="s">
        <v>1636</v>
      </c>
      <c r="B1198" s="8" t="s">
        <v>6652</v>
      </c>
      <c r="C1198" s="8" t="s">
        <v>4907</v>
      </c>
      <c r="D1198" s="5" t="s">
        <v>1575</v>
      </c>
      <c r="E1198" s="3">
        <v>13.63</v>
      </c>
      <c r="F1198" s="3">
        <v>11.8</v>
      </c>
      <c r="G1198" s="3">
        <v>11.4</v>
      </c>
      <c r="H1198" s="3">
        <v>9.68</v>
      </c>
      <c r="I1198" s="3">
        <v>13.55</v>
      </c>
      <c r="J1198" s="3">
        <v>11.86</v>
      </c>
      <c r="K1198" s="3">
        <v>10.16</v>
      </c>
      <c r="L1198" s="3">
        <v>8.4700000000000006</v>
      </c>
      <c r="M1198" s="3">
        <v>6.78</v>
      </c>
      <c r="N1198" s="3">
        <v>5.08</v>
      </c>
      <c r="O1198" s="3">
        <v>3.39</v>
      </c>
      <c r="P1198" s="3">
        <v>1.69</v>
      </c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</row>
    <row r="1199" spans="1:33" x14ac:dyDescent="0.25">
      <c r="A1199" t="s">
        <v>1636</v>
      </c>
      <c r="B1199" s="8" t="s">
        <v>4908</v>
      </c>
      <c r="C1199" s="8" t="s">
        <v>4908</v>
      </c>
      <c r="D1199" s="5" t="s">
        <v>13</v>
      </c>
      <c r="E1199" s="3">
        <v>42.02</v>
      </c>
      <c r="F1199" s="3">
        <v>41.59</v>
      </c>
      <c r="G1199" s="3">
        <v>40.19</v>
      </c>
      <c r="H1199" s="3">
        <v>40.04</v>
      </c>
      <c r="I1199" s="3">
        <v>39.17</v>
      </c>
      <c r="J1199" s="3">
        <v>34.270000000000003</v>
      </c>
      <c r="K1199" s="3">
        <v>29.38</v>
      </c>
      <c r="L1199" s="3">
        <v>24.48</v>
      </c>
      <c r="M1199" s="3">
        <v>19.59</v>
      </c>
      <c r="N1199" s="3">
        <v>14.69</v>
      </c>
      <c r="O1199" s="3">
        <v>9.7899999999999991</v>
      </c>
      <c r="P1199" s="3">
        <v>4.9000000000000004</v>
      </c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</row>
    <row r="1200" spans="1:33" x14ac:dyDescent="0.25">
      <c r="A1200" t="s">
        <v>1636</v>
      </c>
      <c r="B1200" s="8" t="s">
        <v>4909</v>
      </c>
      <c r="C1200" s="8" t="s">
        <v>4909</v>
      </c>
      <c r="D1200" s="5" t="s">
        <v>64</v>
      </c>
      <c r="E1200" s="3">
        <v>95.86</v>
      </c>
      <c r="F1200" s="3">
        <v>81.77</v>
      </c>
      <c r="G1200" s="3">
        <v>79.02</v>
      </c>
      <c r="H1200" s="3">
        <v>74.41</v>
      </c>
      <c r="I1200" s="3">
        <v>80</v>
      </c>
      <c r="J1200" s="3">
        <v>70</v>
      </c>
      <c r="K1200" s="3">
        <v>60</v>
      </c>
      <c r="L1200" s="3">
        <v>50</v>
      </c>
      <c r="M1200" s="3">
        <v>40</v>
      </c>
      <c r="N1200" s="3">
        <v>30</v>
      </c>
      <c r="O1200" s="3">
        <v>20</v>
      </c>
      <c r="P1200" s="3">
        <v>10</v>
      </c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</row>
    <row r="1201" spans="1:33" x14ac:dyDescent="0.25">
      <c r="A1201" t="s">
        <v>1636</v>
      </c>
      <c r="B1201" s="8" t="s">
        <v>4909</v>
      </c>
      <c r="C1201" s="8" t="s">
        <v>4910</v>
      </c>
      <c r="D1201" s="5" t="s">
        <v>1576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</row>
    <row r="1202" spans="1:33" x14ac:dyDescent="0.25">
      <c r="A1202" t="s">
        <v>1636</v>
      </c>
      <c r="B1202" s="8" t="s">
        <v>4911</v>
      </c>
      <c r="C1202" s="8" t="s">
        <v>4911</v>
      </c>
      <c r="D1202" s="5" t="s">
        <v>1577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</row>
    <row r="1203" spans="1:33" x14ac:dyDescent="0.25">
      <c r="A1203" t="s">
        <v>1636</v>
      </c>
      <c r="B1203" s="8" t="s">
        <v>4912</v>
      </c>
      <c r="C1203" s="8" t="s">
        <v>4912</v>
      </c>
      <c r="D1203" s="5" t="s">
        <v>1578</v>
      </c>
      <c r="E1203" s="3">
        <v>22.16</v>
      </c>
      <c r="F1203" s="3">
        <v>20.14</v>
      </c>
      <c r="G1203" s="3">
        <v>18.440000000000001</v>
      </c>
      <c r="H1203" s="3">
        <v>40.26</v>
      </c>
      <c r="I1203" s="3">
        <v>39.380000000000003</v>
      </c>
      <c r="J1203" s="3">
        <v>34.46</v>
      </c>
      <c r="K1203" s="3">
        <v>29.54</v>
      </c>
      <c r="L1203" s="3">
        <v>24.61</v>
      </c>
      <c r="M1203" s="3">
        <v>19.690000000000001</v>
      </c>
      <c r="N1203" s="3">
        <v>14.77</v>
      </c>
      <c r="O1203" s="3">
        <v>9.85</v>
      </c>
      <c r="P1203" s="3">
        <v>4.92</v>
      </c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</row>
    <row r="1204" spans="1:33" x14ac:dyDescent="0.25">
      <c r="A1204" t="s">
        <v>1636</v>
      </c>
      <c r="B1204" s="8" t="s">
        <v>6653</v>
      </c>
      <c r="C1204" s="8" t="s">
        <v>4913</v>
      </c>
      <c r="D1204" s="5" t="s">
        <v>1579</v>
      </c>
      <c r="E1204" s="3">
        <v>0.11</v>
      </c>
      <c r="F1204" s="3">
        <v>0.11</v>
      </c>
      <c r="G1204" s="3">
        <v>0</v>
      </c>
      <c r="H1204" s="3">
        <v>0.11</v>
      </c>
      <c r="I1204" s="3">
        <v>0.99</v>
      </c>
      <c r="J1204" s="3">
        <v>0.87</v>
      </c>
      <c r="K1204" s="3">
        <v>0.74</v>
      </c>
      <c r="L1204" s="3">
        <v>0.62</v>
      </c>
      <c r="M1204" s="3">
        <v>0.5</v>
      </c>
      <c r="N1204" s="3">
        <v>0.37</v>
      </c>
      <c r="O1204" s="3">
        <v>0.25</v>
      </c>
      <c r="P1204" s="3">
        <v>0.12</v>
      </c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</row>
    <row r="1205" spans="1:33" x14ac:dyDescent="0.25">
      <c r="A1205" t="s">
        <v>1636</v>
      </c>
      <c r="B1205" s="8" t="s">
        <v>6653</v>
      </c>
      <c r="C1205" s="8" t="s">
        <v>4914</v>
      </c>
      <c r="D1205" s="5" t="s">
        <v>1580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</row>
    <row r="1206" spans="1:33" x14ac:dyDescent="0.25">
      <c r="A1206" t="s">
        <v>1636</v>
      </c>
      <c r="B1206" s="8" t="s">
        <v>6653</v>
      </c>
      <c r="C1206" s="8" t="s">
        <v>4915</v>
      </c>
      <c r="D1206" s="5" t="s">
        <v>1581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0</v>
      </c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</row>
    <row r="1207" spans="1:33" x14ac:dyDescent="0.25">
      <c r="A1207" t="s">
        <v>1636</v>
      </c>
      <c r="B1207" s="8" t="s">
        <v>4916</v>
      </c>
      <c r="C1207" s="8" t="s">
        <v>4916</v>
      </c>
      <c r="D1207" s="5" t="s">
        <v>1582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</row>
    <row r="1208" spans="1:33" x14ac:dyDescent="0.25">
      <c r="A1208" t="s">
        <v>1636</v>
      </c>
      <c r="B1208" s="8" t="s">
        <v>4916</v>
      </c>
      <c r="C1208" s="8" t="s">
        <v>4917</v>
      </c>
      <c r="D1208" s="5" t="s">
        <v>1583</v>
      </c>
      <c r="E1208" s="3">
        <v>0.46</v>
      </c>
      <c r="F1208" s="3">
        <v>0.41</v>
      </c>
      <c r="G1208" s="3">
        <v>1.06</v>
      </c>
      <c r="H1208" s="3">
        <v>0.94</v>
      </c>
      <c r="I1208" s="3">
        <v>0.92</v>
      </c>
      <c r="J1208" s="3">
        <v>0.81</v>
      </c>
      <c r="K1208" s="3">
        <v>0.69</v>
      </c>
      <c r="L1208" s="3">
        <v>0.57999999999999996</v>
      </c>
      <c r="M1208" s="3">
        <v>0.46</v>
      </c>
      <c r="N1208" s="3">
        <v>0.35</v>
      </c>
      <c r="O1208" s="3">
        <v>0.23</v>
      </c>
      <c r="P1208" s="3">
        <v>0.12</v>
      </c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</row>
    <row r="1209" spans="1:33" x14ac:dyDescent="0.25">
      <c r="A1209" t="s">
        <v>1636</v>
      </c>
      <c r="B1209" s="8" t="s">
        <v>4916</v>
      </c>
      <c r="C1209" s="8" t="s">
        <v>4918</v>
      </c>
      <c r="D1209" s="5" t="s">
        <v>1584</v>
      </c>
      <c r="E1209" s="3">
        <v>55.63</v>
      </c>
      <c r="F1209" s="3">
        <v>48.9</v>
      </c>
      <c r="G1209" s="3">
        <v>50.97</v>
      </c>
      <c r="H1209" s="3">
        <v>49.31</v>
      </c>
      <c r="I1209" s="3">
        <v>47.58</v>
      </c>
      <c r="J1209" s="3">
        <v>41.63</v>
      </c>
      <c r="K1209" s="3">
        <v>35.69</v>
      </c>
      <c r="L1209" s="3">
        <v>29.74</v>
      </c>
      <c r="M1209" s="3">
        <v>23.79</v>
      </c>
      <c r="N1209" s="3">
        <v>17.84</v>
      </c>
      <c r="O1209" s="3">
        <v>11.9</v>
      </c>
      <c r="P1209" s="3">
        <v>5.95</v>
      </c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</row>
    <row r="1210" spans="1:33" x14ac:dyDescent="0.25">
      <c r="A1210" t="s">
        <v>1636</v>
      </c>
      <c r="B1210" s="8" t="s">
        <v>4919</v>
      </c>
      <c r="C1210" s="8" t="s">
        <v>4919</v>
      </c>
      <c r="D1210" s="5" t="s">
        <v>730</v>
      </c>
      <c r="E1210" s="3">
        <v>43.32</v>
      </c>
      <c r="F1210" s="3">
        <v>46.05</v>
      </c>
      <c r="G1210" s="3">
        <v>44.51</v>
      </c>
      <c r="H1210" s="3">
        <v>41.74</v>
      </c>
      <c r="I1210" s="3">
        <v>48.94</v>
      </c>
      <c r="J1210" s="3">
        <v>42.82</v>
      </c>
      <c r="K1210" s="3">
        <v>36.71</v>
      </c>
      <c r="L1210" s="3">
        <v>30.59</v>
      </c>
      <c r="M1210" s="3">
        <v>24.47</v>
      </c>
      <c r="N1210" s="3">
        <v>18.350000000000001</v>
      </c>
      <c r="O1210" s="3">
        <v>12.24</v>
      </c>
      <c r="P1210" s="3">
        <v>6.12</v>
      </c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</row>
    <row r="1211" spans="1:33" x14ac:dyDescent="0.25">
      <c r="A1211" t="s">
        <v>1636</v>
      </c>
      <c r="B1211" s="8" t="s">
        <v>4920</v>
      </c>
      <c r="C1211" s="8" t="s">
        <v>4920</v>
      </c>
      <c r="D1211" s="5" t="s">
        <v>396</v>
      </c>
      <c r="E1211" s="3">
        <v>181.45</v>
      </c>
      <c r="F1211" s="3">
        <v>169.27</v>
      </c>
      <c r="G1211" s="3">
        <v>162.72</v>
      </c>
      <c r="H1211" s="3">
        <v>147.66</v>
      </c>
      <c r="I1211" s="3">
        <v>142.79</v>
      </c>
      <c r="J1211" s="3">
        <v>124.94</v>
      </c>
      <c r="K1211" s="3">
        <v>107.09</v>
      </c>
      <c r="L1211" s="3">
        <v>89.24</v>
      </c>
      <c r="M1211" s="3">
        <v>71.400000000000006</v>
      </c>
      <c r="N1211" s="3">
        <v>53.55</v>
      </c>
      <c r="O1211" s="3">
        <v>35.700000000000003</v>
      </c>
      <c r="P1211" s="3">
        <v>17.850000000000001</v>
      </c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</row>
    <row r="1212" spans="1:33" x14ac:dyDescent="0.25">
      <c r="A1212" t="s">
        <v>1636</v>
      </c>
      <c r="B1212" s="8" t="s">
        <v>4921</v>
      </c>
      <c r="C1212" s="8" t="s">
        <v>4921</v>
      </c>
      <c r="D1212" s="5" t="s">
        <v>1557</v>
      </c>
      <c r="E1212" s="3">
        <v>187.12</v>
      </c>
      <c r="F1212" s="3">
        <v>151.69</v>
      </c>
      <c r="G1212" s="3">
        <v>145.69</v>
      </c>
      <c r="H1212" s="3">
        <v>141.11000000000001</v>
      </c>
      <c r="I1212" s="3">
        <v>170.89</v>
      </c>
      <c r="J1212" s="3">
        <v>149.53</v>
      </c>
      <c r="K1212" s="3">
        <v>128.16999999999999</v>
      </c>
      <c r="L1212" s="3">
        <v>106.81</v>
      </c>
      <c r="M1212" s="3">
        <v>85.45</v>
      </c>
      <c r="N1212" s="3">
        <v>64.08</v>
      </c>
      <c r="O1212" s="3">
        <v>42.72</v>
      </c>
      <c r="P1212" s="3">
        <v>21.36</v>
      </c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</row>
    <row r="1213" spans="1:33" x14ac:dyDescent="0.25">
      <c r="A1213" t="s">
        <v>1636</v>
      </c>
      <c r="B1213" s="8" t="s">
        <v>4922</v>
      </c>
      <c r="C1213" s="8" t="s">
        <v>4922</v>
      </c>
      <c r="D1213" s="5" t="s">
        <v>1585</v>
      </c>
      <c r="E1213" s="3">
        <v>44.92</v>
      </c>
      <c r="F1213" s="3">
        <v>41.17</v>
      </c>
      <c r="G1213" s="3">
        <v>48.55</v>
      </c>
      <c r="H1213" s="3">
        <v>79.06</v>
      </c>
      <c r="I1213" s="3">
        <v>99.27</v>
      </c>
      <c r="J1213" s="3">
        <v>86.86</v>
      </c>
      <c r="K1213" s="3">
        <v>74.45</v>
      </c>
      <c r="L1213" s="3">
        <v>62.04</v>
      </c>
      <c r="M1213" s="3">
        <v>49.64</v>
      </c>
      <c r="N1213" s="3">
        <v>37.229999999999997</v>
      </c>
      <c r="O1213" s="3">
        <v>24.82</v>
      </c>
      <c r="P1213" s="3">
        <v>12.41</v>
      </c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</row>
    <row r="1214" spans="1:33" x14ac:dyDescent="0.25">
      <c r="A1214" t="s">
        <v>1636</v>
      </c>
      <c r="B1214" s="8" t="s">
        <v>4923</v>
      </c>
      <c r="C1214" s="8" t="s">
        <v>4923</v>
      </c>
      <c r="D1214" s="5" t="s">
        <v>1419</v>
      </c>
      <c r="E1214" s="3">
        <v>24.99</v>
      </c>
      <c r="F1214" s="3">
        <v>22.33</v>
      </c>
      <c r="G1214" s="3">
        <v>21.58</v>
      </c>
      <c r="H1214" s="3">
        <v>18.489999999999998</v>
      </c>
      <c r="I1214" s="3">
        <v>16.82</v>
      </c>
      <c r="J1214" s="3">
        <v>14.72</v>
      </c>
      <c r="K1214" s="3">
        <v>12.62</v>
      </c>
      <c r="L1214" s="3">
        <v>10.51</v>
      </c>
      <c r="M1214" s="3">
        <v>8.41</v>
      </c>
      <c r="N1214" s="3">
        <v>6.31</v>
      </c>
      <c r="O1214" s="3">
        <v>4.21</v>
      </c>
      <c r="P1214" s="3">
        <v>2.1</v>
      </c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</row>
    <row r="1215" spans="1:33" x14ac:dyDescent="0.25">
      <c r="A1215" t="s">
        <v>1636</v>
      </c>
      <c r="B1215" s="8" t="s">
        <v>4923</v>
      </c>
      <c r="C1215" s="8" t="s">
        <v>4924</v>
      </c>
      <c r="D1215" s="5" t="s">
        <v>1420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</row>
    <row r="1216" spans="1:33" x14ac:dyDescent="0.25">
      <c r="A1216" t="s">
        <v>1636</v>
      </c>
      <c r="B1216" s="8" t="s">
        <v>4925</v>
      </c>
      <c r="C1216" s="8" t="s">
        <v>4925</v>
      </c>
      <c r="D1216" s="5" t="s">
        <v>1586</v>
      </c>
      <c r="E1216" s="3">
        <v>30.7</v>
      </c>
      <c r="F1216" s="3">
        <v>28.34</v>
      </c>
      <c r="G1216" s="3">
        <v>27.39</v>
      </c>
      <c r="H1216" s="3">
        <v>26.78</v>
      </c>
      <c r="I1216" s="3">
        <v>26.2</v>
      </c>
      <c r="J1216" s="3">
        <v>22.93</v>
      </c>
      <c r="K1216" s="3">
        <v>19.649999999999999</v>
      </c>
      <c r="L1216" s="3">
        <v>16.38</v>
      </c>
      <c r="M1216" s="3">
        <v>13.1</v>
      </c>
      <c r="N1216" s="3">
        <v>9.83</v>
      </c>
      <c r="O1216" s="3">
        <v>6.55</v>
      </c>
      <c r="P1216" s="3">
        <v>3.28</v>
      </c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</row>
    <row r="1217" spans="1:33" x14ac:dyDescent="0.25">
      <c r="A1217" t="s">
        <v>1636</v>
      </c>
      <c r="B1217" s="8" t="s">
        <v>4926</v>
      </c>
      <c r="C1217" s="8" t="s">
        <v>4926</v>
      </c>
      <c r="D1217" s="5" t="s">
        <v>26</v>
      </c>
      <c r="E1217" s="3">
        <v>30.71</v>
      </c>
      <c r="F1217" s="3">
        <v>27.63</v>
      </c>
      <c r="G1217" s="3">
        <v>26.7</v>
      </c>
      <c r="H1217" s="3">
        <v>23.43</v>
      </c>
      <c r="I1217" s="3">
        <v>21.62</v>
      </c>
      <c r="J1217" s="3">
        <v>18.920000000000002</v>
      </c>
      <c r="K1217" s="3">
        <v>16.22</v>
      </c>
      <c r="L1217" s="3">
        <v>13.51</v>
      </c>
      <c r="M1217" s="3">
        <v>10.81</v>
      </c>
      <c r="N1217" s="3">
        <v>8.11</v>
      </c>
      <c r="O1217" s="3">
        <v>5.41</v>
      </c>
      <c r="P1217" s="3">
        <v>2.7</v>
      </c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</row>
    <row r="1218" spans="1:33" x14ac:dyDescent="0.25">
      <c r="A1218" t="s">
        <v>1636</v>
      </c>
      <c r="B1218" s="8" t="s">
        <v>4904</v>
      </c>
      <c r="C1218" s="8" t="s">
        <v>5882</v>
      </c>
      <c r="D1218" s="5" t="s">
        <v>1589</v>
      </c>
      <c r="E1218" s="3"/>
      <c r="F1218" s="3"/>
      <c r="G1218" s="3"/>
      <c r="H1218" s="3"/>
      <c r="I1218" s="3">
        <v>33.36</v>
      </c>
      <c r="J1218" s="3">
        <v>29.19</v>
      </c>
      <c r="K1218" s="3">
        <v>25.02</v>
      </c>
      <c r="L1218" s="3">
        <v>20.85</v>
      </c>
      <c r="M1218" s="3">
        <v>16.68</v>
      </c>
      <c r="N1218" s="3">
        <v>12.51</v>
      </c>
      <c r="O1218" s="3">
        <v>8.34</v>
      </c>
      <c r="P1218" s="3">
        <v>4.17</v>
      </c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</row>
    <row r="1219" spans="1:33" x14ac:dyDescent="0.25">
      <c r="A1219" t="s">
        <v>1636</v>
      </c>
      <c r="B1219" s="8" t="s">
        <v>6652</v>
      </c>
      <c r="C1219" s="8" t="s">
        <v>6040</v>
      </c>
      <c r="D1219" s="5" t="s">
        <v>1590</v>
      </c>
      <c r="E1219" s="3"/>
      <c r="F1219" s="3"/>
      <c r="G1219" s="3"/>
      <c r="H1219" s="3"/>
      <c r="I1219" s="3">
        <v>59.6</v>
      </c>
      <c r="J1219" s="3">
        <v>52.15</v>
      </c>
      <c r="K1219" s="3">
        <v>44.7</v>
      </c>
      <c r="L1219" s="3">
        <v>37.25</v>
      </c>
      <c r="M1219" s="3">
        <v>29.8</v>
      </c>
      <c r="N1219" s="3">
        <v>22.35</v>
      </c>
      <c r="O1219" s="3">
        <v>14.9</v>
      </c>
      <c r="P1219" s="3">
        <v>7.45</v>
      </c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</row>
    <row r="1220" spans="1:33" x14ac:dyDescent="0.25">
      <c r="A1220" t="s">
        <v>1636</v>
      </c>
      <c r="B1220" s="8" t="s">
        <v>4908</v>
      </c>
      <c r="C1220" s="8" t="s">
        <v>6126</v>
      </c>
      <c r="D1220" s="5" t="s">
        <v>1591</v>
      </c>
      <c r="E1220" s="3"/>
      <c r="F1220" s="3"/>
      <c r="G1220" s="3"/>
      <c r="H1220" s="3"/>
      <c r="I1220" s="3">
        <v>2.89</v>
      </c>
      <c r="J1220" s="3">
        <v>2.5299999999999998</v>
      </c>
      <c r="K1220" s="3">
        <v>2.17</v>
      </c>
      <c r="L1220" s="3">
        <v>1.81</v>
      </c>
      <c r="M1220" s="3">
        <v>1.45</v>
      </c>
      <c r="N1220" s="3">
        <v>1.08</v>
      </c>
      <c r="O1220" s="3">
        <v>0.72</v>
      </c>
      <c r="P1220" s="3">
        <v>0.36</v>
      </c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</row>
    <row r="1221" spans="1:33" x14ac:dyDescent="0.25">
      <c r="A1221" t="s">
        <v>1636</v>
      </c>
      <c r="B1221" s="8" t="s">
        <v>4912</v>
      </c>
      <c r="C1221" s="8" t="s">
        <v>6373</v>
      </c>
      <c r="D1221" s="5" t="s">
        <v>1592</v>
      </c>
      <c r="E1221" s="3"/>
      <c r="F1221" s="3"/>
      <c r="G1221" s="3"/>
      <c r="H1221" s="3"/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</row>
    <row r="1222" spans="1:33" x14ac:dyDescent="0.25">
      <c r="A1222" t="s">
        <v>1636</v>
      </c>
      <c r="B1222" s="8" t="s">
        <v>6653</v>
      </c>
      <c r="C1222" s="8" t="s">
        <v>6154</v>
      </c>
      <c r="D1222" s="5" t="s">
        <v>1593</v>
      </c>
      <c r="E1222" s="3"/>
      <c r="F1222" s="3"/>
      <c r="G1222" s="3"/>
      <c r="H1222" s="3"/>
      <c r="I1222" s="3">
        <v>0.16</v>
      </c>
      <c r="J1222" s="3">
        <v>0.14000000000000001</v>
      </c>
      <c r="K1222" s="3">
        <v>0.12</v>
      </c>
      <c r="L1222" s="3">
        <v>0.1</v>
      </c>
      <c r="M1222" s="3">
        <v>0.08</v>
      </c>
      <c r="N1222" s="3">
        <v>0.06</v>
      </c>
      <c r="O1222" s="3">
        <v>0.04</v>
      </c>
      <c r="P1222" s="3">
        <v>0.02</v>
      </c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</row>
    <row r="1223" spans="1:33" x14ac:dyDescent="0.25">
      <c r="A1223" t="s">
        <v>1636</v>
      </c>
      <c r="B1223" s="8" t="s">
        <v>4919</v>
      </c>
      <c r="C1223" s="8" t="s">
        <v>6274</v>
      </c>
      <c r="D1223" s="5" t="s">
        <v>1594</v>
      </c>
      <c r="E1223" s="3"/>
      <c r="F1223" s="3"/>
      <c r="G1223" s="3"/>
      <c r="H1223" s="3"/>
      <c r="I1223" s="3">
        <v>43.45</v>
      </c>
      <c r="J1223" s="3">
        <v>38.020000000000003</v>
      </c>
      <c r="K1223" s="3">
        <v>32.590000000000003</v>
      </c>
      <c r="L1223" s="3">
        <v>27.16</v>
      </c>
      <c r="M1223" s="3">
        <v>21.73</v>
      </c>
      <c r="N1223" s="3">
        <v>16.29</v>
      </c>
      <c r="O1223" s="3">
        <v>10.86</v>
      </c>
      <c r="P1223" s="3">
        <v>5.43</v>
      </c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</row>
    <row r="1224" spans="1:33" x14ac:dyDescent="0.25">
      <c r="A1224" t="s">
        <v>1636</v>
      </c>
      <c r="B1224" s="8" t="s">
        <v>4920</v>
      </c>
      <c r="C1224" s="8" t="s">
        <v>6278</v>
      </c>
      <c r="D1224" s="5" t="s">
        <v>1595</v>
      </c>
      <c r="E1224" s="3"/>
      <c r="F1224" s="3"/>
      <c r="G1224" s="3"/>
      <c r="H1224" s="3"/>
      <c r="I1224" s="3">
        <v>65.39</v>
      </c>
      <c r="J1224" s="3">
        <v>57.22</v>
      </c>
      <c r="K1224" s="3">
        <v>49.04</v>
      </c>
      <c r="L1224" s="3">
        <v>40.869999999999997</v>
      </c>
      <c r="M1224" s="3">
        <v>32.700000000000003</v>
      </c>
      <c r="N1224" s="3">
        <v>24.52</v>
      </c>
      <c r="O1224" s="3">
        <v>16.350000000000001</v>
      </c>
      <c r="P1224" s="3">
        <v>8.17</v>
      </c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</row>
    <row r="1225" spans="1:33" x14ac:dyDescent="0.25">
      <c r="A1225" t="s">
        <v>1636</v>
      </c>
      <c r="B1225" s="8" t="s">
        <v>4922</v>
      </c>
      <c r="C1225" s="8" t="s">
        <v>6312</v>
      </c>
      <c r="D1225" s="5" t="s">
        <v>1596</v>
      </c>
      <c r="E1225" s="3"/>
      <c r="F1225" s="3"/>
      <c r="G1225" s="3"/>
      <c r="H1225" s="3"/>
      <c r="I1225" s="3">
        <v>2.5099999999999998</v>
      </c>
      <c r="J1225" s="3">
        <v>2.2000000000000002</v>
      </c>
      <c r="K1225" s="3">
        <v>1.88</v>
      </c>
      <c r="L1225" s="3">
        <v>1.57</v>
      </c>
      <c r="M1225" s="3">
        <v>1.26</v>
      </c>
      <c r="N1225" s="3">
        <v>0.94</v>
      </c>
      <c r="O1225" s="3">
        <v>0.63</v>
      </c>
      <c r="P1225" s="3">
        <v>0.31</v>
      </c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</row>
    <row r="1226" spans="1:33" x14ac:dyDescent="0.25">
      <c r="A1226" t="s">
        <v>1636</v>
      </c>
      <c r="B1226" s="8" t="s">
        <v>4925</v>
      </c>
      <c r="C1226" s="8" t="s">
        <v>6353</v>
      </c>
      <c r="D1226" s="5" t="s">
        <v>1597</v>
      </c>
      <c r="E1226" s="3"/>
      <c r="F1226" s="3"/>
      <c r="G1226" s="3"/>
      <c r="H1226" s="3"/>
      <c r="I1226" s="3">
        <v>8.58</v>
      </c>
      <c r="J1226" s="3">
        <v>7.51</v>
      </c>
      <c r="K1226" s="3">
        <v>6.44</v>
      </c>
      <c r="L1226" s="3">
        <v>5.36</v>
      </c>
      <c r="M1226" s="3">
        <v>4.29</v>
      </c>
      <c r="N1226" s="3">
        <v>3.22</v>
      </c>
      <c r="O1226" s="3">
        <v>2.15</v>
      </c>
      <c r="P1226" s="3">
        <v>1.07</v>
      </c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</row>
    <row r="1227" spans="1:33" x14ac:dyDescent="0.25">
      <c r="A1227" t="s">
        <v>1636</v>
      </c>
      <c r="B1227" s="8" t="s">
        <v>4926</v>
      </c>
      <c r="C1227" s="8" t="s">
        <v>6359</v>
      </c>
      <c r="D1227" s="5" t="s">
        <v>1598</v>
      </c>
      <c r="E1227" s="3"/>
      <c r="F1227" s="3"/>
      <c r="G1227" s="3"/>
      <c r="H1227" s="3"/>
      <c r="I1227" s="3">
        <v>27.51</v>
      </c>
      <c r="J1227" s="3">
        <v>24.07</v>
      </c>
      <c r="K1227" s="3">
        <v>20.63</v>
      </c>
      <c r="L1227" s="3">
        <v>17.190000000000001</v>
      </c>
      <c r="M1227" s="3">
        <v>13.76</v>
      </c>
      <c r="N1227" s="3">
        <v>10.32</v>
      </c>
      <c r="O1227" s="3">
        <v>6.88</v>
      </c>
      <c r="P1227" s="3">
        <v>3.44</v>
      </c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</row>
    <row r="1228" spans="1:33" x14ac:dyDescent="0.25">
      <c r="A1228" t="s">
        <v>2681</v>
      </c>
      <c r="B1228" s="8" t="s">
        <v>4927</v>
      </c>
      <c r="C1228" s="8" t="s">
        <v>4927</v>
      </c>
      <c r="D1228" s="5" t="s">
        <v>279</v>
      </c>
      <c r="E1228" s="3">
        <v>126.32</v>
      </c>
      <c r="F1228" s="3">
        <v>347.68</v>
      </c>
      <c r="G1228" s="3">
        <v>399.32</v>
      </c>
      <c r="H1228" s="3">
        <v>474.03</v>
      </c>
      <c r="I1228" s="3">
        <v>122</v>
      </c>
      <c r="J1228" s="3">
        <v>106.75</v>
      </c>
      <c r="K1228" s="3">
        <v>91.5</v>
      </c>
      <c r="L1228" s="3">
        <v>76.25</v>
      </c>
      <c r="M1228" s="3">
        <v>61</v>
      </c>
      <c r="N1228" s="3">
        <v>45.75</v>
      </c>
      <c r="O1228" s="3">
        <v>30.5</v>
      </c>
      <c r="P1228" s="3">
        <v>15.25</v>
      </c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</row>
    <row r="1229" spans="1:33" x14ac:dyDescent="0.25">
      <c r="A1229" t="s">
        <v>2681</v>
      </c>
      <c r="B1229" s="8" t="s">
        <v>4928</v>
      </c>
      <c r="C1229" s="8" t="s">
        <v>4928</v>
      </c>
      <c r="D1229" s="5" t="s">
        <v>1607</v>
      </c>
      <c r="E1229" s="3">
        <v>326.94</v>
      </c>
      <c r="F1229" s="3">
        <v>333.84</v>
      </c>
      <c r="G1229" s="3">
        <v>322.95</v>
      </c>
      <c r="H1229" s="3">
        <v>340.07</v>
      </c>
      <c r="I1229" s="3">
        <v>326.67</v>
      </c>
      <c r="J1229" s="3">
        <v>285.83999999999997</v>
      </c>
      <c r="K1229" s="3">
        <v>245</v>
      </c>
      <c r="L1229" s="3">
        <v>204.17</v>
      </c>
      <c r="M1229" s="3">
        <v>163.34</v>
      </c>
      <c r="N1229" s="3">
        <v>122.5</v>
      </c>
      <c r="O1229" s="3">
        <v>81.67</v>
      </c>
      <c r="P1229" s="3">
        <v>40.83</v>
      </c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</row>
    <row r="1230" spans="1:33" x14ac:dyDescent="0.25">
      <c r="A1230" t="s">
        <v>2681</v>
      </c>
      <c r="B1230" s="8" t="s">
        <v>4929</v>
      </c>
      <c r="C1230" s="8" t="s">
        <v>4929</v>
      </c>
      <c r="D1230" s="5" t="s">
        <v>1296</v>
      </c>
      <c r="E1230" s="3">
        <v>175.83</v>
      </c>
      <c r="F1230" s="3">
        <v>184.34</v>
      </c>
      <c r="G1230" s="3">
        <v>229.58</v>
      </c>
      <c r="H1230" s="3">
        <v>530.92999999999995</v>
      </c>
      <c r="I1230" s="3">
        <v>503.78</v>
      </c>
      <c r="J1230" s="3">
        <v>440.81</v>
      </c>
      <c r="K1230" s="3">
        <v>377.84</v>
      </c>
      <c r="L1230" s="3">
        <v>314.86</v>
      </c>
      <c r="M1230" s="3">
        <v>251.89</v>
      </c>
      <c r="N1230" s="3">
        <v>188.92</v>
      </c>
      <c r="O1230" s="3">
        <v>125.95</v>
      </c>
      <c r="P1230" s="3">
        <v>62.97</v>
      </c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</row>
    <row r="1231" spans="1:33" x14ac:dyDescent="0.25">
      <c r="A1231" t="s">
        <v>2681</v>
      </c>
      <c r="B1231" s="8" t="s">
        <v>4930</v>
      </c>
      <c r="C1231" s="8" t="s">
        <v>4930</v>
      </c>
      <c r="D1231" s="5" t="s">
        <v>194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>
        <v>0</v>
      </c>
      <c r="O1231" s="3">
        <v>0</v>
      </c>
      <c r="P1231" s="3">
        <v>0</v>
      </c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</row>
    <row r="1232" spans="1:33" x14ac:dyDescent="0.25">
      <c r="A1232" t="s">
        <v>2681</v>
      </c>
      <c r="B1232" s="8" t="s">
        <v>4930</v>
      </c>
      <c r="C1232" s="8" t="s">
        <v>4931</v>
      </c>
      <c r="D1232" s="5" t="s">
        <v>1617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</row>
    <row r="1233" spans="1:33" x14ac:dyDescent="0.25">
      <c r="A1233" t="s">
        <v>2681</v>
      </c>
      <c r="B1233" s="8" t="s">
        <v>4932</v>
      </c>
      <c r="C1233" s="8" t="s">
        <v>4932</v>
      </c>
      <c r="D1233" s="5" t="s">
        <v>1608</v>
      </c>
      <c r="E1233" s="3">
        <v>4.3</v>
      </c>
      <c r="F1233" s="3">
        <v>3.94</v>
      </c>
      <c r="G1233" s="3">
        <v>3.72</v>
      </c>
      <c r="H1233" s="3">
        <v>4.49</v>
      </c>
      <c r="I1233" s="3">
        <v>4.34</v>
      </c>
      <c r="J1233" s="3">
        <v>3.8</v>
      </c>
      <c r="K1233" s="3">
        <v>3.26</v>
      </c>
      <c r="L1233" s="3">
        <v>2.71</v>
      </c>
      <c r="M1233" s="3">
        <v>2.17</v>
      </c>
      <c r="N1233" s="3">
        <v>1.63</v>
      </c>
      <c r="O1233" s="3">
        <v>1.0900000000000001</v>
      </c>
      <c r="P1233" s="3">
        <v>0.54</v>
      </c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</row>
    <row r="1234" spans="1:33" x14ac:dyDescent="0.25">
      <c r="A1234" t="s">
        <v>2681</v>
      </c>
      <c r="B1234" s="8" t="s">
        <v>4933</v>
      </c>
      <c r="C1234" s="8" t="s">
        <v>4933</v>
      </c>
      <c r="D1234" s="5" t="s">
        <v>368</v>
      </c>
      <c r="E1234" s="3">
        <v>11.73</v>
      </c>
      <c r="F1234" s="3">
        <v>10.66</v>
      </c>
      <c r="G1234" s="3">
        <v>9.16</v>
      </c>
      <c r="H1234" s="3">
        <v>10.48</v>
      </c>
      <c r="I1234" s="3">
        <v>9.48</v>
      </c>
      <c r="J1234" s="3">
        <v>8.3000000000000007</v>
      </c>
      <c r="K1234" s="3">
        <v>7.11</v>
      </c>
      <c r="L1234" s="3">
        <v>5.93</v>
      </c>
      <c r="M1234" s="3">
        <v>4.74</v>
      </c>
      <c r="N1234" s="3">
        <v>3.56</v>
      </c>
      <c r="O1234" s="3">
        <v>2.37</v>
      </c>
      <c r="P1234" s="3">
        <v>1.19</v>
      </c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</row>
    <row r="1235" spans="1:33" x14ac:dyDescent="0.25">
      <c r="A1235" t="s">
        <v>2681</v>
      </c>
      <c r="B1235" s="8" t="s">
        <v>4934</v>
      </c>
      <c r="C1235" s="8" t="s">
        <v>4934</v>
      </c>
      <c r="D1235" s="5" t="s">
        <v>1618</v>
      </c>
      <c r="E1235" s="3">
        <v>0.92</v>
      </c>
      <c r="F1235" s="3">
        <v>0.88</v>
      </c>
      <c r="G1235" s="3">
        <v>0.96</v>
      </c>
      <c r="H1235" s="3">
        <v>0.81</v>
      </c>
      <c r="I1235" s="3">
        <v>0.76</v>
      </c>
      <c r="J1235" s="3">
        <v>0.67</v>
      </c>
      <c r="K1235" s="3">
        <v>0.56999999999999995</v>
      </c>
      <c r="L1235" s="3">
        <v>0.48</v>
      </c>
      <c r="M1235" s="3">
        <v>0.38</v>
      </c>
      <c r="N1235" s="3">
        <v>0.28999999999999998</v>
      </c>
      <c r="O1235" s="3">
        <v>0.19</v>
      </c>
      <c r="P1235" s="3">
        <v>0.1</v>
      </c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</row>
    <row r="1236" spans="1:33" x14ac:dyDescent="0.25">
      <c r="A1236" t="s">
        <v>2681</v>
      </c>
      <c r="B1236" s="8" t="s">
        <v>4934</v>
      </c>
      <c r="C1236" s="8" t="s">
        <v>4935</v>
      </c>
      <c r="D1236" s="5" t="s">
        <v>1619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3">
        <v>0</v>
      </c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</row>
    <row r="1237" spans="1:33" x14ac:dyDescent="0.25">
      <c r="A1237" t="s">
        <v>2681</v>
      </c>
      <c r="B1237" s="8" t="s">
        <v>4936</v>
      </c>
      <c r="C1237" s="8" t="s">
        <v>4936</v>
      </c>
      <c r="D1237" s="5" t="s">
        <v>39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0</v>
      </c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</row>
    <row r="1238" spans="1:33" x14ac:dyDescent="0.25">
      <c r="A1238" t="s">
        <v>2681</v>
      </c>
      <c r="B1238" s="8" t="s">
        <v>4937</v>
      </c>
      <c r="C1238" s="8" t="s">
        <v>4937</v>
      </c>
      <c r="D1238" s="5" t="s">
        <v>1620</v>
      </c>
      <c r="E1238" s="3">
        <v>112.5</v>
      </c>
      <c r="F1238" s="3">
        <v>122.4</v>
      </c>
      <c r="G1238" s="3">
        <v>118.08</v>
      </c>
      <c r="H1238" s="3">
        <v>121.79</v>
      </c>
      <c r="I1238" s="3">
        <v>115.47</v>
      </c>
      <c r="J1238" s="3">
        <v>101.04</v>
      </c>
      <c r="K1238" s="3">
        <v>86.6</v>
      </c>
      <c r="L1238" s="3">
        <v>72.17</v>
      </c>
      <c r="M1238" s="3">
        <v>57.74</v>
      </c>
      <c r="N1238" s="3">
        <v>43.3</v>
      </c>
      <c r="O1238" s="3">
        <v>28.87</v>
      </c>
      <c r="P1238" s="3">
        <v>14.43</v>
      </c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</row>
    <row r="1239" spans="1:33" x14ac:dyDescent="0.25">
      <c r="A1239" t="s">
        <v>2681</v>
      </c>
      <c r="B1239" s="8" t="s">
        <v>4938</v>
      </c>
      <c r="C1239" s="8" t="s">
        <v>4938</v>
      </c>
      <c r="D1239" s="5" t="s">
        <v>222</v>
      </c>
      <c r="E1239" s="3">
        <v>8.74</v>
      </c>
      <c r="F1239" s="3">
        <v>8.07</v>
      </c>
      <c r="G1239" s="3">
        <v>7.03</v>
      </c>
      <c r="H1239" s="3">
        <v>6.39</v>
      </c>
      <c r="I1239" s="3">
        <v>7.24</v>
      </c>
      <c r="J1239" s="3">
        <v>6.34</v>
      </c>
      <c r="K1239" s="3">
        <v>5.43</v>
      </c>
      <c r="L1239" s="3">
        <v>4.53</v>
      </c>
      <c r="M1239" s="3">
        <v>3.62</v>
      </c>
      <c r="N1239" s="3">
        <v>2.72</v>
      </c>
      <c r="O1239" s="3">
        <v>1.81</v>
      </c>
      <c r="P1239" s="3">
        <v>0.91</v>
      </c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</row>
    <row r="1240" spans="1:33" x14ac:dyDescent="0.25">
      <c r="A1240" t="s">
        <v>2681</v>
      </c>
      <c r="B1240" s="8" t="s">
        <v>4939</v>
      </c>
      <c r="C1240" s="8" t="s">
        <v>4939</v>
      </c>
      <c r="D1240" s="5" t="s">
        <v>1621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</row>
    <row r="1241" spans="1:33" x14ac:dyDescent="0.25">
      <c r="A1241" t="s">
        <v>2681</v>
      </c>
      <c r="B1241" s="8" t="s">
        <v>4939</v>
      </c>
      <c r="C1241" s="8" t="s">
        <v>4940</v>
      </c>
      <c r="D1241" s="5" t="s">
        <v>1622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3">
        <v>0</v>
      </c>
      <c r="P1241" s="3">
        <v>0</v>
      </c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</row>
    <row r="1242" spans="1:33" x14ac:dyDescent="0.25">
      <c r="A1242" t="s">
        <v>2681</v>
      </c>
      <c r="B1242" s="8" t="s">
        <v>4941</v>
      </c>
      <c r="C1242" s="8" t="s">
        <v>4941</v>
      </c>
      <c r="D1242" s="5" t="s">
        <v>1623</v>
      </c>
      <c r="E1242" s="3">
        <v>375.63</v>
      </c>
      <c r="F1242" s="3">
        <v>286.49</v>
      </c>
      <c r="G1242" s="3">
        <v>366.08</v>
      </c>
      <c r="H1242" s="3">
        <v>365.49</v>
      </c>
      <c r="I1242" s="3">
        <v>411.11</v>
      </c>
      <c r="J1242" s="3">
        <v>359.72</v>
      </c>
      <c r="K1242" s="3">
        <v>308.33</v>
      </c>
      <c r="L1242" s="3">
        <v>256.94</v>
      </c>
      <c r="M1242" s="3">
        <v>205.56</v>
      </c>
      <c r="N1242" s="3">
        <v>154.16999999999999</v>
      </c>
      <c r="O1242" s="3">
        <v>102.78</v>
      </c>
      <c r="P1242" s="3">
        <v>51.39</v>
      </c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</row>
    <row r="1243" spans="1:33" x14ac:dyDescent="0.25">
      <c r="A1243" t="s">
        <v>2681</v>
      </c>
      <c r="B1243" s="8" t="s">
        <v>4942</v>
      </c>
      <c r="C1243" s="8" t="s">
        <v>4942</v>
      </c>
      <c r="D1243" s="5" t="s">
        <v>1610</v>
      </c>
      <c r="E1243" s="3">
        <v>277.48</v>
      </c>
      <c r="F1243" s="3">
        <v>260.05</v>
      </c>
      <c r="G1243" s="3">
        <v>244.58</v>
      </c>
      <c r="H1243" s="3">
        <v>250.09</v>
      </c>
      <c r="I1243" s="3">
        <v>255.87</v>
      </c>
      <c r="J1243" s="3">
        <v>223.89</v>
      </c>
      <c r="K1243" s="3">
        <v>191.9</v>
      </c>
      <c r="L1243" s="3">
        <v>159.91999999999999</v>
      </c>
      <c r="M1243" s="3">
        <v>127.94</v>
      </c>
      <c r="N1243" s="3">
        <v>95.95</v>
      </c>
      <c r="O1243" s="3">
        <v>63.97</v>
      </c>
      <c r="P1243" s="3">
        <v>31.98</v>
      </c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</row>
    <row r="1244" spans="1:33" x14ac:dyDescent="0.25">
      <c r="A1244" t="s">
        <v>2681</v>
      </c>
      <c r="B1244" s="8" t="s">
        <v>4943</v>
      </c>
      <c r="C1244" s="8" t="s">
        <v>4943</v>
      </c>
      <c r="D1244" s="5" t="s">
        <v>41</v>
      </c>
      <c r="E1244" s="3">
        <v>62.72</v>
      </c>
      <c r="F1244" s="3">
        <v>58.46</v>
      </c>
      <c r="G1244" s="3">
        <v>56.5</v>
      </c>
      <c r="H1244" s="3">
        <v>46.83</v>
      </c>
      <c r="I1244" s="3">
        <v>45.62</v>
      </c>
      <c r="J1244" s="3">
        <v>39.92</v>
      </c>
      <c r="K1244" s="3">
        <v>34.22</v>
      </c>
      <c r="L1244" s="3">
        <v>28.51</v>
      </c>
      <c r="M1244" s="3">
        <v>22.81</v>
      </c>
      <c r="N1244" s="3">
        <v>17.11</v>
      </c>
      <c r="O1244" s="3">
        <v>11.41</v>
      </c>
      <c r="P1244" s="3">
        <v>5.7</v>
      </c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</row>
    <row r="1245" spans="1:33" x14ac:dyDescent="0.25">
      <c r="A1245" t="s">
        <v>2681</v>
      </c>
      <c r="B1245" s="8" t="s">
        <v>4943</v>
      </c>
      <c r="C1245" s="8" t="s">
        <v>4944</v>
      </c>
      <c r="D1245" s="5" t="s">
        <v>1624</v>
      </c>
      <c r="E1245" s="3">
        <v>2.12</v>
      </c>
      <c r="F1245" s="3">
        <v>1.98</v>
      </c>
      <c r="G1245" s="3">
        <v>1.91</v>
      </c>
      <c r="H1245" s="3">
        <v>2.12</v>
      </c>
      <c r="I1245" s="3">
        <v>2.08</v>
      </c>
      <c r="J1245" s="3">
        <v>1.82</v>
      </c>
      <c r="K1245" s="3">
        <v>1.56</v>
      </c>
      <c r="L1245" s="3">
        <v>1.3</v>
      </c>
      <c r="M1245" s="3">
        <v>1.04</v>
      </c>
      <c r="N1245" s="3">
        <v>0.78</v>
      </c>
      <c r="O1245" s="3">
        <v>0.52</v>
      </c>
      <c r="P1245" s="3">
        <v>0.26</v>
      </c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</row>
    <row r="1246" spans="1:33" x14ac:dyDescent="0.25">
      <c r="A1246" t="s">
        <v>2681</v>
      </c>
      <c r="B1246" s="8" t="s">
        <v>4945</v>
      </c>
      <c r="C1246" s="8" t="s">
        <v>4945</v>
      </c>
      <c r="D1246" s="5" t="s">
        <v>1625</v>
      </c>
      <c r="E1246" s="3">
        <v>23.85</v>
      </c>
      <c r="F1246" s="3">
        <v>22.96</v>
      </c>
      <c r="G1246" s="3">
        <v>21.96</v>
      </c>
      <c r="H1246" s="3">
        <v>20.190000000000001</v>
      </c>
      <c r="I1246" s="3">
        <v>22.02</v>
      </c>
      <c r="J1246" s="3">
        <v>19.27</v>
      </c>
      <c r="K1246" s="3">
        <v>16.52</v>
      </c>
      <c r="L1246" s="3">
        <v>13.76</v>
      </c>
      <c r="M1246" s="3">
        <v>11.01</v>
      </c>
      <c r="N1246" s="3">
        <v>8.26</v>
      </c>
      <c r="O1246" s="3">
        <v>5.51</v>
      </c>
      <c r="P1246" s="3">
        <v>2.75</v>
      </c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</row>
    <row r="1247" spans="1:33" x14ac:dyDescent="0.25">
      <c r="A1247" t="s">
        <v>2681</v>
      </c>
      <c r="B1247" s="8" t="s">
        <v>4946</v>
      </c>
      <c r="C1247" s="8" t="s">
        <v>4946</v>
      </c>
      <c r="D1247" s="5" t="s">
        <v>1600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</row>
    <row r="1248" spans="1:33" x14ac:dyDescent="0.25">
      <c r="A1248" t="s">
        <v>2681</v>
      </c>
      <c r="B1248" s="8" t="s">
        <v>4947</v>
      </c>
      <c r="C1248" s="8" t="s">
        <v>4947</v>
      </c>
      <c r="D1248" s="5" t="s">
        <v>1626</v>
      </c>
      <c r="E1248" s="3">
        <v>11.29</v>
      </c>
      <c r="F1248" s="3">
        <v>10.51</v>
      </c>
      <c r="G1248" s="3">
        <v>17.93</v>
      </c>
      <c r="H1248" s="3">
        <v>17.87</v>
      </c>
      <c r="I1248" s="3">
        <v>32.520000000000003</v>
      </c>
      <c r="J1248" s="3">
        <v>28.46</v>
      </c>
      <c r="K1248" s="3">
        <v>24.39</v>
      </c>
      <c r="L1248" s="3">
        <v>20.329999999999998</v>
      </c>
      <c r="M1248" s="3">
        <v>16.260000000000002</v>
      </c>
      <c r="N1248" s="3">
        <v>12.2</v>
      </c>
      <c r="O1248" s="3">
        <v>8.1300000000000008</v>
      </c>
      <c r="P1248" s="3">
        <v>4.07</v>
      </c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</row>
    <row r="1249" spans="1:33" x14ac:dyDescent="0.25">
      <c r="A1249" t="s">
        <v>2681</v>
      </c>
      <c r="B1249" s="8" t="s">
        <v>4948</v>
      </c>
      <c r="C1249" s="8" t="s">
        <v>4948</v>
      </c>
      <c r="D1249" s="5" t="s">
        <v>472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0</v>
      </c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</row>
    <row r="1250" spans="1:33" x14ac:dyDescent="0.25">
      <c r="A1250" t="s">
        <v>2681</v>
      </c>
      <c r="B1250" s="8" t="s">
        <v>4949</v>
      </c>
      <c r="C1250" s="8" t="s">
        <v>4949</v>
      </c>
      <c r="D1250" s="5" t="s">
        <v>730</v>
      </c>
      <c r="E1250" s="3">
        <v>7.27</v>
      </c>
      <c r="F1250" s="3">
        <v>6.37</v>
      </c>
      <c r="G1250" s="3">
        <v>7.52</v>
      </c>
      <c r="H1250" s="3">
        <v>7.21</v>
      </c>
      <c r="I1250" s="3">
        <v>6.64</v>
      </c>
      <c r="J1250" s="3">
        <v>5.81</v>
      </c>
      <c r="K1250" s="3">
        <v>4.9800000000000004</v>
      </c>
      <c r="L1250" s="3">
        <v>4.1500000000000004</v>
      </c>
      <c r="M1250" s="3">
        <v>3.32</v>
      </c>
      <c r="N1250" s="3">
        <v>2.4900000000000002</v>
      </c>
      <c r="O1250" s="3">
        <v>1.66</v>
      </c>
      <c r="P1250" s="3">
        <v>0.83</v>
      </c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</row>
    <row r="1251" spans="1:33" x14ac:dyDescent="0.25">
      <c r="A1251" t="s">
        <v>2681</v>
      </c>
      <c r="B1251" s="8" t="s">
        <v>4950</v>
      </c>
      <c r="C1251" s="8" t="s">
        <v>4950</v>
      </c>
      <c r="D1251" s="5" t="s">
        <v>1627</v>
      </c>
      <c r="E1251" s="3">
        <v>8.7100000000000009</v>
      </c>
      <c r="F1251" s="3">
        <v>8</v>
      </c>
      <c r="G1251" s="3">
        <v>7.47</v>
      </c>
      <c r="H1251" s="3">
        <v>6.4</v>
      </c>
      <c r="I1251" s="3">
        <v>5.68</v>
      </c>
      <c r="J1251" s="3">
        <v>4.97</v>
      </c>
      <c r="K1251" s="3">
        <v>4.26</v>
      </c>
      <c r="L1251" s="3">
        <v>3.55</v>
      </c>
      <c r="M1251" s="3">
        <v>2.84</v>
      </c>
      <c r="N1251" s="3">
        <v>2.13</v>
      </c>
      <c r="O1251" s="3">
        <v>1.42</v>
      </c>
      <c r="P1251" s="3">
        <v>0.71</v>
      </c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</row>
    <row r="1252" spans="1:33" x14ac:dyDescent="0.25">
      <c r="A1252" t="s">
        <v>2681</v>
      </c>
      <c r="B1252" s="8" t="s">
        <v>4951</v>
      </c>
      <c r="C1252" s="8" t="s">
        <v>4951</v>
      </c>
      <c r="D1252" s="5" t="s">
        <v>1628</v>
      </c>
      <c r="E1252" s="3">
        <v>43.38</v>
      </c>
      <c r="F1252" s="3">
        <v>35.71</v>
      </c>
      <c r="G1252" s="3">
        <v>25.53</v>
      </c>
      <c r="H1252" s="3">
        <v>23.83</v>
      </c>
      <c r="I1252" s="3">
        <v>22.74</v>
      </c>
      <c r="J1252" s="3">
        <v>19.899999999999999</v>
      </c>
      <c r="K1252" s="3">
        <v>17.059999999999999</v>
      </c>
      <c r="L1252" s="3">
        <v>14.21</v>
      </c>
      <c r="M1252" s="3">
        <v>11.37</v>
      </c>
      <c r="N1252" s="3">
        <v>8.5299999999999994</v>
      </c>
      <c r="O1252" s="3">
        <v>5.69</v>
      </c>
      <c r="P1252" s="3">
        <v>2.84</v>
      </c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</row>
    <row r="1253" spans="1:33" x14ac:dyDescent="0.25">
      <c r="A1253" t="s">
        <v>2681</v>
      </c>
      <c r="B1253" s="8" t="s">
        <v>4952</v>
      </c>
      <c r="C1253" s="8" t="s">
        <v>4952</v>
      </c>
      <c r="D1253" s="5" t="s">
        <v>1629</v>
      </c>
      <c r="E1253" s="3">
        <v>25.06</v>
      </c>
      <c r="F1253" s="3">
        <v>23.51</v>
      </c>
      <c r="G1253" s="3">
        <v>22.97</v>
      </c>
      <c r="H1253" s="3">
        <v>21.76</v>
      </c>
      <c r="I1253" s="3">
        <v>20.29</v>
      </c>
      <c r="J1253" s="3">
        <v>17.75</v>
      </c>
      <c r="K1253" s="3">
        <v>15.22</v>
      </c>
      <c r="L1253" s="3">
        <v>12.68</v>
      </c>
      <c r="M1253" s="3">
        <v>10.15</v>
      </c>
      <c r="N1253" s="3">
        <v>7.61</v>
      </c>
      <c r="O1253" s="3">
        <v>5.07</v>
      </c>
      <c r="P1253" s="3">
        <v>2.54</v>
      </c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</row>
    <row r="1254" spans="1:33" x14ac:dyDescent="0.25">
      <c r="A1254" t="s">
        <v>2681</v>
      </c>
      <c r="B1254" s="8" t="s">
        <v>4952</v>
      </c>
      <c r="C1254" s="8" t="s">
        <v>4953</v>
      </c>
      <c r="D1254" s="5" t="s">
        <v>1630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3">
        <v>0</v>
      </c>
      <c r="O1254" s="3">
        <v>0</v>
      </c>
      <c r="P1254" s="3">
        <v>0</v>
      </c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</row>
    <row r="1255" spans="1:33" x14ac:dyDescent="0.25">
      <c r="A1255" t="s">
        <v>2681</v>
      </c>
      <c r="B1255" s="8" t="s">
        <v>4954</v>
      </c>
      <c r="C1255" s="8" t="s">
        <v>4954</v>
      </c>
      <c r="D1255" s="5" t="s">
        <v>372</v>
      </c>
      <c r="E1255" s="3">
        <v>104.2</v>
      </c>
      <c r="F1255" s="3">
        <v>98.85</v>
      </c>
      <c r="G1255" s="3">
        <v>93.77</v>
      </c>
      <c r="H1255" s="3">
        <v>89.06</v>
      </c>
      <c r="I1255" s="3">
        <v>84.36</v>
      </c>
      <c r="J1255" s="3">
        <v>73.819999999999993</v>
      </c>
      <c r="K1255" s="3">
        <v>63.27</v>
      </c>
      <c r="L1255" s="3">
        <v>52.73</v>
      </c>
      <c r="M1255" s="3">
        <v>42.18</v>
      </c>
      <c r="N1255" s="3">
        <v>31.64</v>
      </c>
      <c r="O1255" s="3">
        <v>21.09</v>
      </c>
      <c r="P1255" s="3">
        <v>10.55</v>
      </c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</row>
    <row r="1256" spans="1:33" x14ac:dyDescent="0.25">
      <c r="A1256" t="s">
        <v>2681</v>
      </c>
      <c r="B1256" s="8" t="s">
        <v>4955</v>
      </c>
      <c r="C1256" s="8" t="s">
        <v>4955</v>
      </c>
      <c r="D1256" s="5" t="s">
        <v>444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3">
        <v>0</v>
      </c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</row>
    <row r="1257" spans="1:33" x14ac:dyDescent="0.25">
      <c r="A1257" t="s">
        <v>2681</v>
      </c>
      <c r="B1257" s="8" t="s">
        <v>4956</v>
      </c>
      <c r="C1257" s="8" t="s">
        <v>4956</v>
      </c>
      <c r="D1257" s="5" t="s">
        <v>1631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3">
        <v>0</v>
      </c>
      <c r="P1257" s="3">
        <v>0</v>
      </c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</row>
    <row r="1258" spans="1:33" x14ac:dyDescent="0.25">
      <c r="A1258" t="s">
        <v>2681</v>
      </c>
      <c r="B1258" s="8" t="s">
        <v>4956</v>
      </c>
      <c r="C1258" s="8" t="s">
        <v>4957</v>
      </c>
      <c r="D1258" s="5" t="s">
        <v>1632</v>
      </c>
      <c r="E1258" s="3">
        <v>0.27</v>
      </c>
      <c r="F1258" s="3">
        <v>0.2</v>
      </c>
      <c r="G1258" s="3">
        <v>0.19</v>
      </c>
      <c r="H1258" s="3">
        <v>0.2</v>
      </c>
      <c r="I1258" s="3">
        <v>0.19</v>
      </c>
      <c r="J1258" s="3">
        <v>0.17</v>
      </c>
      <c r="K1258" s="3">
        <v>0.14000000000000001</v>
      </c>
      <c r="L1258" s="3">
        <v>0.12</v>
      </c>
      <c r="M1258" s="3">
        <v>0.1</v>
      </c>
      <c r="N1258" s="3">
        <v>7.0000000000000007E-2</v>
      </c>
      <c r="O1258" s="3">
        <v>0.05</v>
      </c>
      <c r="P1258" s="3">
        <v>0.02</v>
      </c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</row>
    <row r="1259" spans="1:33" x14ac:dyDescent="0.25">
      <c r="A1259" t="s">
        <v>2681</v>
      </c>
      <c r="B1259" s="8" t="s">
        <v>4958</v>
      </c>
      <c r="C1259" s="8" t="s">
        <v>4958</v>
      </c>
      <c r="D1259" s="5" t="s">
        <v>24</v>
      </c>
      <c r="E1259" s="3">
        <v>118.44</v>
      </c>
      <c r="F1259" s="3">
        <v>122.43</v>
      </c>
      <c r="G1259" s="3">
        <v>158.35</v>
      </c>
      <c r="H1259" s="3">
        <v>170.38</v>
      </c>
      <c r="I1259" s="3">
        <v>214.19</v>
      </c>
      <c r="J1259" s="3">
        <v>187.42</v>
      </c>
      <c r="K1259" s="3">
        <v>160.63999999999999</v>
      </c>
      <c r="L1259" s="3">
        <v>133.87</v>
      </c>
      <c r="M1259" s="3">
        <v>107.1</v>
      </c>
      <c r="N1259" s="3">
        <v>80.319999999999993</v>
      </c>
      <c r="O1259" s="3">
        <v>53.55</v>
      </c>
      <c r="P1259" s="3">
        <v>26.77</v>
      </c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</row>
    <row r="1260" spans="1:33" x14ac:dyDescent="0.25">
      <c r="A1260" t="s">
        <v>2681</v>
      </c>
      <c r="B1260" s="8" t="s">
        <v>4959</v>
      </c>
      <c r="C1260" s="8" t="s">
        <v>4959</v>
      </c>
      <c r="D1260" s="5" t="s">
        <v>1615</v>
      </c>
      <c r="E1260" s="3">
        <v>21.34</v>
      </c>
      <c r="F1260" s="3">
        <v>19.84</v>
      </c>
      <c r="G1260" s="3">
        <v>18.54</v>
      </c>
      <c r="H1260" s="3">
        <v>22.78</v>
      </c>
      <c r="I1260" s="3">
        <v>16.86</v>
      </c>
      <c r="J1260" s="3">
        <v>14.75</v>
      </c>
      <c r="K1260" s="3">
        <v>12.65</v>
      </c>
      <c r="L1260" s="3">
        <v>10.54</v>
      </c>
      <c r="M1260" s="3">
        <v>8.43</v>
      </c>
      <c r="N1260" s="3">
        <v>6.32</v>
      </c>
      <c r="O1260" s="3">
        <v>4.22</v>
      </c>
      <c r="P1260" s="3">
        <v>2.11</v>
      </c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</row>
    <row r="1261" spans="1:33" x14ac:dyDescent="0.25">
      <c r="A1261" t="s">
        <v>2681</v>
      </c>
      <c r="B1261" s="8" t="s">
        <v>4960</v>
      </c>
      <c r="C1261" s="8" t="s">
        <v>4960</v>
      </c>
      <c r="D1261" s="5" t="s">
        <v>1616</v>
      </c>
      <c r="E1261" s="3">
        <v>19.010000000000002</v>
      </c>
      <c r="F1261" s="3">
        <v>18.309999999999999</v>
      </c>
      <c r="G1261" s="3">
        <v>18.350000000000001</v>
      </c>
      <c r="H1261" s="3">
        <v>17.43</v>
      </c>
      <c r="I1261" s="3">
        <v>16.7</v>
      </c>
      <c r="J1261" s="3">
        <v>14.61</v>
      </c>
      <c r="K1261" s="3">
        <v>12.53</v>
      </c>
      <c r="L1261" s="3">
        <v>10.44</v>
      </c>
      <c r="M1261" s="3">
        <v>8.35</v>
      </c>
      <c r="N1261" s="3">
        <v>6.26</v>
      </c>
      <c r="O1261" s="3">
        <v>4.18</v>
      </c>
      <c r="P1261" s="3">
        <v>2.09</v>
      </c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</row>
    <row r="1262" spans="1:33" x14ac:dyDescent="0.25">
      <c r="A1262" t="s">
        <v>15</v>
      </c>
      <c r="B1262" s="8" t="s">
        <v>4961</v>
      </c>
      <c r="C1262" s="8" t="s">
        <v>4961</v>
      </c>
      <c r="D1262" s="5" t="s">
        <v>147</v>
      </c>
      <c r="E1262" s="3">
        <v>126.33</v>
      </c>
      <c r="F1262" s="3">
        <v>121.94</v>
      </c>
      <c r="G1262" s="3">
        <v>95.33</v>
      </c>
      <c r="H1262" s="3">
        <v>102.9</v>
      </c>
      <c r="I1262" s="3">
        <v>101.09</v>
      </c>
      <c r="J1262" s="3">
        <v>88.45</v>
      </c>
      <c r="K1262" s="3">
        <v>75.819999999999993</v>
      </c>
      <c r="L1262" s="3">
        <v>63.18</v>
      </c>
      <c r="M1262" s="3">
        <v>50.55</v>
      </c>
      <c r="N1262" s="3">
        <v>37.909999999999997</v>
      </c>
      <c r="O1262" s="3">
        <v>25.27</v>
      </c>
      <c r="P1262" s="3">
        <v>12.64</v>
      </c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</row>
    <row r="1263" spans="1:33" x14ac:dyDescent="0.25">
      <c r="A1263" t="s">
        <v>15</v>
      </c>
      <c r="B1263" s="8" t="s">
        <v>4962</v>
      </c>
      <c r="C1263" s="8" t="s">
        <v>4962</v>
      </c>
      <c r="D1263" s="5" t="s">
        <v>1643</v>
      </c>
      <c r="E1263" s="3">
        <v>35.64</v>
      </c>
      <c r="F1263" s="3">
        <v>36.630000000000003</v>
      </c>
      <c r="G1263" s="3">
        <v>37.229999999999997</v>
      </c>
      <c r="H1263" s="3">
        <v>33.43</v>
      </c>
      <c r="I1263" s="3">
        <v>32.590000000000003</v>
      </c>
      <c r="J1263" s="3">
        <v>28.52</v>
      </c>
      <c r="K1263" s="3">
        <v>24.44</v>
      </c>
      <c r="L1263" s="3">
        <v>20.37</v>
      </c>
      <c r="M1263" s="3">
        <v>16.3</v>
      </c>
      <c r="N1263" s="3">
        <v>12.22</v>
      </c>
      <c r="O1263" s="3">
        <v>8.15</v>
      </c>
      <c r="P1263" s="3">
        <v>4.07</v>
      </c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</row>
    <row r="1264" spans="1:33" x14ac:dyDescent="0.25">
      <c r="A1264" t="s">
        <v>15</v>
      </c>
      <c r="B1264" s="8" t="s">
        <v>4963</v>
      </c>
      <c r="C1264" s="8" t="s">
        <v>4963</v>
      </c>
      <c r="D1264" s="5" t="s">
        <v>1644</v>
      </c>
      <c r="E1264" s="3">
        <v>204.66</v>
      </c>
      <c r="F1264" s="3">
        <v>244.41</v>
      </c>
      <c r="G1264" s="3">
        <v>220.4</v>
      </c>
      <c r="H1264" s="3">
        <v>210.22</v>
      </c>
      <c r="I1264" s="3">
        <v>202.54</v>
      </c>
      <c r="J1264" s="3">
        <v>177.22</v>
      </c>
      <c r="K1264" s="3">
        <v>151.91</v>
      </c>
      <c r="L1264" s="3">
        <v>126.59</v>
      </c>
      <c r="M1264" s="3">
        <v>101.27</v>
      </c>
      <c r="N1264" s="3">
        <v>75.95</v>
      </c>
      <c r="O1264" s="3">
        <v>50.64</v>
      </c>
      <c r="P1264" s="3">
        <v>25.32</v>
      </c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</row>
    <row r="1265" spans="1:33" x14ac:dyDescent="0.25">
      <c r="A1265" t="s">
        <v>15</v>
      </c>
      <c r="B1265" s="8" t="s">
        <v>4964</v>
      </c>
      <c r="C1265" s="8" t="s">
        <v>4964</v>
      </c>
      <c r="D1265" s="5" t="s">
        <v>218</v>
      </c>
      <c r="E1265" s="3">
        <v>45.63</v>
      </c>
      <c r="F1265" s="3">
        <v>68.17</v>
      </c>
      <c r="G1265" s="3">
        <v>63.97</v>
      </c>
      <c r="H1265" s="3">
        <v>57.97</v>
      </c>
      <c r="I1265" s="3">
        <v>54.64</v>
      </c>
      <c r="J1265" s="3">
        <v>47.81</v>
      </c>
      <c r="K1265" s="3">
        <v>40.98</v>
      </c>
      <c r="L1265" s="3">
        <v>34.15</v>
      </c>
      <c r="M1265" s="3">
        <v>27.32</v>
      </c>
      <c r="N1265" s="3">
        <v>20.49</v>
      </c>
      <c r="O1265" s="3">
        <v>13.66</v>
      </c>
      <c r="P1265" s="3">
        <v>6.83</v>
      </c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</row>
    <row r="1266" spans="1:33" x14ac:dyDescent="0.25">
      <c r="A1266" t="s">
        <v>15</v>
      </c>
      <c r="B1266" s="8" t="s">
        <v>4965</v>
      </c>
      <c r="C1266" s="8" t="s">
        <v>4965</v>
      </c>
      <c r="D1266" s="5" t="s">
        <v>414</v>
      </c>
      <c r="E1266" s="3">
        <v>86.71</v>
      </c>
      <c r="F1266" s="3">
        <v>85.54</v>
      </c>
      <c r="G1266" s="3">
        <v>64.12</v>
      </c>
      <c r="H1266" s="3">
        <v>52.42</v>
      </c>
      <c r="I1266" s="3">
        <v>48.97</v>
      </c>
      <c r="J1266" s="3">
        <v>42.85</v>
      </c>
      <c r="K1266" s="3">
        <v>36.729999999999997</v>
      </c>
      <c r="L1266" s="3">
        <v>30.61</v>
      </c>
      <c r="M1266" s="3">
        <v>24.49</v>
      </c>
      <c r="N1266" s="3">
        <v>18.36</v>
      </c>
      <c r="O1266" s="3">
        <v>12.24</v>
      </c>
      <c r="P1266" s="3">
        <v>6.12</v>
      </c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</row>
    <row r="1267" spans="1:33" x14ac:dyDescent="0.25">
      <c r="A1267" t="s">
        <v>15</v>
      </c>
      <c r="B1267" s="8" t="s">
        <v>4966</v>
      </c>
      <c r="C1267" s="8" t="s">
        <v>4966</v>
      </c>
      <c r="D1267" s="5" t="s">
        <v>535</v>
      </c>
      <c r="E1267" s="3">
        <v>1704.77</v>
      </c>
      <c r="F1267" s="3">
        <v>1607.12</v>
      </c>
      <c r="G1267" s="3">
        <v>1532.45</v>
      </c>
      <c r="H1267" s="3">
        <v>1434.57</v>
      </c>
      <c r="I1267" s="3">
        <v>1419.24</v>
      </c>
      <c r="J1267" s="3">
        <v>1241.8399999999999</v>
      </c>
      <c r="K1267" s="3">
        <v>1064.43</v>
      </c>
      <c r="L1267" s="3">
        <v>887.03</v>
      </c>
      <c r="M1267" s="3">
        <v>709.62</v>
      </c>
      <c r="N1267" s="3">
        <v>532.22</v>
      </c>
      <c r="O1267" s="3">
        <v>354.81</v>
      </c>
      <c r="P1267" s="3">
        <v>177.41</v>
      </c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</row>
    <row r="1268" spans="1:33" x14ac:dyDescent="0.25">
      <c r="A1268" t="s">
        <v>15</v>
      </c>
      <c r="B1268" s="8" t="s">
        <v>4967</v>
      </c>
      <c r="C1268" s="8" t="s">
        <v>4967</v>
      </c>
      <c r="D1268" s="5" t="s">
        <v>222</v>
      </c>
      <c r="E1268" s="3">
        <v>0.43</v>
      </c>
      <c r="F1268" s="3">
        <v>0.37</v>
      </c>
      <c r="G1268" s="3">
        <v>0.36</v>
      </c>
      <c r="H1268" s="3">
        <v>0.34</v>
      </c>
      <c r="I1268" s="3">
        <v>0.34</v>
      </c>
      <c r="J1268" s="3">
        <v>0.3</v>
      </c>
      <c r="K1268" s="3">
        <v>0.26</v>
      </c>
      <c r="L1268" s="3">
        <v>0.21</v>
      </c>
      <c r="M1268" s="3">
        <v>0.17</v>
      </c>
      <c r="N1268" s="3">
        <v>0.13</v>
      </c>
      <c r="O1268" s="3">
        <v>0.09</v>
      </c>
      <c r="P1268" s="3">
        <v>0.04</v>
      </c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</row>
    <row r="1269" spans="1:33" x14ac:dyDescent="0.25">
      <c r="A1269" t="s">
        <v>15</v>
      </c>
      <c r="B1269" s="8" t="s">
        <v>4968</v>
      </c>
      <c r="C1269" s="8" t="s">
        <v>4968</v>
      </c>
      <c r="D1269" s="5" t="s">
        <v>13</v>
      </c>
      <c r="E1269" s="3">
        <v>257.79000000000002</v>
      </c>
      <c r="F1269" s="3">
        <v>248.89</v>
      </c>
      <c r="G1269" s="3">
        <v>259.36</v>
      </c>
      <c r="H1269" s="3">
        <v>251.54</v>
      </c>
      <c r="I1269" s="3">
        <v>246.65</v>
      </c>
      <c r="J1269" s="3">
        <v>215.82</v>
      </c>
      <c r="K1269" s="3">
        <v>184.99</v>
      </c>
      <c r="L1269" s="3">
        <v>154.16</v>
      </c>
      <c r="M1269" s="3">
        <v>123.33</v>
      </c>
      <c r="N1269" s="3">
        <v>92.49</v>
      </c>
      <c r="O1269" s="3">
        <v>61.66</v>
      </c>
      <c r="P1269" s="3">
        <v>30.83</v>
      </c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</row>
    <row r="1270" spans="1:33" x14ac:dyDescent="0.25">
      <c r="A1270" t="s">
        <v>15</v>
      </c>
      <c r="B1270" s="8" t="s">
        <v>4969</v>
      </c>
      <c r="C1270" s="8" t="s">
        <v>4969</v>
      </c>
      <c r="D1270" s="5" t="s">
        <v>14</v>
      </c>
      <c r="E1270" s="3">
        <v>1046.6300000000001</v>
      </c>
      <c r="F1270" s="3">
        <v>1073.02</v>
      </c>
      <c r="G1270" s="3">
        <v>871.7</v>
      </c>
      <c r="H1270" s="3">
        <v>823.55</v>
      </c>
      <c r="I1270" s="3">
        <v>900</v>
      </c>
      <c r="J1270" s="3">
        <v>787.5</v>
      </c>
      <c r="K1270" s="3">
        <v>675</v>
      </c>
      <c r="L1270" s="3">
        <v>562.5</v>
      </c>
      <c r="M1270" s="3">
        <v>450</v>
      </c>
      <c r="N1270" s="3">
        <v>337.5</v>
      </c>
      <c r="O1270" s="3">
        <v>225</v>
      </c>
      <c r="P1270" s="3">
        <v>112.5</v>
      </c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</row>
    <row r="1271" spans="1:33" x14ac:dyDescent="0.25">
      <c r="A1271" t="s">
        <v>15</v>
      </c>
      <c r="B1271" s="8" t="s">
        <v>4970</v>
      </c>
      <c r="C1271" s="8" t="s">
        <v>4970</v>
      </c>
      <c r="D1271" s="5" t="s">
        <v>287</v>
      </c>
      <c r="E1271" s="3">
        <v>0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</row>
    <row r="1272" spans="1:33" x14ac:dyDescent="0.25">
      <c r="A1272" t="s">
        <v>15</v>
      </c>
      <c r="B1272" s="8" t="s">
        <v>4971</v>
      </c>
      <c r="C1272" s="8" t="s">
        <v>4971</v>
      </c>
      <c r="D1272" s="5" t="s">
        <v>602</v>
      </c>
      <c r="E1272" s="3">
        <v>180.89</v>
      </c>
      <c r="F1272" s="3">
        <v>180.7</v>
      </c>
      <c r="G1272" s="3">
        <v>240.16</v>
      </c>
      <c r="H1272" s="3">
        <v>213.61</v>
      </c>
      <c r="I1272" s="3">
        <v>217.99</v>
      </c>
      <c r="J1272" s="3">
        <v>190.74</v>
      </c>
      <c r="K1272" s="3">
        <v>163.49</v>
      </c>
      <c r="L1272" s="3">
        <v>136.24</v>
      </c>
      <c r="M1272" s="3">
        <v>109</v>
      </c>
      <c r="N1272" s="3">
        <v>81.75</v>
      </c>
      <c r="O1272" s="3">
        <v>54.5</v>
      </c>
      <c r="P1272" s="3">
        <v>27.25</v>
      </c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</row>
    <row r="1273" spans="1:33" x14ac:dyDescent="0.25">
      <c r="A1273" t="s">
        <v>15</v>
      </c>
      <c r="B1273" s="8" t="s">
        <v>4972</v>
      </c>
      <c r="C1273" s="8" t="s">
        <v>4972</v>
      </c>
      <c r="D1273" s="5" t="s">
        <v>1641</v>
      </c>
      <c r="E1273" s="3">
        <v>290.87</v>
      </c>
      <c r="F1273" s="3">
        <v>275.32</v>
      </c>
      <c r="G1273" s="3">
        <v>256.18</v>
      </c>
      <c r="H1273" s="3">
        <v>241.21</v>
      </c>
      <c r="I1273" s="3">
        <v>247.32</v>
      </c>
      <c r="J1273" s="3">
        <v>216.41</v>
      </c>
      <c r="K1273" s="3">
        <v>185.49</v>
      </c>
      <c r="L1273" s="3">
        <v>154.58000000000001</v>
      </c>
      <c r="M1273" s="3">
        <v>123.66</v>
      </c>
      <c r="N1273" s="3">
        <v>92.75</v>
      </c>
      <c r="O1273" s="3">
        <v>61.83</v>
      </c>
      <c r="P1273" s="3">
        <v>30.92</v>
      </c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</row>
    <row r="1274" spans="1:33" x14ac:dyDescent="0.25">
      <c r="A1274" t="s">
        <v>15</v>
      </c>
      <c r="B1274" s="8" t="s">
        <v>4973</v>
      </c>
      <c r="C1274" s="8" t="s">
        <v>4973</v>
      </c>
      <c r="D1274" s="5" t="s">
        <v>1645</v>
      </c>
      <c r="E1274" s="3">
        <v>23.78</v>
      </c>
      <c r="F1274" s="3">
        <v>21.76</v>
      </c>
      <c r="G1274" s="3">
        <v>21.03</v>
      </c>
      <c r="H1274" s="3">
        <v>19.010000000000002</v>
      </c>
      <c r="I1274" s="3">
        <v>18.940000000000001</v>
      </c>
      <c r="J1274" s="3">
        <v>16.57</v>
      </c>
      <c r="K1274" s="3">
        <v>14.21</v>
      </c>
      <c r="L1274" s="3">
        <v>11.84</v>
      </c>
      <c r="M1274" s="3">
        <v>9.4700000000000006</v>
      </c>
      <c r="N1274" s="3">
        <v>7.1</v>
      </c>
      <c r="O1274" s="3">
        <v>4.74</v>
      </c>
      <c r="P1274" s="3">
        <v>2.37</v>
      </c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</row>
    <row r="1275" spans="1:33" x14ac:dyDescent="0.25">
      <c r="A1275" t="s">
        <v>15</v>
      </c>
      <c r="B1275" s="8" t="s">
        <v>4974</v>
      </c>
      <c r="C1275" s="8" t="s">
        <v>4974</v>
      </c>
      <c r="D1275" s="5" t="s">
        <v>1419</v>
      </c>
      <c r="E1275" s="3">
        <v>9.24</v>
      </c>
      <c r="F1275" s="3">
        <v>8.51</v>
      </c>
      <c r="G1275" s="3">
        <v>8.14</v>
      </c>
      <c r="H1275" s="3">
        <v>7.53</v>
      </c>
      <c r="I1275" s="3">
        <v>7.36</v>
      </c>
      <c r="J1275" s="3">
        <v>6.44</v>
      </c>
      <c r="K1275" s="3">
        <v>5.52</v>
      </c>
      <c r="L1275" s="3">
        <v>4.5999999999999996</v>
      </c>
      <c r="M1275" s="3">
        <v>3.68</v>
      </c>
      <c r="N1275" s="3">
        <v>2.76</v>
      </c>
      <c r="O1275" s="3">
        <v>1.84</v>
      </c>
      <c r="P1275" s="3">
        <v>0.92</v>
      </c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</row>
    <row r="1276" spans="1:33" x14ac:dyDescent="0.25">
      <c r="A1276" t="s">
        <v>15</v>
      </c>
      <c r="B1276" s="8" t="s">
        <v>4975</v>
      </c>
      <c r="C1276" s="8" t="s">
        <v>4975</v>
      </c>
      <c r="D1276" s="5" t="s">
        <v>26</v>
      </c>
      <c r="E1276" s="3">
        <v>213.59</v>
      </c>
      <c r="F1276" s="3">
        <v>196.62</v>
      </c>
      <c r="G1276" s="3">
        <v>190.77</v>
      </c>
      <c r="H1276" s="3">
        <v>185.67</v>
      </c>
      <c r="I1276" s="3">
        <v>181.33</v>
      </c>
      <c r="J1276" s="3">
        <v>158.66</v>
      </c>
      <c r="K1276" s="3">
        <v>136</v>
      </c>
      <c r="L1276" s="3">
        <v>113.33</v>
      </c>
      <c r="M1276" s="3">
        <v>90.67</v>
      </c>
      <c r="N1276" s="3">
        <v>68</v>
      </c>
      <c r="O1276" s="3">
        <v>45.33</v>
      </c>
      <c r="P1276" s="3">
        <v>22.67</v>
      </c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</row>
    <row r="1277" spans="1:33" x14ac:dyDescent="0.25">
      <c r="A1277" t="s">
        <v>15</v>
      </c>
      <c r="B1277" s="8" t="s">
        <v>4976</v>
      </c>
      <c r="C1277" s="8" t="s">
        <v>4976</v>
      </c>
      <c r="D1277" s="5" t="s">
        <v>350</v>
      </c>
      <c r="E1277" s="3">
        <v>121.4</v>
      </c>
      <c r="F1277" s="3">
        <v>113.02</v>
      </c>
      <c r="G1277" s="3">
        <v>104.09</v>
      </c>
      <c r="H1277" s="3">
        <v>112.44</v>
      </c>
      <c r="I1277" s="3">
        <v>91.33</v>
      </c>
      <c r="J1277" s="3">
        <v>79.91</v>
      </c>
      <c r="K1277" s="3">
        <v>68.5</v>
      </c>
      <c r="L1277" s="3">
        <v>57.08</v>
      </c>
      <c r="M1277" s="3">
        <v>45.67</v>
      </c>
      <c r="N1277" s="3">
        <v>34.25</v>
      </c>
      <c r="O1277" s="3">
        <v>22.83</v>
      </c>
      <c r="P1277" s="3">
        <v>11.42</v>
      </c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</row>
    <row r="1278" spans="1:33" x14ac:dyDescent="0.25">
      <c r="A1278" t="s">
        <v>437</v>
      </c>
      <c r="B1278" s="8" t="s">
        <v>6654</v>
      </c>
      <c r="C1278" s="8" t="s">
        <v>4977</v>
      </c>
      <c r="D1278" s="5" t="s">
        <v>1672</v>
      </c>
      <c r="E1278" s="3">
        <v>132.31</v>
      </c>
      <c r="F1278" s="3">
        <v>140.24</v>
      </c>
      <c r="G1278" s="3">
        <v>132.18</v>
      </c>
      <c r="H1278" s="3">
        <v>129.09</v>
      </c>
      <c r="I1278" s="3">
        <v>129.97999999999999</v>
      </c>
      <c r="J1278" s="3">
        <v>113.73</v>
      </c>
      <c r="K1278" s="3">
        <v>97.49</v>
      </c>
      <c r="L1278" s="3">
        <v>81.239999999999995</v>
      </c>
      <c r="M1278" s="3">
        <v>64.989999999999995</v>
      </c>
      <c r="N1278" s="3">
        <v>48.74</v>
      </c>
      <c r="O1278" s="3">
        <v>32.5</v>
      </c>
      <c r="P1278" s="3">
        <v>16.25</v>
      </c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</row>
    <row r="1279" spans="1:33" x14ac:dyDescent="0.25">
      <c r="A1279" t="s">
        <v>437</v>
      </c>
      <c r="B1279" s="8" t="s">
        <v>6655</v>
      </c>
      <c r="C1279" s="8" t="s">
        <v>4978</v>
      </c>
      <c r="D1279" s="5" t="s">
        <v>1673</v>
      </c>
      <c r="E1279" s="3">
        <v>2.2000000000000002</v>
      </c>
      <c r="F1279" s="3">
        <v>2.27</v>
      </c>
      <c r="G1279" s="3">
        <v>2.11</v>
      </c>
      <c r="H1279" s="3">
        <v>1.77</v>
      </c>
      <c r="I1279" s="3">
        <v>1.42</v>
      </c>
      <c r="J1279" s="3">
        <v>1.24</v>
      </c>
      <c r="K1279" s="3">
        <v>1.07</v>
      </c>
      <c r="L1279" s="3">
        <v>0.89</v>
      </c>
      <c r="M1279" s="3">
        <v>0.71</v>
      </c>
      <c r="N1279" s="3">
        <v>0.53</v>
      </c>
      <c r="O1279" s="3">
        <v>0.36</v>
      </c>
      <c r="P1279" s="3">
        <v>0.18</v>
      </c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</row>
    <row r="1280" spans="1:33" x14ac:dyDescent="0.25">
      <c r="A1280" t="s">
        <v>437</v>
      </c>
      <c r="B1280" s="8" t="s">
        <v>4979</v>
      </c>
      <c r="C1280" s="8" t="s">
        <v>4979</v>
      </c>
      <c r="D1280" s="5" t="s">
        <v>1674</v>
      </c>
      <c r="E1280" s="3">
        <v>87.62</v>
      </c>
      <c r="F1280" s="3">
        <v>95.73</v>
      </c>
      <c r="G1280" s="3">
        <v>92.36</v>
      </c>
      <c r="H1280" s="3">
        <v>67.400000000000006</v>
      </c>
      <c r="I1280" s="3">
        <v>61.72</v>
      </c>
      <c r="J1280" s="3">
        <v>54.01</v>
      </c>
      <c r="K1280" s="3">
        <v>46.29</v>
      </c>
      <c r="L1280" s="3">
        <v>38.58</v>
      </c>
      <c r="M1280" s="3">
        <v>30.86</v>
      </c>
      <c r="N1280" s="3">
        <v>23.15</v>
      </c>
      <c r="O1280" s="3">
        <v>15.43</v>
      </c>
      <c r="P1280" s="3">
        <v>7.72</v>
      </c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</row>
    <row r="1281" spans="1:33" x14ac:dyDescent="0.25">
      <c r="A1281" t="s">
        <v>437</v>
      </c>
      <c r="B1281" s="8" t="s">
        <v>4980</v>
      </c>
      <c r="C1281" s="8" t="s">
        <v>4980</v>
      </c>
      <c r="D1281" s="5" t="s">
        <v>279</v>
      </c>
      <c r="E1281" s="3">
        <v>49.87</v>
      </c>
      <c r="F1281" s="3">
        <v>53.37</v>
      </c>
      <c r="G1281" s="3">
        <v>48.6</v>
      </c>
      <c r="H1281" s="3">
        <v>50.78</v>
      </c>
      <c r="I1281" s="3">
        <v>72.92</v>
      </c>
      <c r="J1281" s="3">
        <v>63.81</v>
      </c>
      <c r="K1281" s="3">
        <v>54.69</v>
      </c>
      <c r="L1281" s="3">
        <v>45.58</v>
      </c>
      <c r="M1281" s="3">
        <v>36.46</v>
      </c>
      <c r="N1281" s="3">
        <v>27.35</v>
      </c>
      <c r="O1281" s="3">
        <v>18.23</v>
      </c>
      <c r="P1281" s="3">
        <v>9.1199999999999992</v>
      </c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</row>
    <row r="1282" spans="1:33" x14ac:dyDescent="0.25">
      <c r="A1282" t="s">
        <v>437</v>
      </c>
      <c r="B1282" s="8" t="s">
        <v>4980</v>
      </c>
      <c r="C1282" s="8" t="s">
        <v>4981</v>
      </c>
      <c r="D1282" s="5" t="s">
        <v>1675</v>
      </c>
      <c r="E1282" s="3">
        <v>4.1900000000000004</v>
      </c>
      <c r="F1282" s="3">
        <v>4.0599999999999996</v>
      </c>
      <c r="G1282" s="3">
        <v>3.96</v>
      </c>
      <c r="H1282" s="3">
        <v>5.09</v>
      </c>
      <c r="I1282" s="3">
        <v>5.3</v>
      </c>
      <c r="J1282" s="3">
        <v>4.6399999999999997</v>
      </c>
      <c r="K1282" s="3">
        <v>3.98</v>
      </c>
      <c r="L1282" s="3">
        <v>3.31</v>
      </c>
      <c r="M1282" s="3">
        <v>2.65</v>
      </c>
      <c r="N1282" s="3">
        <v>1.99</v>
      </c>
      <c r="O1282" s="3">
        <v>1.33</v>
      </c>
      <c r="P1282" s="3">
        <v>0.66</v>
      </c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</row>
    <row r="1283" spans="1:33" x14ac:dyDescent="0.25">
      <c r="A1283" t="s">
        <v>437</v>
      </c>
      <c r="B1283" s="8" t="s">
        <v>4982</v>
      </c>
      <c r="C1283" s="8" t="s">
        <v>4982</v>
      </c>
      <c r="D1283" s="5" t="s">
        <v>617</v>
      </c>
      <c r="E1283" s="3">
        <v>19.53</v>
      </c>
      <c r="F1283" s="3">
        <v>20.36</v>
      </c>
      <c r="G1283" s="3">
        <v>17.93</v>
      </c>
      <c r="H1283" s="3">
        <v>16.649999999999999</v>
      </c>
      <c r="I1283" s="3">
        <v>15.42</v>
      </c>
      <c r="J1283" s="3">
        <v>13.49</v>
      </c>
      <c r="K1283" s="3">
        <v>11.57</v>
      </c>
      <c r="L1283" s="3">
        <v>9.64</v>
      </c>
      <c r="M1283" s="3">
        <v>7.71</v>
      </c>
      <c r="N1283" s="3">
        <v>5.78</v>
      </c>
      <c r="O1283" s="3">
        <v>3.86</v>
      </c>
      <c r="P1283" s="3">
        <v>1.93</v>
      </c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</row>
    <row r="1284" spans="1:33" x14ac:dyDescent="0.25">
      <c r="A1284" t="s">
        <v>437</v>
      </c>
      <c r="B1284" s="8" t="s">
        <v>4982</v>
      </c>
      <c r="C1284" s="8" t="s">
        <v>4983</v>
      </c>
      <c r="D1284" s="5" t="s">
        <v>1676</v>
      </c>
      <c r="E1284" s="3">
        <v>0</v>
      </c>
      <c r="F1284" s="3">
        <v>0</v>
      </c>
      <c r="G1284" s="3">
        <v>2.3199999999999998</v>
      </c>
      <c r="H1284" s="3">
        <v>3.03</v>
      </c>
      <c r="I1284" s="3">
        <v>2.15</v>
      </c>
      <c r="J1284" s="3">
        <v>1.88</v>
      </c>
      <c r="K1284" s="3">
        <v>1.61</v>
      </c>
      <c r="L1284" s="3">
        <v>1.34</v>
      </c>
      <c r="M1284" s="3">
        <v>1.08</v>
      </c>
      <c r="N1284" s="3">
        <v>0.81</v>
      </c>
      <c r="O1284" s="3">
        <v>0.54</v>
      </c>
      <c r="P1284" s="3">
        <v>0.27</v>
      </c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</row>
    <row r="1285" spans="1:33" x14ac:dyDescent="0.25">
      <c r="A1285" t="s">
        <v>437</v>
      </c>
      <c r="B1285" s="8" t="s">
        <v>4984</v>
      </c>
      <c r="C1285" s="8" t="s">
        <v>4984</v>
      </c>
      <c r="D1285" s="5" t="s">
        <v>1652</v>
      </c>
      <c r="E1285" s="3">
        <v>281.08</v>
      </c>
      <c r="F1285" s="3">
        <v>167.19</v>
      </c>
      <c r="G1285" s="3">
        <v>189.64</v>
      </c>
      <c r="H1285" s="3">
        <v>173.65</v>
      </c>
      <c r="I1285" s="3">
        <v>169.24</v>
      </c>
      <c r="J1285" s="3">
        <v>148.09</v>
      </c>
      <c r="K1285" s="3">
        <v>126.93</v>
      </c>
      <c r="L1285" s="3">
        <v>105.78</v>
      </c>
      <c r="M1285" s="3">
        <v>84.62</v>
      </c>
      <c r="N1285" s="3">
        <v>63.47</v>
      </c>
      <c r="O1285" s="3">
        <v>42.31</v>
      </c>
      <c r="P1285" s="3">
        <v>21.16</v>
      </c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</row>
    <row r="1286" spans="1:33" x14ac:dyDescent="0.25">
      <c r="A1286" t="s">
        <v>437</v>
      </c>
      <c r="B1286" s="8" t="s">
        <v>4985</v>
      </c>
      <c r="C1286" s="8" t="s">
        <v>4985</v>
      </c>
      <c r="D1286" s="5" t="s">
        <v>1666</v>
      </c>
      <c r="E1286" s="3">
        <v>58.95</v>
      </c>
      <c r="F1286" s="3">
        <v>62.18</v>
      </c>
      <c r="G1286" s="3">
        <v>56.56</v>
      </c>
      <c r="H1286" s="3">
        <v>83.73</v>
      </c>
      <c r="I1286" s="3">
        <v>80.52</v>
      </c>
      <c r="J1286" s="3">
        <v>70.459999999999994</v>
      </c>
      <c r="K1286" s="3">
        <v>60.39</v>
      </c>
      <c r="L1286" s="3">
        <v>50.33</v>
      </c>
      <c r="M1286" s="3">
        <v>40.26</v>
      </c>
      <c r="N1286" s="3">
        <v>30.2</v>
      </c>
      <c r="O1286" s="3">
        <v>20.13</v>
      </c>
      <c r="P1286" s="3">
        <v>10.07</v>
      </c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</row>
    <row r="1287" spans="1:33" x14ac:dyDescent="0.25">
      <c r="A1287" t="s">
        <v>437</v>
      </c>
      <c r="B1287" s="8" t="s">
        <v>4986</v>
      </c>
      <c r="C1287" s="8" t="s">
        <v>4986</v>
      </c>
      <c r="D1287" s="5" t="s">
        <v>751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</row>
    <row r="1288" spans="1:33" x14ac:dyDescent="0.25">
      <c r="A1288" t="s">
        <v>437</v>
      </c>
      <c r="B1288" s="8" t="s">
        <v>4986</v>
      </c>
      <c r="C1288" s="8" t="s">
        <v>4987</v>
      </c>
      <c r="D1288" s="5" t="s">
        <v>1677</v>
      </c>
      <c r="E1288" s="3">
        <v>5.66</v>
      </c>
      <c r="F1288" s="3">
        <v>8.9</v>
      </c>
      <c r="G1288" s="3">
        <v>9.15</v>
      </c>
      <c r="H1288" s="3">
        <v>13.43</v>
      </c>
      <c r="I1288" s="3">
        <v>12.56</v>
      </c>
      <c r="J1288" s="3">
        <v>10.99</v>
      </c>
      <c r="K1288" s="3">
        <v>9.42</v>
      </c>
      <c r="L1288" s="3">
        <v>7.85</v>
      </c>
      <c r="M1288" s="3">
        <v>6.28</v>
      </c>
      <c r="N1288" s="3">
        <v>4.71</v>
      </c>
      <c r="O1288" s="3">
        <v>3.14</v>
      </c>
      <c r="P1288" s="3">
        <v>1.57</v>
      </c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</row>
    <row r="1289" spans="1:33" x14ac:dyDescent="0.25">
      <c r="A1289" t="s">
        <v>437</v>
      </c>
      <c r="B1289" s="8" t="s">
        <v>6656</v>
      </c>
      <c r="C1289" s="8" t="s">
        <v>4988</v>
      </c>
      <c r="D1289" s="5" t="s">
        <v>1678</v>
      </c>
      <c r="E1289" s="3">
        <v>37.82</v>
      </c>
      <c r="F1289" s="3">
        <v>41.56</v>
      </c>
      <c r="G1289" s="3">
        <v>34.01</v>
      </c>
      <c r="H1289" s="3">
        <v>37.01</v>
      </c>
      <c r="I1289" s="3">
        <v>31.44</v>
      </c>
      <c r="J1289" s="3">
        <v>27.51</v>
      </c>
      <c r="K1289" s="3">
        <v>23.58</v>
      </c>
      <c r="L1289" s="3">
        <v>19.649999999999999</v>
      </c>
      <c r="M1289" s="3">
        <v>15.72</v>
      </c>
      <c r="N1289" s="3">
        <v>11.79</v>
      </c>
      <c r="O1289" s="3">
        <v>7.86</v>
      </c>
      <c r="P1289" s="3">
        <v>3.93</v>
      </c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</row>
    <row r="1290" spans="1:33" x14ac:dyDescent="0.25">
      <c r="A1290" t="s">
        <v>437</v>
      </c>
      <c r="B1290" s="8" t="s">
        <v>4989</v>
      </c>
      <c r="C1290" s="8" t="s">
        <v>4989</v>
      </c>
      <c r="D1290" s="5" t="s">
        <v>39</v>
      </c>
      <c r="E1290" s="3">
        <v>30.9</v>
      </c>
      <c r="F1290" s="3">
        <v>58.79</v>
      </c>
      <c r="G1290" s="3">
        <v>67.53</v>
      </c>
      <c r="H1290" s="3">
        <v>66.2</v>
      </c>
      <c r="I1290" s="3">
        <v>63.12</v>
      </c>
      <c r="J1290" s="3">
        <v>55.23</v>
      </c>
      <c r="K1290" s="3">
        <v>47.34</v>
      </c>
      <c r="L1290" s="3">
        <v>39.450000000000003</v>
      </c>
      <c r="M1290" s="3">
        <v>31.56</v>
      </c>
      <c r="N1290" s="3">
        <v>23.67</v>
      </c>
      <c r="O1290" s="3">
        <v>15.78</v>
      </c>
      <c r="P1290" s="3">
        <v>7.89</v>
      </c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</row>
    <row r="1291" spans="1:33" x14ac:dyDescent="0.25">
      <c r="A1291" t="s">
        <v>437</v>
      </c>
      <c r="B1291" s="8" t="s">
        <v>6657</v>
      </c>
      <c r="C1291" s="8" t="s">
        <v>4990</v>
      </c>
      <c r="D1291" s="5" t="s">
        <v>1282</v>
      </c>
      <c r="E1291" s="3">
        <v>35.1</v>
      </c>
      <c r="F1291" s="3">
        <v>34.72</v>
      </c>
      <c r="G1291" s="3">
        <v>37.94</v>
      </c>
      <c r="H1291" s="3">
        <v>40.020000000000003</v>
      </c>
      <c r="I1291" s="3">
        <v>38.53</v>
      </c>
      <c r="J1291" s="3">
        <v>33.71</v>
      </c>
      <c r="K1291" s="3">
        <v>28.9</v>
      </c>
      <c r="L1291" s="3">
        <v>24.08</v>
      </c>
      <c r="M1291" s="3">
        <v>19.27</v>
      </c>
      <c r="N1291" s="3">
        <v>14.45</v>
      </c>
      <c r="O1291" s="3">
        <v>9.6300000000000008</v>
      </c>
      <c r="P1291" s="3">
        <v>4.82</v>
      </c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</row>
    <row r="1292" spans="1:33" x14ac:dyDescent="0.25">
      <c r="A1292" t="s">
        <v>437</v>
      </c>
      <c r="B1292" s="8" t="s">
        <v>4991</v>
      </c>
      <c r="C1292" s="8" t="s">
        <v>4991</v>
      </c>
      <c r="D1292" s="5" t="s">
        <v>437</v>
      </c>
      <c r="E1292" s="3">
        <v>0.92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3">
        <v>0</v>
      </c>
      <c r="P1292" s="3">
        <v>0</v>
      </c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</row>
    <row r="1293" spans="1:33" x14ac:dyDescent="0.25">
      <c r="A1293" t="s">
        <v>437</v>
      </c>
      <c r="B1293" s="8" t="s">
        <v>4991</v>
      </c>
      <c r="C1293" s="8" t="s">
        <v>4992</v>
      </c>
      <c r="D1293" s="5" t="s">
        <v>1679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0</v>
      </c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</row>
    <row r="1294" spans="1:33" x14ac:dyDescent="0.25">
      <c r="A1294" t="s">
        <v>437</v>
      </c>
      <c r="B1294" s="8" t="s">
        <v>6658</v>
      </c>
      <c r="C1294" s="8" t="s">
        <v>4993</v>
      </c>
      <c r="D1294" s="5" t="s">
        <v>1680</v>
      </c>
      <c r="E1294" s="3">
        <v>19.54</v>
      </c>
      <c r="F1294" s="3">
        <v>20.12</v>
      </c>
      <c r="G1294" s="3">
        <v>19.43</v>
      </c>
      <c r="H1294" s="3">
        <v>22.98</v>
      </c>
      <c r="I1294" s="3">
        <v>31.12</v>
      </c>
      <c r="J1294" s="3">
        <v>27.23</v>
      </c>
      <c r="K1294" s="3">
        <v>23.34</v>
      </c>
      <c r="L1294" s="3">
        <v>19.45</v>
      </c>
      <c r="M1294" s="3">
        <v>15.56</v>
      </c>
      <c r="N1294" s="3">
        <v>11.67</v>
      </c>
      <c r="O1294" s="3">
        <v>7.78</v>
      </c>
      <c r="P1294" s="3">
        <v>3.89</v>
      </c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</row>
    <row r="1295" spans="1:33" x14ac:dyDescent="0.25">
      <c r="A1295" t="s">
        <v>437</v>
      </c>
      <c r="B1295" s="8" t="s">
        <v>4994</v>
      </c>
      <c r="C1295" s="8" t="s">
        <v>4994</v>
      </c>
      <c r="D1295" s="5" t="s">
        <v>602</v>
      </c>
      <c r="E1295" s="3">
        <v>311.20999999999998</v>
      </c>
      <c r="F1295" s="3">
        <v>318.3</v>
      </c>
      <c r="G1295" s="3">
        <v>300.48</v>
      </c>
      <c r="H1295" s="3">
        <v>397.35</v>
      </c>
      <c r="I1295" s="3">
        <v>274.5</v>
      </c>
      <c r="J1295" s="3">
        <v>240.19</v>
      </c>
      <c r="K1295" s="3">
        <v>205.88</v>
      </c>
      <c r="L1295" s="3">
        <v>171.56</v>
      </c>
      <c r="M1295" s="3">
        <v>137.25</v>
      </c>
      <c r="N1295" s="3">
        <v>102.94</v>
      </c>
      <c r="O1295" s="3">
        <v>68.63</v>
      </c>
      <c r="P1295" s="3">
        <v>34.31</v>
      </c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</row>
    <row r="1296" spans="1:33" x14ac:dyDescent="0.25">
      <c r="A1296" t="s">
        <v>437</v>
      </c>
      <c r="B1296" s="8" t="s">
        <v>4995</v>
      </c>
      <c r="C1296" s="8" t="s">
        <v>4995</v>
      </c>
      <c r="D1296" s="5" t="s">
        <v>347</v>
      </c>
      <c r="E1296" s="3">
        <v>207.34</v>
      </c>
      <c r="F1296" s="3">
        <v>232.99</v>
      </c>
      <c r="G1296" s="3">
        <v>229.08</v>
      </c>
      <c r="H1296" s="3">
        <v>220.58</v>
      </c>
      <c r="I1296" s="3">
        <v>251.06</v>
      </c>
      <c r="J1296" s="3">
        <v>219.68</v>
      </c>
      <c r="K1296" s="3">
        <v>188.3</v>
      </c>
      <c r="L1296" s="3">
        <v>156.91</v>
      </c>
      <c r="M1296" s="3">
        <v>125.53</v>
      </c>
      <c r="N1296" s="3">
        <v>94.15</v>
      </c>
      <c r="O1296" s="3">
        <v>62.77</v>
      </c>
      <c r="P1296" s="3">
        <v>31.38</v>
      </c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</row>
    <row r="1297" spans="1:33" x14ac:dyDescent="0.25">
      <c r="A1297" t="s">
        <v>437</v>
      </c>
      <c r="B1297" s="8" t="s">
        <v>4996</v>
      </c>
      <c r="C1297" s="8" t="s">
        <v>4996</v>
      </c>
      <c r="D1297" s="5" t="s">
        <v>668</v>
      </c>
      <c r="E1297" s="3">
        <v>40.98</v>
      </c>
      <c r="F1297" s="3">
        <v>40.76</v>
      </c>
      <c r="G1297" s="3">
        <v>67.819999999999993</v>
      </c>
      <c r="H1297" s="3">
        <v>67.34</v>
      </c>
      <c r="I1297" s="3">
        <v>63.67</v>
      </c>
      <c r="J1297" s="3">
        <v>55.71</v>
      </c>
      <c r="K1297" s="3">
        <v>47.75</v>
      </c>
      <c r="L1297" s="3">
        <v>39.79</v>
      </c>
      <c r="M1297" s="3">
        <v>31.84</v>
      </c>
      <c r="N1297" s="3">
        <v>23.88</v>
      </c>
      <c r="O1297" s="3">
        <v>15.92</v>
      </c>
      <c r="P1297" s="3">
        <v>7.96</v>
      </c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</row>
    <row r="1298" spans="1:33" x14ac:dyDescent="0.25">
      <c r="A1298" t="s">
        <v>437</v>
      </c>
      <c r="B1298" s="8" t="s">
        <v>4997</v>
      </c>
      <c r="C1298" s="8" t="s">
        <v>4997</v>
      </c>
      <c r="D1298" s="5" t="s">
        <v>985</v>
      </c>
      <c r="E1298" s="3">
        <v>127.99</v>
      </c>
      <c r="F1298" s="3">
        <v>163.97</v>
      </c>
      <c r="G1298" s="3">
        <v>164.88</v>
      </c>
      <c r="H1298" s="3">
        <v>230.81</v>
      </c>
      <c r="I1298" s="3">
        <v>133.22</v>
      </c>
      <c r="J1298" s="3">
        <v>116.57</v>
      </c>
      <c r="K1298" s="3">
        <v>99.92</v>
      </c>
      <c r="L1298" s="3">
        <v>83.26</v>
      </c>
      <c r="M1298" s="3">
        <v>66.61</v>
      </c>
      <c r="N1298" s="3">
        <v>49.96</v>
      </c>
      <c r="O1298" s="3">
        <v>33.31</v>
      </c>
      <c r="P1298" s="3">
        <v>16.649999999999999</v>
      </c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</row>
    <row r="1299" spans="1:33" x14ac:dyDescent="0.25">
      <c r="A1299" t="s">
        <v>437</v>
      </c>
      <c r="B1299" s="8" t="s">
        <v>4998</v>
      </c>
      <c r="C1299" s="8" t="s">
        <v>4998</v>
      </c>
      <c r="D1299" s="5" t="s">
        <v>1681</v>
      </c>
      <c r="E1299" s="3">
        <v>90.83</v>
      </c>
      <c r="F1299" s="3">
        <v>83.31</v>
      </c>
      <c r="G1299" s="3">
        <v>85.87</v>
      </c>
      <c r="H1299" s="3">
        <v>95.05</v>
      </c>
      <c r="I1299" s="3">
        <v>88.26</v>
      </c>
      <c r="J1299" s="3">
        <v>77.23</v>
      </c>
      <c r="K1299" s="3">
        <v>66.2</v>
      </c>
      <c r="L1299" s="3">
        <v>55.16</v>
      </c>
      <c r="M1299" s="3">
        <v>44.13</v>
      </c>
      <c r="N1299" s="3">
        <v>33.1</v>
      </c>
      <c r="O1299" s="3">
        <v>22.07</v>
      </c>
      <c r="P1299" s="3">
        <v>11.03</v>
      </c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</row>
    <row r="1300" spans="1:33" x14ac:dyDescent="0.25">
      <c r="A1300" t="s">
        <v>437</v>
      </c>
      <c r="B1300" s="8" t="s">
        <v>4998</v>
      </c>
      <c r="C1300" s="8" t="s">
        <v>4999</v>
      </c>
      <c r="D1300" s="5" t="s">
        <v>1682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3">
        <v>0</v>
      </c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</row>
    <row r="1301" spans="1:33" x14ac:dyDescent="0.25">
      <c r="A1301" t="s">
        <v>437</v>
      </c>
      <c r="B1301" s="8" t="s">
        <v>5000</v>
      </c>
      <c r="C1301" s="8" t="s">
        <v>5000</v>
      </c>
      <c r="D1301" s="5" t="s">
        <v>26</v>
      </c>
      <c r="E1301" s="3">
        <v>152.57</v>
      </c>
      <c r="F1301" s="3">
        <v>156.62</v>
      </c>
      <c r="G1301" s="3">
        <v>157.16999999999999</v>
      </c>
      <c r="H1301" s="3">
        <v>150.56</v>
      </c>
      <c r="I1301" s="3">
        <v>147.36000000000001</v>
      </c>
      <c r="J1301" s="3">
        <v>128.94</v>
      </c>
      <c r="K1301" s="3">
        <v>110.52</v>
      </c>
      <c r="L1301" s="3">
        <v>92.1</v>
      </c>
      <c r="M1301" s="3">
        <v>73.680000000000007</v>
      </c>
      <c r="N1301" s="3">
        <v>55.26</v>
      </c>
      <c r="O1301" s="3">
        <v>36.840000000000003</v>
      </c>
      <c r="P1301" s="3">
        <v>18.420000000000002</v>
      </c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</row>
    <row r="1302" spans="1:33" x14ac:dyDescent="0.25">
      <c r="A1302" t="s">
        <v>2682</v>
      </c>
      <c r="B1302" s="8" t="s">
        <v>6659</v>
      </c>
      <c r="C1302" s="8" t="s">
        <v>5001</v>
      </c>
      <c r="D1302" s="5" t="s">
        <v>1703</v>
      </c>
      <c r="E1302" s="3">
        <v>60.13</v>
      </c>
      <c r="F1302" s="3">
        <v>54.48</v>
      </c>
      <c r="G1302" s="3">
        <v>0</v>
      </c>
      <c r="H1302" s="3">
        <v>39.130000000000003</v>
      </c>
      <c r="I1302" s="3">
        <v>37.07</v>
      </c>
      <c r="J1302" s="3">
        <v>32.44</v>
      </c>
      <c r="K1302" s="3">
        <v>27.8</v>
      </c>
      <c r="L1302" s="3">
        <v>23.17</v>
      </c>
      <c r="M1302" s="3">
        <v>18.54</v>
      </c>
      <c r="N1302" s="3">
        <v>13.9</v>
      </c>
      <c r="O1302" s="3">
        <v>9.27</v>
      </c>
      <c r="P1302" s="3">
        <v>4.63</v>
      </c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</row>
    <row r="1303" spans="1:33" x14ac:dyDescent="0.25">
      <c r="A1303" t="s">
        <v>2682</v>
      </c>
      <c r="B1303" s="8" t="s">
        <v>6660</v>
      </c>
      <c r="C1303" s="8" t="s">
        <v>5002</v>
      </c>
      <c r="D1303" s="5" t="s">
        <v>1704</v>
      </c>
      <c r="E1303" s="3">
        <v>20.58</v>
      </c>
      <c r="F1303" s="3">
        <v>18.63</v>
      </c>
      <c r="G1303" s="3">
        <v>16.600000000000001</v>
      </c>
      <c r="H1303" s="3">
        <v>15.15</v>
      </c>
      <c r="I1303" s="3">
        <v>14.33</v>
      </c>
      <c r="J1303" s="3">
        <v>12.54</v>
      </c>
      <c r="K1303" s="3">
        <v>10.75</v>
      </c>
      <c r="L1303" s="3">
        <v>8.9600000000000009</v>
      </c>
      <c r="M1303" s="3">
        <v>7.17</v>
      </c>
      <c r="N1303" s="3">
        <v>5.37</v>
      </c>
      <c r="O1303" s="3">
        <v>3.58</v>
      </c>
      <c r="P1303" s="3">
        <v>1.79</v>
      </c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</row>
    <row r="1304" spans="1:33" x14ac:dyDescent="0.25">
      <c r="A1304" t="s">
        <v>2682</v>
      </c>
      <c r="B1304" s="8" t="s">
        <v>5003</v>
      </c>
      <c r="C1304" s="8" t="s">
        <v>5003</v>
      </c>
      <c r="D1304" s="5" t="s">
        <v>1705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v>0</v>
      </c>
      <c r="O1304" s="3">
        <v>0</v>
      </c>
      <c r="P1304" s="3">
        <v>0</v>
      </c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</row>
    <row r="1305" spans="1:33" x14ac:dyDescent="0.25">
      <c r="A1305" t="s">
        <v>2682</v>
      </c>
      <c r="B1305" s="8" t="s">
        <v>6661</v>
      </c>
      <c r="C1305" s="8" t="s">
        <v>5004</v>
      </c>
      <c r="D1305" s="5" t="s">
        <v>1706</v>
      </c>
      <c r="E1305" s="3">
        <v>5.7</v>
      </c>
      <c r="F1305" s="3">
        <v>5.0599999999999996</v>
      </c>
      <c r="G1305" s="3">
        <v>11.35</v>
      </c>
      <c r="H1305" s="3">
        <v>4.28</v>
      </c>
      <c r="I1305" s="3">
        <v>4.08</v>
      </c>
      <c r="J1305" s="3">
        <v>3.57</v>
      </c>
      <c r="K1305" s="3">
        <v>3.06</v>
      </c>
      <c r="L1305" s="3">
        <v>2.5499999999999998</v>
      </c>
      <c r="M1305" s="3">
        <v>2.04</v>
      </c>
      <c r="N1305" s="3">
        <v>1.53</v>
      </c>
      <c r="O1305" s="3">
        <v>1.02</v>
      </c>
      <c r="P1305" s="3">
        <v>0.51</v>
      </c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</row>
    <row r="1306" spans="1:33" x14ac:dyDescent="0.25">
      <c r="A1306" t="s">
        <v>2682</v>
      </c>
      <c r="B1306" s="8" t="s">
        <v>6661</v>
      </c>
      <c r="C1306" s="8" t="s">
        <v>5005</v>
      </c>
      <c r="D1306" s="5" t="s">
        <v>1707</v>
      </c>
      <c r="E1306" s="3">
        <v>10.91</v>
      </c>
      <c r="F1306" s="3">
        <v>9.32</v>
      </c>
      <c r="G1306" s="3">
        <v>1.1100000000000001</v>
      </c>
      <c r="H1306" s="3">
        <v>0.73</v>
      </c>
      <c r="I1306" s="3">
        <v>0.66</v>
      </c>
      <c r="J1306" s="3">
        <v>0.57999999999999996</v>
      </c>
      <c r="K1306" s="3">
        <v>0.5</v>
      </c>
      <c r="L1306" s="3">
        <v>0.41</v>
      </c>
      <c r="M1306" s="3">
        <v>0.33</v>
      </c>
      <c r="N1306" s="3">
        <v>0.25</v>
      </c>
      <c r="O1306" s="3">
        <v>0.17</v>
      </c>
      <c r="P1306" s="3">
        <v>0.08</v>
      </c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</row>
    <row r="1307" spans="1:33" x14ac:dyDescent="0.25">
      <c r="A1307" t="s">
        <v>2682</v>
      </c>
      <c r="B1307" s="8" t="s">
        <v>5006</v>
      </c>
      <c r="C1307" s="8" t="s">
        <v>5006</v>
      </c>
      <c r="D1307" s="5" t="s">
        <v>1700</v>
      </c>
      <c r="E1307" s="3">
        <v>130.02000000000001</v>
      </c>
      <c r="F1307" s="3">
        <v>114.04</v>
      </c>
      <c r="G1307" s="3">
        <v>104.62</v>
      </c>
      <c r="H1307" s="3">
        <v>113.76</v>
      </c>
      <c r="I1307" s="3">
        <v>102.15</v>
      </c>
      <c r="J1307" s="3">
        <v>89.38</v>
      </c>
      <c r="K1307" s="3">
        <v>76.61</v>
      </c>
      <c r="L1307" s="3">
        <v>63.84</v>
      </c>
      <c r="M1307" s="3">
        <v>51.08</v>
      </c>
      <c r="N1307" s="3">
        <v>38.31</v>
      </c>
      <c r="O1307" s="3">
        <v>25.54</v>
      </c>
      <c r="P1307" s="3">
        <v>12.77</v>
      </c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</row>
    <row r="1308" spans="1:33" x14ac:dyDescent="0.25">
      <c r="A1308" t="s">
        <v>2682</v>
      </c>
      <c r="B1308" s="8" t="s">
        <v>5007</v>
      </c>
      <c r="C1308" s="8" t="s">
        <v>5007</v>
      </c>
      <c r="D1308" s="5" t="s">
        <v>14</v>
      </c>
      <c r="E1308" s="3">
        <v>7.74</v>
      </c>
      <c r="F1308" s="3">
        <v>7.58</v>
      </c>
      <c r="G1308" s="3">
        <v>0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0</v>
      </c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</row>
    <row r="1309" spans="1:33" x14ac:dyDescent="0.25">
      <c r="A1309" t="s">
        <v>2682</v>
      </c>
      <c r="B1309" s="8" t="s">
        <v>5008</v>
      </c>
      <c r="C1309" s="8" t="s">
        <v>5008</v>
      </c>
      <c r="D1309" s="5" t="s">
        <v>1708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3">
        <v>0</v>
      </c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</row>
    <row r="1310" spans="1:33" x14ac:dyDescent="0.25">
      <c r="A1310" t="s">
        <v>2682</v>
      </c>
      <c r="B1310" s="8" t="s">
        <v>5008</v>
      </c>
      <c r="C1310" s="8" t="s">
        <v>5009</v>
      </c>
      <c r="D1310" s="5" t="s">
        <v>1709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0</v>
      </c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</row>
    <row r="1311" spans="1:33" x14ac:dyDescent="0.25">
      <c r="A1311" t="s">
        <v>2682</v>
      </c>
      <c r="B1311" s="8" t="s">
        <v>5010</v>
      </c>
      <c r="C1311" s="8" t="s">
        <v>5010</v>
      </c>
      <c r="D1311" s="5" t="s">
        <v>1692</v>
      </c>
      <c r="E1311" s="3">
        <v>50.93</v>
      </c>
      <c r="F1311" s="3">
        <v>51.62</v>
      </c>
      <c r="G1311" s="3">
        <v>49.48</v>
      </c>
      <c r="H1311" s="3">
        <v>65.19</v>
      </c>
      <c r="I1311" s="3">
        <v>60.35</v>
      </c>
      <c r="J1311" s="3">
        <v>52.81</v>
      </c>
      <c r="K1311" s="3">
        <v>45.26</v>
      </c>
      <c r="L1311" s="3">
        <v>37.72</v>
      </c>
      <c r="M1311" s="3">
        <v>30.18</v>
      </c>
      <c r="N1311" s="3">
        <v>22.63</v>
      </c>
      <c r="O1311" s="3">
        <v>15.09</v>
      </c>
      <c r="P1311" s="3">
        <v>7.54</v>
      </c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</row>
    <row r="1312" spans="1:33" x14ac:dyDescent="0.25">
      <c r="A1312" t="s">
        <v>2682</v>
      </c>
      <c r="B1312" s="8" t="s">
        <v>6662</v>
      </c>
      <c r="C1312" s="8" t="s">
        <v>5011</v>
      </c>
      <c r="D1312" s="5" t="s">
        <v>1710</v>
      </c>
      <c r="E1312" s="3">
        <v>38.97</v>
      </c>
      <c r="F1312" s="3">
        <v>33.369999999999997</v>
      </c>
      <c r="G1312" s="3">
        <v>30.35</v>
      </c>
      <c r="H1312" s="3">
        <v>0</v>
      </c>
      <c r="I1312" s="3">
        <v>25.53</v>
      </c>
      <c r="J1312" s="3">
        <v>22.34</v>
      </c>
      <c r="K1312" s="3">
        <v>19.149999999999999</v>
      </c>
      <c r="L1312" s="3">
        <v>15.96</v>
      </c>
      <c r="M1312" s="3">
        <v>12.77</v>
      </c>
      <c r="N1312" s="3">
        <v>9.57</v>
      </c>
      <c r="O1312" s="3">
        <v>6.38</v>
      </c>
      <c r="P1312" s="3">
        <v>3.19</v>
      </c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</row>
    <row r="1313" spans="1:33" x14ac:dyDescent="0.25">
      <c r="A1313" t="s">
        <v>2682</v>
      </c>
      <c r="B1313" s="8" t="s">
        <v>5012</v>
      </c>
      <c r="C1313" s="8" t="s">
        <v>5012</v>
      </c>
      <c r="D1313" s="5" t="s">
        <v>1711</v>
      </c>
      <c r="E1313" s="3">
        <v>12.63</v>
      </c>
      <c r="F1313" s="3">
        <v>11.59</v>
      </c>
      <c r="G1313" s="3">
        <v>16.22</v>
      </c>
      <c r="H1313" s="3">
        <v>33.53</v>
      </c>
      <c r="I1313" s="3">
        <v>14.98</v>
      </c>
      <c r="J1313" s="3">
        <v>13.11</v>
      </c>
      <c r="K1313" s="3">
        <v>11.24</v>
      </c>
      <c r="L1313" s="3">
        <v>9.36</v>
      </c>
      <c r="M1313" s="3">
        <v>7.49</v>
      </c>
      <c r="N1313" s="3">
        <v>5.62</v>
      </c>
      <c r="O1313" s="3">
        <v>3.75</v>
      </c>
      <c r="P1313" s="3">
        <v>1.87</v>
      </c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</row>
    <row r="1314" spans="1:33" x14ac:dyDescent="0.25">
      <c r="A1314" t="s">
        <v>2682</v>
      </c>
      <c r="B1314" s="8" t="s">
        <v>6663</v>
      </c>
      <c r="C1314" s="8" t="s">
        <v>5013</v>
      </c>
      <c r="D1314" s="5" t="s">
        <v>172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</row>
    <row r="1315" spans="1:33" x14ac:dyDescent="0.25">
      <c r="A1315" t="s">
        <v>2682</v>
      </c>
      <c r="B1315" s="8" t="s">
        <v>5014</v>
      </c>
      <c r="C1315" s="8" t="s">
        <v>5014</v>
      </c>
      <c r="D1315" s="5" t="s">
        <v>1693</v>
      </c>
      <c r="E1315" s="3">
        <v>292.31</v>
      </c>
      <c r="F1315" s="3">
        <v>274.31</v>
      </c>
      <c r="G1315" s="3">
        <v>262.88</v>
      </c>
      <c r="H1315" s="3">
        <v>260.07</v>
      </c>
      <c r="I1315" s="3">
        <v>250.18</v>
      </c>
      <c r="J1315" s="3">
        <v>218.91</v>
      </c>
      <c r="K1315" s="3">
        <v>187.64</v>
      </c>
      <c r="L1315" s="3">
        <v>156.36000000000001</v>
      </c>
      <c r="M1315" s="3">
        <v>125.09</v>
      </c>
      <c r="N1315" s="3">
        <v>93.82</v>
      </c>
      <c r="O1315" s="3">
        <v>62.55</v>
      </c>
      <c r="P1315" s="3">
        <v>31.27</v>
      </c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</row>
    <row r="1316" spans="1:33" x14ac:dyDescent="0.25">
      <c r="A1316" t="s">
        <v>2682</v>
      </c>
      <c r="B1316" s="8" t="s">
        <v>6659</v>
      </c>
      <c r="C1316" s="8" t="s">
        <v>5968</v>
      </c>
      <c r="D1316" s="5" t="s">
        <v>1714</v>
      </c>
      <c r="E1316" s="3"/>
      <c r="F1316" s="3"/>
      <c r="G1316" s="3"/>
      <c r="H1316" s="3"/>
      <c r="I1316" s="3">
        <v>176.56</v>
      </c>
      <c r="J1316" s="3">
        <v>154.49</v>
      </c>
      <c r="K1316" s="3">
        <v>132.41999999999999</v>
      </c>
      <c r="L1316" s="3">
        <v>110.35</v>
      </c>
      <c r="M1316" s="3">
        <v>88.28</v>
      </c>
      <c r="N1316" s="3">
        <v>66.209999999999994</v>
      </c>
      <c r="O1316" s="3">
        <v>44.14</v>
      </c>
      <c r="P1316" s="3">
        <v>22.07</v>
      </c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</row>
    <row r="1317" spans="1:33" x14ac:dyDescent="0.25">
      <c r="A1317" t="s">
        <v>2682</v>
      </c>
      <c r="B1317" s="8" t="s">
        <v>6660</v>
      </c>
      <c r="C1317" s="8" t="s">
        <v>5973</v>
      </c>
      <c r="D1317" s="5" t="s">
        <v>1715</v>
      </c>
      <c r="E1317" s="3"/>
      <c r="F1317" s="3"/>
      <c r="G1317" s="3"/>
      <c r="H1317" s="3"/>
      <c r="I1317" s="3">
        <v>1.71</v>
      </c>
      <c r="J1317" s="3">
        <v>1.5</v>
      </c>
      <c r="K1317" s="3">
        <v>1.28</v>
      </c>
      <c r="L1317" s="3">
        <v>1.07</v>
      </c>
      <c r="M1317" s="3">
        <v>0.86</v>
      </c>
      <c r="N1317" s="3">
        <v>0.64</v>
      </c>
      <c r="O1317" s="3">
        <v>0.43</v>
      </c>
      <c r="P1317" s="3">
        <v>0.21</v>
      </c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</row>
    <row r="1318" spans="1:33" x14ac:dyDescent="0.25">
      <c r="A1318" t="s">
        <v>2682</v>
      </c>
      <c r="B1318" s="8" t="s">
        <v>5003</v>
      </c>
      <c r="C1318" s="8" t="s">
        <v>6036</v>
      </c>
      <c r="D1318" s="5" t="s">
        <v>1716</v>
      </c>
      <c r="E1318" s="3"/>
      <c r="F1318" s="3"/>
      <c r="G1318" s="3"/>
      <c r="H1318" s="3"/>
      <c r="I1318" s="3">
        <v>126.96</v>
      </c>
      <c r="J1318" s="3">
        <v>111.09</v>
      </c>
      <c r="K1318" s="3">
        <v>95.22</v>
      </c>
      <c r="L1318" s="3">
        <v>79.349999999999994</v>
      </c>
      <c r="M1318" s="3">
        <v>63.48</v>
      </c>
      <c r="N1318" s="3">
        <v>47.61</v>
      </c>
      <c r="O1318" s="3">
        <v>31.74</v>
      </c>
      <c r="P1318" s="3">
        <v>15.87</v>
      </c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</row>
    <row r="1319" spans="1:33" x14ac:dyDescent="0.25">
      <c r="A1319" t="s">
        <v>2682</v>
      </c>
      <c r="B1319" s="8" t="s">
        <v>5006</v>
      </c>
      <c r="C1319" s="8" t="s">
        <v>6068</v>
      </c>
      <c r="D1319" s="5" t="s">
        <v>1717</v>
      </c>
      <c r="E1319" s="3"/>
      <c r="F1319" s="3"/>
      <c r="G1319" s="3"/>
      <c r="H1319" s="3"/>
      <c r="I1319" s="3">
        <v>28.31</v>
      </c>
      <c r="J1319" s="3">
        <v>24.77</v>
      </c>
      <c r="K1319" s="3">
        <v>21.23</v>
      </c>
      <c r="L1319" s="3">
        <v>17.690000000000001</v>
      </c>
      <c r="M1319" s="3">
        <v>14.16</v>
      </c>
      <c r="N1319" s="3">
        <v>10.62</v>
      </c>
      <c r="O1319" s="3">
        <v>7.08</v>
      </c>
      <c r="P1319" s="3">
        <v>3.54</v>
      </c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</row>
    <row r="1320" spans="1:33" x14ac:dyDescent="0.25">
      <c r="A1320" t="s">
        <v>2682</v>
      </c>
      <c r="B1320" s="8" t="s">
        <v>5010</v>
      </c>
      <c r="C1320" s="8" t="s">
        <v>6213</v>
      </c>
      <c r="D1320" s="5" t="s">
        <v>1718</v>
      </c>
      <c r="E1320" s="3"/>
      <c r="F1320" s="3"/>
      <c r="G1320" s="3"/>
      <c r="H1320" s="3"/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</row>
    <row r="1321" spans="1:33" x14ac:dyDescent="0.25">
      <c r="A1321" t="s">
        <v>1723</v>
      </c>
      <c r="B1321" s="8" t="s">
        <v>6664</v>
      </c>
      <c r="C1321" s="8" t="s">
        <v>5015</v>
      </c>
      <c r="D1321" s="5" t="s">
        <v>1725</v>
      </c>
      <c r="E1321" s="3">
        <v>12.53</v>
      </c>
      <c r="F1321" s="3">
        <v>12.04</v>
      </c>
      <c r="G1321" s="3">
        <v>11.18</v>
      </c>
      <c r="H1321" s="3">
        <v>10.35</v>
      </c>
      <c r="I1321" s="3">
        <v>10.119999999999999</v>
      </c>
      <c r="J1321" s="3">
        <v>8.86</v>
      </c>
      <c r="K1321" s="3">
        <v>7.59</v>
      </c>
      <c r="L1321" s="3">
        <v>6.33</v>
      </c>
      <c r="M1321" s="3">
        <v>5.0599999999999996</v>
      </c>
      <c r="N1321" s="3">
        <v>3.8</v>
      </c>
      <c r="O1321" s="3">
        <v>2.5299999999999998</v>
      </c>
      <c r="P1321" s="3">
        <v>1.27</v>
      </c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</row>
    <row r="1322" spans="1:33" x14ac:dyDescent="0.25">
      <c r="A1322" t="s">
        <v>1723</v>
      </c>
      <c r="B1322" s="8" t="s">
        <v>6664</v>
      </c>
      <c r="C1322" s="8" t="s">
        <v>5016</v>
      </c>
      <c r="D1322" s="5" t="s">
        <v>1726</v>
      </c>
      <c r="E1322" s="3">
        <v>0</v>
      </c>
      <c r="F1322" s="3">
        <v>0</v>
      </c>
      <c r="G1322" s="3">
        <v>0.01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</row>
    <row r="1323" spans="1:33" x14ac:dyDescent="0.25">
      <c r="A1323" t="s">
        <v>1723</v>
      </c>
      <c r="B1323" s="8" t="s">
        <v>5017</v>
      </c>
      <c r="C1323" s="8" t="s">
        <v>5017</v>
      </c>
      <c r="D1323" s="5" t="s">
        <v>147</v>
      </c>
      <c r="E1323" s="3">
        <v>32.17</v>
      </c>
      <c r="F1323" s="3">
        <v>38.14</v>
      </c>
      <c r="G1323" s="3">
        <v>25.04</v>
      </c>
      <c r="H1323" s="3">
        <v>21.53</v>
      </c>
      <c r="I1323" s="3">
        <v>20.99</v>
      </c>
      <c r="J1323" s="3">
        <v>18.37</v>
      </c>
      <c r="K1323" s="3">
        <v>15.74</v>
      </c>
      <c r="L1323" s="3">
        <v>13.12</v>
      </c>
      <c r="M1323" s="3">
        <v>10.5</v>
      </c>
      <c r="N1323" s="3">
        <v>7.87</v>
      </c>
      <c r="O1323" s="3">
        <v>5.25</v>
      </c>
      <c r="P1323" s="3">
        <v>2.62</v>
      </c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</row>
    <row r="1324" spans="1:33" x14ac:dyDescent="0.25">
      <c r="A1324" t="s">
        <v>1723</v>
      </c>
      <c r="B1324" s="8" t="s">
        <v>5018</v>
      </c>
      <c r="C1324" s="8" t="s">
        <v>5018</v>
      </c>
      <c r="D1324" s="5" t="s">
        <v>1358</v>
      </c>
      <c r="E1324" s="3">
        <v>12.84</v>
      </c>
      <c r="F1324" s="3">
        <v>12.22</v>
      </c>
      <c r="G1324" s="3">
        <v>11.69</v>
      </c>
      <c r="H1324" s="3">
        <v>10.45</v>
      </c>
      <c r="I1324" s="3">
        <v>9.84</v>
      </c>
      <c r="J1324" s="3">
        <v>8.61</v>
      </c>
      <c r="K1324" s="3">
        <v>7.38</v>
      </c>
      <c r="L1324" s="3">
        <v>6.15</v>
      </c>
      <c r="M1324" s="3">
        <v>4.92</v>
      </c>
      <c r="N1324" s="3">
        <v>3.69</v>
      </c>
      <c r="O1324" s="3">
        <v>2.46</v>
      </c>
      <c r="P1324" s="3">
        <v>1.23</v>
      </c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</row>
    <row r="1325" spans="1:33" x14ac:dyDescent="0.25">
      <c r="A1325" t="s">
        <v>1723</v>
      </c>
      <c r="B1325" s="8" t="s">
        <v>5019</v>
      </c>
      <c r="C1325" s="8" t="s">
        <v>5019</v>
      </c>
      <c r="D1325" s="5" t="s">
        <v>13</v>
      </c>
      <c r="E1325" s="3">
        <v>95.23</v>
      </c>
      <c r="F1325" s="3">
        <v>93.91</v>
      </c>
      <c r="G1325" s="3">
        <v>87.11</v>
      </c>
      <c r="H1325" s="3">
        <v>76.510000000000005</v>
      </c>
      <c r="I1325" s="3">
        <v>69.790000000000006</v>
      </c>
      <c r="J1325" s="3">
        <v>61.07</v>
      </c>
      <c r="K1325" s="3">
        <v>52.34</v>
      </c>
      <c r="L1325" s="3">
        <v>43.62</v>
      </c>
      <c r="M1325" s="3">
        <v>34.9</v>
      </c>
      <c r="N1325" s="3">
        <v>26.17</v>
      </c>
      <c r="O1325" s="3">
        <v>17.45</v>
      </c>
      <c r="P1325" s="3">
        <v>8.7200000000000006</v>
      </c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</row>
    <row r="1326" spans="1:33" x14ac:dyDescent="0.25">
      <c r="A1326" t="s">
        <v>1723</v>
      </c>
      <c r="B1326" s="8" t="s">
        <v>5020</v>
      </c>
      <c r="C1326" s="8" t="s">
        <v>5020</v>
      </c>
      <c r="D1326" s="5" t="s">
        <v>286</v>
      </c>
      <c r="E1326" s="3">
        <v>4.4000000000000004</v>
      </c>
      <c r="F1326" s="3">
        <v>4.51</v>
      </c>
      <c r="G1326" s="3">
        <v>4.75</v>
      </c>
      <c r="H1326" s="3">
        <v>4.46</v>
      </c>
      <c r="I1326" s="3">
        <v>4.3600000000000003</v>
      </c>
      <c r="J1326" s="3">
        <v>3.82</v>
      </c>
      <c r="K1326" s="3">
        <v>3.27</v>
      </c>
      <c r="L1326" s="3">
        <v>2.73</v>
      </c>
      <c r="M1326" s="3">
        <v>2.1800000000000002</v>
      </c>
      <c r="N1326" s="3">
        <v>1.64</v>
      </c>
      <c r="O1326" s="3">
        <v>1.0900000000000001</v>
      </c>
      <c r="P1326" s="3">
        <v>0.55000000000000004</v>
      </c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</row>
    <row r="1327" spans="1:33" x14ac:dyDescent="0.25">
      <c r="A1327" t="s">
        <v>1723</v>
      </c>
      <c r="B1327" s="8" t="s">
        <v>5020</v>
      </c>
      <c r="C1327" s="8" t="s">
        <v>5021</v>
      </c>
      <c r="D1327" s="5" t="s">
        <v>1727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</row>
    <row r="1328" spans="1:33" x14ac:dyDescent="0.25">
      <c r="A1328" t="s">
        <v>1723</v>
      </c>
      <c r="B1328" s="8" t="s">
        <v>5022</v>
      </c>
      <c r="C1328" s="8" t="s">
        <v>5022</v>
      </c>
      <c r="D1328" s="5" t="s">
        <v>41</v>
      </c>
      <c r="E1328" s="3">
        <v>38.86</v>
      </c>
      <c r="F1328" s="3">
        <v>42.02</v>
      </c>
      <c r="G1328" s="3">
        <v>35.07</v>
      </c>
      <c r="H1328" s="3">
        <v>28.87</v>
      </c>
      <c r="I1328" s="3">
        <v>27.41</v>
      </c>
      <c r="J1328" s="3">
        <v>23.98</v>
      </c>
      <c r="K1328" s="3">
        <v>20.56</v>
      </c>
      <c r="L1328" s="3">
        <v>17.13</v>
      </c>
      <c r="M1328" s="3">
        <v>13.71</v>
      </c>
      <c r="N1328" s="3">
        <v>10.28</v>
      </c>
      <c r="O1328" s="3">
        <v>6.85</v>
      </c>
      <c r="P1328" s="3">
        <v>3.43</v>
      </c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</row>
    <row r="1329" spans="1:33" x14ac:dyDescent="0.25">
      <c r="A1329" t="s">
        <v>1723</v>
      </c>
      <c r="B1329" s="8" t="s">
        <v>5023</v>
      </c>
      <c r="C1329" s="8" t="s">
        <v>5023</v>
      </c>
      <c r="D1329" s="5" t="s">
        <v>668</v>
      </c>
      <c r="E1329" s="3">
        <v>0.57999999999999996</v>
      </c>
      <c r="F1329" s="3">
        <v>0.56999999999999995</v>
      </c>
      <c r="G1329" s="3">
        <v>0.49</v>
      </c>
      <c r="H1329" s="3">
        <v>0.42</v>
      </c>
      <c r="I1329" s="3">
        <v>0.41</v>
      </c>
      <c r="J1329" s="3">
        <v>0.36</v>
      </c>
      <c r="K1329" s="3">
        <v>0.31</v>
      </c>
      <c r="L1329" s="3">
        <v>0.26</v>
      </c>
      <c r="M1329" s="3">
        <v>0.21</v>
      </c>
      <c r="N1329" s="3">
        <v>0.15</v>
      </c>
      <c r="O1329" s="3">
        <v>0.1</v>
      </c>
      <c r="P1329" s="3">
        <v>0.05</v>
      </c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</row>
    <row r="1330" spans="1:33" x14ac:dyDescent="0.25">
      <c r="A1330" t="s">
        <v>1723</v>
      </c>
      <c r="B1330" s="8" t="s">
        <v>5024</v>
      </c>
      <c r="C1330" s="8" t="s">
        <v>5024</v>
      </c>
      <c r="D1330" s="5" t="s">
        <v>102</v>
      </c>
      <c r="E1330" s="3">
        <v>0</v>
      </c>
      <c r="F1330" s="3">
        <v>0</v>
      </c>
      <c r="G1330" s="3">
        <v>1.07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>
        <v>0</v>
      </c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</row>
    <row r="1331" spans="1:33" x14ac:dyDescent="0.25">
      <c r="A1331" t="s">
        <v>1723</v>
      </c>
      <c r="B1331" s="8" t="s">
        <v>5025</v>
      </c>
      <c r="C1331" s="8" t="s">
        <v>5025</v>
      </c>
      <c r="D1331" s="5" t="s">
        <v>24</v>
      </c>
      <c r="E1331" s="3">
        <v>0.23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>
        <v>0</v>
      </c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</row>
    <row r="1332" spans="1:33" x14ac:dyDescent="0.25">
      <c r="A1332" t="s">
        <v>1723</v>
      </c>
      <c r="B1332" s="8" t="s">
        <v>5026</v>
      </c>
      <c r="C1332" s="8" t="s">
        <v>5026</v>
      </c>
      <c r="D1332" s="5" t="s">
        <v>1586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P1332" s="3">
        <v>0</v>
      </c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</row>
    <row r="1333" spans="1:33" x14ac:dyDescent="0.25">
      <c r="A1333" t="s">
        <v>1723</v>
      </c>
      <c r="B1333" s="8" t="s">
        <v>5027</v>
      </c>
      <c r="C1333" s="8" t="s">
        <v>5027</v>
      </c>
      <c r="D1333" s="5" t="s">
        <v>26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P1333" s="3">
        <v>0</v>
      </c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</row>
    <row r="1334" spans="1:33" x14ac:dyDescent="0.25">
      <c r="A1334" t="s">
        <v>1723</v>
      </c>
      <c r="B1334" s="8" t="s">
        <v>5028</v>
      </c>
      <c r="C1334" s="8" t="s">
        <v>5028</v>
      </c>
      <c r="D1334" s="5" t="s">
        <v>1728</v>
      </c>
      <c r="E1334" s="3">
        <v>752.37</v>
      </c>
      <c r="F1334" s="3">
        <v>720.17</v>
      </c>
      <c r="G1334" s="3">
        <v>766.7</v>
      </c>
      <c r="H1334" s="3">
        <v>719.7</v>
      </c>
      <c r="I1334" s="3">
        <v>703.99</v>
      </c>
      <c r="J1334" s="3">
        <v>615.99</v>
      </c>
      <c r="K1334" s="3">
        <v>527.99</v>
      </c>
      <c r="L1334" s="3">
        <v>439.99</v>
      </c>
      <c r="M1334" s="3">
        <v>352</v>
      </c>
      <c r="N1334" s="3">
        <v>264</v>
      </c>
      <c r="O1334" s="3">
        <v>176</v>
      </c>
      <c r="P1334" s="3">
        <v>88</v>
      </c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</row>
    <row r="1335" spans="1:33" x14ac:dyDescent="0.25">
      <c r="A1335" t="s">
        <v>1180</v>
      </c>
      <c r="B1335" s="8" t="s">
        <v>5029</v>
      </c>
      <c r="C1335" s="8" t="s">
        <v>5029</v>
      </c>
      <c r="D1335" s="5" t="s">
        <v>333</v>
      </c>
      <c r="E1335" s="3">
        <v>21.73</v>
      </c>
      <c r="F1335" s="3">
        <v>20.2</v>
      </c>
      <c r="G1335" s="3">
        <v>19.52</v>
      </c>
      <c r="H1335" s="3">
        <v>22.54</v>
      </c>
      <c r="I1335" s="3">
        <v>21.66</v>
      </c>
      <c r="J1335" s="3">
        <v>18.95</v>
      </c>
      <c r="K1335" s="3">
        <v>16.25</v>
      </c>
      <c r="L1335" s="3">
        <v>13.54</v>
      </c>
      <c r="M1335" s="3">
        <v>10.83</v>
      </c>
      <c r="N1335" s="3">
        <v>8.1199999999999992</v>
      </c>
      <c r="O1335" s="3">
        <v>5.42</v>
      </c>
      <c r="P1335" s="3">
        <v>2.71</v>
      </c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</row>
    <row r="1336" spans="1:33" x14ac:dyDescent="0.25">
      <c r="A1336" t="s">
        <v>1180</v>
      </c>
      <c r="B1336" s="8" t="s">
        <v>5030</v>
      </c>
      <c r="C1336" s="8" t="s">
        <v>5030</v>
      </c>
      <c r="D1336" s="5" t="s">
        <v>1742</v>
      </c>
      <c r="E1336" s="3">
        <v>12.56</v>
      </c>
      <c r="F1336" s="3">
        <v>11.67</v>
      </c>
      <c r="G1336" s="3">
        <v>11.27</v>
      </c>
      <c r="H1336" s="3">
        <v>13.97</v>
      </c>
      <c r="I1336" s="3">
        <v>13.6</v>
      </c>
      <c r="J1336" s="3">
        <v>11.9</v>
      </c>
      <c r="K1336" s="3">
        <v>10.199999999999999</v>
      </c>
      <c r="L1336" s="3">
        <v>8.5</v>
      </c>
      <c r="M1336" s="3">
        <v>6.8</v>
      </c>
      <c r="N1336" s="3">
        <v>5.0999999999999996</v>
      </c>
      <c r="O1336" s="3">
        <v>3.4</v>
      </c>
      <c r="P1336" s="3">
        <v>1.7</v>
      </c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</row>
    <row r="1337" spans="1:33" x14ac:dyDescent="0.25">
      <c r="A1337" t="s">
        <v>1180</v>
      </c>
      <c r="B1337" s="8" t="s">
        <v>5031</v>
      </c>
      <c r="C1337" s="8" t="s">
        <v>5031</v>
      </c>
      <c r="D1337" s="5" t="s">
        <v>726</v>
      </c>
      <c r="E1337" s="3">
        <v>12.25</v>
      </c>
      <c r="F1337" s="3">
        <v>10.47</v>
      </c>
      <c r="G1337" s="3">
        <v>10.119999999999999</v>
      </c>
      <c r="H1337" s="3">
        <v>11.86</v>
      </c>
      <c r="I1337" s="3">
        <v>11.53</v>
      </c>
      <c r="J1337" s="3">
        <v>10.09</v>
      </c>
      <c r="K1337" s="3">
        <v>8.65</v>
      </c>
      <c r="L1337" s="3">
        <v>7.21</v>
      </c>
      <c r="M1337" s="3">
        <v>5.77</v>
      </c>
      <c r="N1337" s="3">
        <v>4.32</v>
      </c>
      <c r="O1337" s="3">
        <v>2.88</v>
      </c>
      <c r="P1337" s="3">
        <v>1.44</v>
      </c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</row>
    <row r="1338" spans="1:33" x14ac:dyDescent="0.25">
      <c r="A1338" t="s">
        <v>1180</v>
      </c>
      <c r="B1338" s="8" t="s">
        <v>5032</v>
      </c>
      <c r="C1338" s="8" t="s">
        <v>5032</v>
      </c>
      <c r="D1338" s="5" t="s">
        <v>1743</v>
      </c>
      <c r="E1338" s="3">
        <v>0.93</v>
      </c>
      <c r="F1338" s="3">
        <v>0.82</v>
      </c>
      <c r="G1338" s="3">
        <v>0.77</v>
      </c>
      <c r="H1338" s="3">
        <v>0.94</v>
      </c>
      <c r="I1338" s="3">
        <v>0.92</v>
      </c>
      <c r="J1338" s="3">
        <v>0.81</v>
      </c>
      <c r="K1338" s="3">
        <v>0.69</v>
      </c>
      <c r="L1338" s="3">
        <v>0.57999999999999996</v>
      </c>
      <c r="M1338" s="3">
        <v>0.46</v>
      </c>
      <c r="N1338" s="3">
        <v>0.35</v>
      </c>
      <c r="O1338" s="3">
        <v>0.23</v>
      </c>
      <c r="P1338" s="3">
        <v>0.12</v>
      </c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</row>
    <row r="1339" spans="1:33" x14ac:dyDescent="0.25">
      <c r="A1339" t="s">
        <v>1180</v>
      </c>
      <c r="B1339" s="8" t="s">
        <v>5033</v>
      </c>
      <c r="C1339" s="8" t="s">
        <v>5033</v>
      </c>
      <c r="D1339" s="5" t="s">
        <v>1736</v>
      </c>
      <c r="E1339" s="3">
        <v>40.79</v>
      </c>
      <c r="F1339" s="3">
        <v>37.200000000000003</v>
      </c>
      <c r="G1339" s="3">
        <v>35.950000000000003</v>
      </c>
      <c r="H1339" s="3">
        <v>38.76</v>
      </c>
      <c r="I1339" s="3">
        <v>37.590000000000003</v>
      </c>
      <c r="J1339" s="3">
        <v>32.89</v>
      </c>
      <c r="K1339" s="3">
        <v>28.19</v>
      </c>
      <c r="L1339" s="3">
        <v>23.49</v>
      </c>
      <c r="M1339" s="3">
        <v>18.8</v>
      </c>
      <c r="N1339" s="3">
        <v>14.1</v>
      </c>
      <c r="O1339" s="3">
        <v>9.4</v>
      </c>
      <c r="P1339" s="3">
        <v>4.7</v>
      </c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</row>
    <row r="1340" spans="1:33" x14ac:dyDescent="0.25">
      <c r="A1340" t="s">
        <v>1180</v>
      </c>
      <c r="B1340" s="8" t="s">
        <v>5034</v>
      </c>
      <c r="C1340" s="8" t="s">
        <v>5034</v>
      </c>
      <c r="D1340" s="5" t="s">
        <v>969</v>
      </c>
      <c r="E1340" s="3">
        <v>1.27</v>
      </c>
      <c r="F1340" s="3">
        <v>0.28000000000000003</v>
      </c>
      <c r="G1340" s="3">
        <v>0.28999999999999998</v>
      </c>
      <c r="H1340" s="3">
        <v>0.18</v>
      </c>
      <c r="I1340" s="3">
        <v>0.15</v>
      </c>
      <c r="J1340" s="3">
        <v>0.13</v>
      </c>
      <c r="K1340" s="3">
        <v>0.11</v>
      </c>
      <c r="L1340" s="3">
        <v>0.09</v>
      </c>
      <c r="M1340" s="3">
        <v>0.08</v>
      </c>
      <c r="N1340" s="3">
        <v>0.06</v>
      </c>
      <c r="O1340" s="3">
        <v>0.04</v>
      </c>
      <c r="P1340" s="3">
        <v>0.02</v>
      </c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</row>
    <row r="1341" spans="1:33" x14ac:dyDescent="0.25">
      <c r="A1341" t="s">
        <v>1180</v>
      </c>
      <c r="B1341" s="8" t="s">
        <v>5035</v>
      </c>
      <c r="C1341" s="8" t="s">
        <v>5035</v>
      </c>
      <c r="D1341" s="5" t="s">
        <v>368</v>
      </c>
      <c r="E1341" s="3">
        <v>20.49</v>
      </c>
      <c r="F1341" s="3">
        <v>18.850000000000001</v>
      </c>
      <c r="G1341" s="3">
        <v>21.87</v>
      </c>
      <c r="H1341" s="3">
        <v>34.83</v>
      </c>
      <c r="I1341" s="3">
        <v>33.85</v>
      </c>
      <c r="J1341" s="3">
        <v>29.62</v>
      </c>
      <c r="K1341" s="3">
        <v>25.39</v>
      </c>
      <c r="L1341" s="3">
        <v>21.16</v>
      </c>
      <c r="M1341" s="3">
        <v>16.93</v>
      </c>
      <c r="N1341" s="3">
        <v>12.69</v>
      </c>
      <c r="O1341" s="3">
        <v>8.4600000000000009</v>
      </c>
      <c r="P1341" s="3">
        <v>4.2300000000000004</v>
      </c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</row>
    <row r="1342" spans="1:33" x14ac:dyDescent="0.25">
      <c r="A1342" t="s">
        <v>1180</v>
      </c>
      <c r="B1342" s="8" t="s">
        <v>5036</v>
      </c>
      <c r="C1342" s="8" t="s">
        <v>5036</v>
      </c>
      <c r="D1342" s="5" t="s">
        <v>39</v>
      </c>
      <c r="E1342" s="3">
        <v>60.18</v>
      </c>
      <c r="F1342" s="3">
        <v>84.94</v>
      </c>
      <c r="G1342" s="3">
        <v>62.39</v>
      </c>
      <c r="H1342" s="3">
        <v>59.19</v>
      </c>
      <c r="I1342" s="3">
        <v>57.75</v>
      </c>
      <c r="J1342" s="3">
        <v>50.53</v>
      </c>
      <c r="K1342" s="3">
        <v>43.31</v>
      </c>
      <c r="L1342" s="3">
        <v>36.090000000000003</v>
      </c>
      <c r="M1342" s="3">
        <v>28.88</v>
      </c>
      <c r="N1342" s="3">
        <v>21.66</v>
      </c>
      <c r="O1342" s="3">
        <v>14.44</v>
      </c>
      <c r="P1342" s="3">
        <v>7.22</v>
      </c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</row>
    <row r="1343" spans="1:33" x14ac:dyDescent="0.25">
      <c r="A1343" t="s">
        <v>1180</v>
      </c>
      <c r="B1343" s="8" t="s">
        <v>5037</v>
      </c>
      <c r="C1343" s="8" t="s">
        <v>5037</v>
      </c>
      <c r="D1343" s="5" t="s">
        <v>1739</v>
      </c>
      <c r="E1343" s="3">
        <v>24.54</v>
      </c>
      <c r="F1343" s="3">
        <v>20.75</v>
      </c>
      <c r="G1343" s="3">
        <v>20.05</v>
      </c>
      <c r="H1343" s="3">
        <v>48.61</v>
      </c>
      <c r="I1343" s="3">
        <v>48.14</v>
      </c>
      <c r="J1343" s="3">
        <v>42.12</v>
      </c>
      <c r="K1343" s="3">
        <v>36.11</v>
      </c>
      <c r="L1343" s="3">
        <v>30.09</v>
      </c>
      <c r="M1343" s="3">
        <v>24.07</v>
      </c>
      <c r="N1343" s="3">
        <v>18.05</v>
      </c>
      <c r="O1343" s="3">
        <v>12.04</v>
      </c>
      <c r="P1343" s="3">
        <v>6.02</v>
      </c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</row>
    <row r="1344" spans="1:33" x14ac:dyDescent="0.25">
      <c r="A1344" t="s">
        <v>1180</v>
      </c>
      <c r="B1344" s="8" t="s">
        <v>5038</v>
      </c>
      <c r="C1344" s="8" t="s">
        <v>5038</v>
      </c>
      <c r="D1344" s="5" t="s">
        <v>1744</v>
      </c>
      <c r="E1344" s="3">
        <v>18.350000000000001</v>
      </c>
      <c r="F1344" s="3">
        <v>16.71</v>
      </c>
      <c r="G1344" s="3">
        <v>16.149999999999999</v>
      </c>
      <c r="H1344" s="3">
        <v>19.27</v>
      </c>
      <c r="I1344" s="3">
        <v>17.559999999999999</v>
      </c>
      <c r="J1344" s="3">
        <v>15.37</v>
      </c>
      <c r="K1344" s="3">
        <v>13.17</v>
      </c>
      <c r="L1344" s="3">
        <v>10.98</v>
      </c>
      <c r="M1344" s="3">
        <v>8.7799999999999994</v>
      </c>
      <c r="N1344" s="3">
        <v>6.59</v>
      </c>
      <c r="O1344" s="3">
        <v>4.3899999999999997</v>
      </c>
      <c r="P1344" s="3">
        <v>2.2000000000000002</v>
      </c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</row>
    <row r="1345" spans="1:33" x14ac:dyDescent="0.25">
      <c r="A1345" t="s">
        <v>1180</v>
      </c>
      <c r="B1345" s="8" t="s">
        <v>5039</v>
      </c>
      <c r="C1345" s="8" t="s">
        <v>5039</v>
      </c>
      <c r="D1345" s="5" t="s">
        <v>370</v>
      </c>
      <c r="E1345" s="3">
        <v>93.16</v>
      </c>
      <c r="F1345" s="3">
        <v>90.02</v>
      </c>
      <c r="G1345" s="3">
        <v>86.14</v>
      </c>
      <c r="H1345" s="3">
        <v>99.25</v>
      </c>
      <c r="I1345" s="3">
        <v>96.65</v>
      </c>
      <c r="J1345" s="3">
        <v>84.57</v>
      </c>
      <c r="K1345" s="3">
        <v>72.489999999999995</v>
      </c>
      <c r="L1345" s="3">
        <v>60.41</v>
      </c>
      <c r="M1345" s="3">
        <v>48.33</v>
      </c>
      <c r="N1345" s="3">
        <v>36.24</v>
      </c>
      <c r="O1345" s="3">
        <v>24.16</v>
      </c>
      <c r="P1345" s="3">
        <v>12.08</v>
      </c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</row>
    <row r="1346" spans="1:33" x14ac:dyDescent="0.25">
      <c r="A1346" t="s">
        <v>1180</v>
      </c>
      <c r="B1346" s="8" t="s">
        <v>5040</v>
      </c>
      <c r="C1346" s="8" t="s">
        <v>5040</v>
      </c>
      <c r="D1346" s="5" t="s">
        <v>1180</v>
      </c>
      <c r="E1346" s="3">
        <v>8.6199999999999992</v>
      </c>
      <c r="F1346" s="3">
        <v>7.74</v>
      </c>
      <c r="G1346" s="3">
        <v>7.48</v>
      </c>
      <c r="H1346" s="3">
        <v>7.52</v>
      </c>
      <c r="I1346" s="3">
        <v>7.36</v>
      </c>
      <c r="J1346" s="3">
        <v>6.44</v>
      </c>
      <c r="K1346" s="3">
        <v>5.52</v>
      </c>
      <c r="L1346" s="3">
        <v>4.5999999999999996</v>
      </c>
      <c r="M1346" s="3">
        <v>3.68</v>
      </c>
      <c r="N1346" s="3">
        <v>2.76</v>
      </c>
      <c r="O1346" s="3">
        <v>1.84</v>
      </c>
      <c r="P1346" s="3">
        <v>0.92</v>
      </c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</row>
    <row r="1347" spans="1:33" x14ac:dyDescent="0.25">
      <c r="A1347" t="s">
        <v>1180</v>
      </c>
      <c r="B1347" s="8" t="s">
        <v>5041</v>
      </c>
      <c r="C1347" s="8" t="s">
        <v>5041</v>
      </c>
      <c r="D1347" s="5" t="s">
        <v>1533</v>
      </c>
      <c r="E1347" s="3">
        <v>3.64</v>
      </c>
      <c r="F1347" s="3">
        <v>3.38</v>
      </c>
      <c r="G1347" s="3">
        <v>3.26</v>
      </c>
      <c r="H1347" s="3">
        <v>3.84</v>
      </c>
      <c r="I1347" s="3">
        <v>3.76</v>
      </c>
      <c r="J1347" s="3">
        <v>3.29</v>
      </c>
      <c r="K1347" s="3">
        <v>2.82</v>
      </c>
      <c r="L1347" s="3">
        <v>2.35</v>
      </c>
      <c r="M1347" s="3">
        <v>1.88</v>
      </c>
      <c r="N1347" s="3">
        <v>1.41</v>
      </c>
      <c r="O1347" s="3">
        <v>0.94</v>
      </c>
      <c r="P1347" s="3">
        <v>0.47</v>
      </c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</row>
    <row r="1348" spans="1:33" x14ac:dyDescent="0.25">
      <c r="A1348" t="s">
        <v>1180</v>
      </c>
      <c r="B1348" s="8" t="s">
        <v>5042</v>
      </c>
      <c r="C1348" s="8" t="s">
        <v>5042</v>
      </c>
      <c r="D1348" s="5" t="s">
        <v>396</v>
      </c>
      <c r="E1348" s="3">
        <v>136.37</v>
      </c>
      <c r="F1348" s="3">
        <v>126.87</v>
      </c>
      <c r="G1348" s="3">
        <v>125.01</v>
      </c>
      <c r="H1348" s="3">
        <v>145</v>
      </c>
      <c r="I1348" s="3">
        <v>141.83000000000001</v>
      </c>
      <c r="J1348" s="3">
        <v>124.1</v>
      </c>
      <c r="K1348" s="3">
        <v>106.37</v>
      </c>
      <c r="L1348" s="3">
        <v>88.64</v>
      </c>
      <c r="M1348" s="3">
        <v>70.92</v>
      </c>
      <c r="N1348" s="3">
        <v>53.19</v>
      </c>
      <c r="O1348" s="3">
        <v>35.46</v>
      </c>
      <c r="P1348" s="3">
        <v>17.73</v>
      </c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</row>
    <row r="1349" spans="1:33" x14ac:dyDescent="0.25">
      <c r="A1349" t="s">
        <v>1180</v>
      </c>
      <c r="B1349" s="8" t="s">
        <v>5043</v>
      </c>
      <c r="C1349" s="8" t="s">
        <v>5043</v>
      </c>
      <c r="D1349" s="5" t="s">
        <v>1061</v>
      </c>
      <c r="E1349" s="3">
        <v>90.72</v>
      </c>
      <c r="F1349" s="3">
        <v>85.38</v>
      </c>
      <c r="G1349" s="3">
        <v>86.28</v>
      </c>
      <c r="H1349" s="3">
        <v>94.12</v>
      </c>
      <c r="I1349" s="3">
        <v>90.82</v>
      </c>
      <c r="J1349" s="3">
        <v>79.47</v>
      </c>
      <c r="K1349" s="3">
        <v>68.12</v>
      </c>
      <c r="L1349" s="3">
        <v>56.76</v>
      </c>
      <c r="M1349" s="3">
        <v>45.41</v>
      </c>
      <c r="N1349" s="3">
        <v>34.06</v>
      </c>
      <c r="O1349" s="3">
        <v>22.71</v>
      </c>
      <c r="P1349" s="3">
        <v>11.35</v>
      </c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</row>
    <row r="1350" spans="1:33" x14ac:dyDescent="0.25">
      <c r="A1350" t="s">
        <v>1180</v>
      </c>
      <c r="B1350" s="8" t="s">
        <v>5044</v>
      </c>
      <c r="C1350" s="8" t="s">
        <v>5044</v>
      </c>
      <c r="D1350" s="5" t="s">
        <v>495</v>
      </c>
      <c r="E1350" s="3">
        <v>11.17</v>
      </c>
      <c r="F1350" s="3">
        <v>10.039999999999999</v>
      </c>
      <c r="G1350" s="3">
        <v>9.6999999999999993</v>
      </c>
      <c r="H1350" s="3">
        <v>10.98</v>
      </c>
      <c r="I1350" s="3">
        <v>22.57</v>
      </c>
      <c r="J1350" s="3">
        <v>19.75</v>
      </c>
      <c r="K1350" s="3">
        <v>16.93</v>
      </c>
      <c r="L1350" s="3">
        <v>14.11</v>
      </c>
      <c r="M1350" s="3">
        <v>11.29</v>
      </c>
      <c r="N1350" s="3">
        <v>8.4600000000000009</v>
      </c>
      <c r="O1350" s="3">
        <v>5.64</v>
      </c>
      <c r="P1350" s="3">
        <v>2.82</v>
      </c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</row>
    <row r="1351" spans="1:33" x14ac:dyDescent="0.25">
      <c r="A1351" t="s">
        <v>1180</v>
      </c>
      <c r="B1351" s="8" t="s">
        <v>5045</v>
      </c>
      <c r="C1351" s="8" t="s">
        <v>5045</v>
      </c>
      <c r="D1351" s="5" t="s">
        <v>565</v>
      </c>
      <c r="E1351" s="3">
        <v>407.25</v>
      </c>
      <c r="F1351" s="3">
        <v>4304.91</v>
      </c>
      <c r="G1351" s="3">
        <v>4161.66</v>
      </c>
      <c r="H1351" s="3">
        <v>4524.96</v>
      </c>
      <c r="I1351" s="3">
        <v>4455.59</v>
      </c>
      <c r="J1351" s="3">
        <v>3898.64</v>
      </c>
      <c r="K1351" s="3">
        <v>3341.69</v>
      </c>
      <c r="L1351" s="3">
        <v>2784.74</v>
      </c>
      <c r="M1351" s="3">
        <v>2227.8000000000002</v>
      </c>
      <c r="N1351" s="3">
        <v>1670.85</v>
      </c>
      <c r="O1351" s="3">
        <v>1113.9000000000001</v>
      </c>
      <c r="P1351" s="3">
        <v>556.95000000000005</v>
      </c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</row>
    <row r="1352" spans="1:33" x14ac:dyDescent="0.25">
      <c r="A1352" t="s">
        <v>1180</v>
      </c>
      <c r="B1352" s="8" t="s">
        <v>5046</v>
      </c>
      <c r="C1352" s="8" t="s">
        <v>5046</v>
      </c>
      <c r="D1352" s="5" t="s">
        <v>1745</v>
      </c>
      <c r="E1352" s="3">
        <v>14.08</v>
      </c>
      <c r="F1352" s="3">
        <v>10.99</v>
      </c>
      <c r="G1352" s="3">
        <v>10.62</v>
      </c>
      <c r="H1352" s="3">
        <v>11.25</v>
      </c>
      <c r="I1352" s="3">
        <v>11</v>
      </c>
      <c r="J1352" s="3">
        <v>9.6300000000000008</v>
      </c>
      <c r="K1352" s="3">
        <v>8.25</v>
      </c>
      <c r="L1352" s="3">
        <v>6.88</v>
      </c>
      <c r="M1352" s="3">
        <v>5.5</v>
      </c>
      <c r="N1352" s="3">
        <v>4.13</v>
      </c>
      <c r="O1352" s="3">
        <v>2.75</v>
      </c>
      <c r="P1352" s="3">
        <v>1.38</v>
      </c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</row>
    <row r="1353" spans="1:33" x14ac:dyDescent="0.25">
      <c r="A1353" t="s">
        <v>287</v>
      </c>
      <c r="B1353" s="8" t="s">
        <v>6665</v>
      </c>
      <c r="C1353" s="8" t="s">
        <v>5047</v>
      </c>
      <c r="D1353" s="5" t="s">
        <v>1756</v>
      </c>
      <c r="E1353" s="3">
        <v>0</v>
      </c>
      <c r="F1353" s="3">
        <v>3.13</v>
      </c>
      <c r="G1353" s="3">
        <v>3.03</v>
      </c>
      <c r="H1353" s="3">
        <v>2.84</v>
      </c>
      <c r="I1353" s="3">
        <v>2.35</v>
      </c>
      <c r="J1353" s="3">
        <v>2.06</v>
      </c>
      <c r="K1353" s="3">
        <v>1.76</v>
      </c>
      <c r="L1353" s="3">
        <v>1.47</v>
      </c>
      <c r="M1353" s="3">
        <v>1.18</v>
      </c>
      <c r="N1353" s="3">
        <v>0.88</v>
      </c>
      <c r="O1353" s="3">
        <v>0.59</v>
      </c>
      <c r="P1353" s="3">
        <v>0.28999999999999998</v>
      </c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</row>
    <row r="1354" spans="1:33" x14ac:dyDescent="0.25">
      <c r="A1354" t="s">
        <v>287</v>
      </c>
      <c r="B1354" s="8" t="s">
        <v>6665</v>
      </c>
      <c r="C1354" s="8" t="s">
        <v>5048</v>
      </c>
      <c r="D1354" s="5" t="s">
        <v>1757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3">
        <v>0</v>
      </c>
      <c r="P1354" s="3">
        <v>0</v>
      </c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</row>
    <row r="1355" spans="1:33" x14ac:dyDescent="0.25">
      <c r="A1355" t="s">
        <v>287</v>
      </c>
      <c r="B1355" s="8" t="s">
        <v>6666</v>
      </c>
      <c r="C1355" s="8" t="s">
        <v>5049</v>
      </c>
      <c r="D1355" s="5" t="s">
        <v>1758</v>
      </c>
      <c r="E1355" s="3">
        <v>53.82</v>
      </c>
      <c r="F1355" s="3">
        <v>49.23</v>
      </c>
      <c r="G1355" s="3">
        <v>47.58</v>
      </c>
      <c r="H1355" s="3">
        <v>43.9</v>
      </c>
      <c r="I1355" s="3">
        <v>39.950000000000003</v>
      </c>
      <c r="J1355" s="3">
        <v>34.96</v>
      </c>
      <c r="K1355" s="3">
        <v>29.96</v>
      </c>
      <c r="L1355" s="3">
        <v>24.97</v>
      </c>
      <c r="M1355" s="3">
        <v>19.98</v>
      </c>
      <c r="N1355" s="3">
        <v>14.98</v>
      </c>
      <c r="O1355" s="3">
        <v>9.99</v>
      </c>
      <c r="P1355" s="3">
        <v>4.99</v>
      </c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</row>
    <row r="1356" spans="1:33" x14ac:dyDescent="0.25">
      <c r="A1356" t="s">
        <v>287</v>
      </c>
      <c r="B1356" s="8" t="s">
        <v>6666</v>
      </c>
      <c r="C1356" s="8" t="s">
        <v>5050</v>
      </c>
      <c r="D1356" s="5" t="s">
        <v>1759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3">
        <v>0</v>
      </c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</row>
    <row r="1357" spans="1:33" x14ac:dyDescent="0.25">
      <c r="A1357" t="s">
        <v>287</v>
      </c>
      <c r="B1357" s="8" t="s">
        <v>6667</v>
      </c>
      <c r="C1357" s="8" t="s">
        <v>5051</v>
      </c>
      <c r="D1357" s="5" t="s">
        <v>1760</v>
      </c>
      <c r="E1357" s="3">
        <v>514.1</v>
      </c>
      <c r="F1357" s="3">
        <v>955.97</v>
      </c>
      <c r="G1357" s="3">
        <v>1380.03</v>
      </c>
      <c r="H1357" s="3">
        <v>1667.11</v>
      </c>
      <c r="I1357" s="3">
        <v>2046.7</v>
      </c>
      <c r="J1357" s="3">
        <v>1790.86</v>
      </c>
      <c r="K1357" s="3">
        <v>1535.03</v>
      </c>
      <c r="L1357" s="3">
        <v>1279.19</v>
      </c>
      <c r="M1357" s="3">
        <v>1023.35</v>
      </c>
      <c r="N1357" s="3">
        <v>767.51</v>
      </c>
      <c r="O1357" s="3">
        <v>511.68</v>
      </c>
      <c r="P1357" s="3">
        <v>255.84</v>
      </c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</row>
    <row r="1358" spans="1:33" x14ac:dyDescent="0.25">
      <c r="A1358" t="s">
        <v>287</v>
      </c>
      <c r="B1358" s="8" t="s">
        <v>6668</v>
      </c>
      <c r="C1358" s="8" t="s">
        <v>5052</v>
      </c>
      <c r="D1358" s="5" t="s">
        <v>1761</v>
      </c>
      <c r="E1358" s="3">
        <v>6.18</v>
      </c>
      <c r="F1358" s="3">
        <v>5.73</v>
      </c>
      <c r="G1358" s="3">
        <v>5.54</v>
      </c>
      <c r="H1358" s="3">
        <v>4.97</v>
      </c>
      <c r="I1358" s="3">
        <v>4.71</v>
      </c>
      <c r="J1358" s="3">
        <v>4.12</v>
      </c>
      <c r="K1358" s="3">
        <v>3.53</v>
      </c>
      <c r="L1358" s="3">
        <v>2.94</v>
      </c>
      <c r="M1358" s="3">
        <v>2.36</v>
      </c>
      <c r="N1358" s="3">
        <v>1.77</v>
      </c>
      <c r="O1358" s="3">
        <v>1.18</v>
      </c>
      <c r="P1358" s="3">
        <v>0.59</v>
      </c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</row>
    <row r="1359" spans="1:33" x14ac:dyDescent="0.25">
      <c r="A1359" t="s">
        <v>287</v>
      </c>
      <c r="B1359" s="8" t="s">
        <v>6668</v>
      </c>
      <c r="C1359" s="8" t="s">
        <v>5053</v>
      </c>
      <c r="D1359" s="5" t="s">
        <v>1762</v>
      </c>
      <c r="E1359" s="3">
        <v>28.02</v>
      </c>
      <c r="F1359" s="3">
        <v>25.96</v>
      </c>
      <c r="G1359" s="3">
        <v>25.07</v>
      </c>
      <c r="H1359" s="3">
        <v>14.6</v>
      </c>
      <c r="I1359" s="3">
        <v>14.39</v>
      </c>
      <c r="J1359" s="3">
        <v>12.59</v>
      </c>
      <c r="K1359" s="3">
        <v>10.79</v>
      </c>
      <c r="L1359" s="3">
        <v>8.99</v>
      </c>
      <c r="M1359" s="3">
        <v>7.2</v>
      </c>
      <c r="N1359" s="3">
        <v>5.4</v>
      </c>
      <c r="O1359" s="3">
        <v>3.6</v>
      </c>
      <c r="P1359" s="3">
        <v>1.8</v>
      </c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</row>
    <row r="1360" spans="1:33" x14ac:dyDescent="0.25">
      <c r="A1360" t="s">
        <v>287</v>
      </c>
      <c r="B1360" s="8" t="s">
        <v>6669</v>
      </c>
      <c r="C1360" s="8" t="s">
        <v>5054</v>
      </c>
      <c r="D1360" s="5" t="s">
        <v>1763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</row>
    <row r="1361" spans="1:33" x14ac:dyDescent="0.25">
      <c r="A1361" t="s">
        <v>287</v>
      </c>
      <c r="B1361" s="8" t="s">
        <v>6669</v>
      </c>
      <c r="C1361" s="8" t="s">
        <v>5055</v>
      </c>
      <c r="D1361" s="5" t="s">
        <v>1764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</row>
    <row r="1362" spans="1:33" x14ac:dyDescent="0.25">
      <c r="A1362" t="s">
        <v>287</v>
      </c>
      <c r="B1362" s="8" t="s">
        <v>6670</v>
      </c>
      <c r="C1362" s="8" t="s">
        <v>5056</v>
      </c>
      <c r="D1362" s="5" t="s">
        <v>1765</v>
      </c>
      <c r="E1362" s="3">
        <v>11.09</v>
      </c>
      <c r="F1362" s="3">
        <v>9.93</v>
      </c>
      <c r="G1362" s="3">
        <v>9.57</v>
      </c>
      <c r="H1362" s="3">
        <v>7.29</v>
      </c>
      <c r="I1362" s="3">
        <v>6.84</v>
      </c>
      <c r="J1362" s="3">
        <v>5.99</v>
      </c>
      <c r="K1362" s="3">
        <v>5.13</v>
      </c>
      <c r="L1362" s="3">
        <v>4.28</v>
      </c>
      <c r="M1362" s="3">
        <v>3.42</v>
      </c>
      <c r="N1362" s="3">
        <v>2.57</v>
      </c>
      <c r="O1362" s="3">
        <v>1.71</v>
      </c>
      <c r="P1362" s="3">
        <v>0.86</v>
      </c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</row>
    <row r="1363" spans="1:33" x14ac:dyDescent="0.25">
      <c r="A1363" t="s">
        <v>287</v>
      </c>
      <c r="B1363" s="8" t="s">
        <v>6670</v>
      </c>
      <c r="C1363" s="8" t="s">
        <v>5057</v>
      </c>
      <c r="D1363" s="5" t="s">
        <v>1766</v>
      </c>
      <c r="E1363" s="3">
        <v>0</v>
      </c>
      <c r="F1363" s="3">
        <v>0</v>
      </c>
      <c r="G1363" s="3">
        <v>9.1</v>
      </c>
      <c r="H1363" s="3">
        <v>10.71</v>
      </c>
      <c r="I1363" s="3">
        <v>10.47</v>
      </c>
      <c r="J1363" s="3">
        <v>9.16</v>
      </c>
      <c r="K1363" s="3">
        <v>7.85</v>
      </c>
      <c r="L1363" s="3">
        <v>6.54</v>
      </c>
      <c r="M1363" s="3">
        <v>5.24</v>
      </c>
      <c r="N1363" s="3">
        <v>3.93</v>
      </c>
      <c r="O1363" s="3">
        <v>2.62</v>
      </c>
      <c r="P1363" s="3">
        <v>1.31</v>
      </c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</row>
    <row r="1364" spans="1:33" x14ac:dyDescent="0.25">
      <c r="A1364" t="s">
        <v>287</v>
      </c>
      <c r="B1364" s="8" t="s">
        <v>6670</v>
      </c>
      <c r="C1364" s="8" t="s">
        <v>5058</v>
      </c>
      <c r="D1364" s="5" t="s">
        <v>1767</v>
      </c>
      <c r="E1364" s="3">
        <v>19.68</v>
      </c>
      <c r="F1364" s="3">
        <v>17.78</v>
      </c>
      <c r="G1364" s="3">
        <v>17.13</v>
      </c>
      <c r="H1364" s="3">
        <v>13.18</v>
      </c>
      <c r="I1364" s="3">
        <v>12.44</v>
      </c>
      <c r="J1364" s="3">
        <v>10.89</v>
      </c>
      <c r="K1364" s="3">
        <v>9.33</v>
      </c>
      <c r="L1364" s="3">
        <v>7.78</v>
      </c>
      <c r="M1364" s="3">
        <v>6.22</v>
      </c>
      <c r="N1364" s="3">
        <v>4.67</v>
      </c>
      <c r="O1364" s="3">
        <v>3.11</v>
      </c>
      <c r="P1364" s="3">
        <v>1.56</v>
      </c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</row>
    <row r="1365" spans="1:33" x14ac:dyDescent="0.25">
      <c r="A1365" t="s">
        <v>287</v>
      </c>
      <c r="B1365" s="8" t="s">
        <v>6670</v>
      </c>
      <c r="C1365" s="8" t="s">
        <v>5059</v>
      </c>
      <c r="D1365" s="5" t="s">
        <v>1768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</row>
    <row r="1366" spans="1:33" x14ac:dyDescent="0.25">
      <c r="A1366" t="s">
        <v>287</v>
      </c>
      <c r="B1366" s="8" t="s">
        <v>6671</v>
      </c>
      <c r="C1366" s="8" t="s">
        <v>5060</v>
      </c>
      <c r="D1366" s="5" t="s">
        <v>1769</v>
      </c>
      <c r="E1366" s="3">
        <v>92.8</v>
      </c>
      <c r="F1366" s="3">
        <v>108.77</v>
      </c>
      <c r="G1366" s="3">
        <v>107.93</v>
      </c>
      <c r="H1366" s="3">
        <v>98.48</v>
      </c>
      <c r="I1366" s="3">
        <v>93.87</v>
      </c>
      <c r="J1366" s="3">
        <v>82.14</v>
      </c>
      <c r="K1366" s="3">
        <v>70.400000000000006</v>
      </c>
      <c r="L1366" s="3">
        <v>58.67</v>
      </c>
      <c r="M1366" s="3">
        <v>46.94</v>
      </c>
      <c r="N1366" s="3">
        <v>35.200000000000003</v>
      </c>
      <c r="O1366" s="3">
        <v>23.47</v>
      </c>
      <c r="P1366" s="3">
        <v>11.73</v>
      </c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</row>
    <row r="1367" spans="1:33" x14ac:dyDescent="0.25">
      <c r="A1367" t="s">
        <v>287</v>
      </c>
      <c r="B1367" s="8" t="s">
        <v>6672</v>
      </c>
      <c r="C1367" s="8" t="s">
        <v>5061</v>
      </c>
      <c r="D1367" s="5" t="s">
        <v>1770</v>
      </c>
      <c r="E1367" s="3">
        <v>223.01</v>
      </c>
      <c r="F1367" s="3">
        <v>195.84</v>
      </c>
      <c r="G1367" s="3">
        <v>186.02</v>
      </c>
      <c r="H1367" s="3">
        <v>166.47</v>
      </c>
      <c r="I1367" s="3">
        <v>161.65</v>
      </c>
      <c r="J1367" s="3">
        <v>141.44</v>
      </c>
      <c r="K1367" s="3">
        <v>121.24</v>
      </c>
      <c r="L1367" s="3">
        <v>101.03</v>
      </c>
      <c r="M1367" s="3">
        <v>80.83</v>
      </c>
      <c r="N1367" s="3">
        <v>60.62</v>
      </c>
      <c r="O1367" s="3">
        <v>40.409999999999997</v>
      </c>
      <c r="P1367" s="3">
        <v>20.21</v>
      </c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</row>
    <row r="1368" spans="1:33" x14ac:dyDescent="0.25">
      <c r="A1368" t="s">
        <v>287</v>
      </c>
      <c r="B1368" s="8" t="s">
        <v>6673</v>
      </c>
      <c r="C1368" s="8" t="s">
        <v>5062</v>
      </c>
      <c r="D1368" s="5" t="s">
        <v>5063</v>
      </c>
      <c r="E1368" s="3">
        <v>248.54</v>
      </c>
      <c r="F1368" s="3">
        <v>436.19</v>
      </c>
      <c r="G1368" s="3">
        <v>618.37</v>
      </c>
      <c r="H1368" s="3">
        <v>738.97</v>
      </c>
      <c r="I1368" s="3">
        <v>904.86</v>
      </c>
      <c r="J1368" s="3">
        <v>791.75</v>
      </c>
      <c r="K1368" s="3">
        <v>678.65</v>
      </c>
      <c r="L1368" s="3">
        <v>565.54</v>
      </c>
      <c r="M1368" s="3">
        <v>452.43</v>
      </c>
      <c r="N1368" s="3">
        <v>339.32</v>
      </c>
      <c r="O1368" s="3">
        <v>226.22</v>
      </c>
      <c r="P1368" s="3">
        <v>113.11</v>
      </c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</row>
    <row r="1369" spans="1:33" x14ac:dyDescent="0.25">
      <c r="A1369" t="s">
        <v>287</v>
      </c>
      <c r="B1369" s="8" t="s">
        <v>6674</v>
      </c>
      <c r="C1369" s="8" t="s">
        <v>5064</v>
      </c>
      <c r="D1369" s="5" t="s">
        <v>1771</v>
      </c>
      <c r="E1369" s="3">
        <v>91.42</v>
      </c>
      <c r="F1369" s="3">
        <v>38.869999999999997</v>
      </c>
      <c r="G1369" s="3">
        <v>37.409999999999997</v>
      </c>
      <c r="H1369" s="3">
        <v>32.549999999999997</v>
      </c>
      <c r="I1369" s="3">
        <v>29.45</v>
      </c>
      <c r="J1369" s="3">
        <v>25.77</v>
      </c>
      <c r="K1369" s="3">
        <v>22.09</v>
      </c>
      <c r="L1369" s="3">
        <v>18.41</v>
      </c>
      <c r="M1369" s="3">
        <v>14.73</v>
      </c>
      <c r="N1369" s="3">
        <v>11.04</v>
      </c>
      <c r="O1369" s="3">
        <v>7.36</v>
      </c>
      <c r="P1369" s="3">
        <v>3.68</v>
      </c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</row>
    <row r="1370" spans="1:33" x14ac:dyDescent="0.25">
      <c r="A1370" t="s">
        <v>287</v>
      </c>
      <c r="B1370" s="8" t="s">
        <v>6675</v>
      </c>
      <c r="C1370" s="8" t="s">
        <v>5065</v>
      </c>
      <c r="D1370" s="5" t="s">
        <v>1772</v>
      </c>
      <c r="E1370" s="3">
        <v>24.98</v>
      </c>
      <c r="F1370" s="3">
        <v>23.02</v>
      </c>
      <c r="G1370" s="3">
        <v>22.25</v>
      </c>
      <c r="H1370" s="3">
        <v>20.43</v>
      </c>
      <c r="I1370" s="3">
        <v>19.53</v>
      </c>
      <c r="J1370" s="3">
        <v>17.09</v>
      </c>
      <c r="K1370" s="3">
        <v>14.65</v>
      </c>
      <c r="L1370" s="3">
        <v>12.21</v>
      </c>
      <c r="M1370" s="3">
        <v>9.77</v>
      </c>
      <c r="N1370" s="3">
        <v>7.32</v>
      </c>
      <c r="O1370" s="3">
        <v>4.88</v>
      </c>
      <c r="P1370" s="3">
        <v>2.44</v>
      </c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</row>
    <row r="1371" spans="1:33" x14ac:dyDescent="0.25">
      <c r="A1371" t="s">
        <v>287</v>
      </c>
      <c r="B1371" s="8" t="s">
        <v>6675</v>
      </c>
      <c r="C1371" s="8" t="s">
        <v>5066</v>
      </c>
      <c r="D1371" s="5" t="s">
        <v>1773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3">
        <v>0</v>
      </c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</row>
    <row r="1372" spans="1:33" x14ac:dyDescent="0.25">
      <c r="A1372" t="s">
        <v>287</v>
      </c>
      <c r="B1372" s="8" t="s">
        <v>6676</v>
      </c>
      <c r="C1372" s="8" t="s">
        <v>5067</v>
      </c>
      <c r="D1372" s="5" t="s">
        <v>1774</v>
      </c>
      <c r="E1372" s="3">
        <v>39.299999999999997</v>
      </c>
      <c r="F1372" s="3">
        <v>36.409999999999997</v>
      </c>
      <c r="G1372" s="3">
        <v>35.17</v>
      </c>
      <c r="H1372" s="3">
        <v>29.82</v>
      </c>
      <c r="I1372" s="3">
        <v>29.18</v>
      </c>
      <c r="J1372" s="3">
        <v>25.53</v>
      </c>
      <c r="K1372" s="3">
        <v>21.89</v>
      </c>
      <c r="L1372" s="3">
        <v>18.239999999999998</v>
      </c>
      <c r="M1372" s="3">
        <v>14.59</v>
      </c>
      <c r="N1372" s="3">
        <v>10.94</v>
      </c>
      <c r="O1372" s="3">
        <v>7.3</v>
      </c>
      <c r="P1372" s="3">
        <v>3.65</v>
      </c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</row>
    <row r="1373" spans="1:33" x14ac:dyDescent="0.25">
      <c r="A1373" t="s">
        <v>287</v>
      </c>
      <c r="B1373" s="8" t="s">
        <v>6677</v>
      </c>
      <c r="C1373" s="8" t="s">
        <v>5068</v>
      </c>
      <c r="D1373" s="5" t="s">
        <v>1775</v>
      </c>
      <c r="E1373" s="3">
        <v>48.42</v>
      </c>
      <c r="F1373" s="3">
        <v>44.38</v>
      </c>
      <c r="G1373" s="3">
        <v>74.569999999999993</v>
      </c>
      <c r="H1373" s="3">
        <v>67.67</v>
      </c>
      <c r="I1373" s="3">
        <v>48.13</v>
      </c>
      <c r="J1373" s="3">
        <v>42.11</v>
      </c>
      <c r="K1373" s="3">
        <v>36.1</v>
      </c>
      <c r="L1373" s="3">
        <v>30.08</v>
      </c>
      <c r="M1373" s="3">
        <v>24.07</v>
      </c>
      <c r="N1373" s="3">
        <v>18.05</v>
      </c>
      <c r="O1373" s="3">
        <v>12.03</v>
      </c>
      <c r="P1373" s="3">
        <v>6.02</v>
      </c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</row>
    <row r="1374" spans="1:33" x14ac:dyDescent="0.25">
      <c r="A1374" t="s">
        <v>287</v>
      </c>
      <c r="B1374" s="8" t="s">
        <v>6678</v>
      </c>
      <c r="C1374" s="8" t="s">
        <v>5069</v>
      </c>
      <c r="D1374" s="5" t="s">
        <v>1776</v>
      </c>
      <c r="E1374" s="3">
        <v>257.08</v>
      </c>
      <c r="F1374" s="3">
        <v>325.8</v>
      </c>
      <c r="G1374" s="3">
        <v>306.68</v>
      </c>
      <c r="H1374" s="3">
        <v>289.76</v>
      </c>
      <c r="I1374" s="3">
        <v>268.27999999999997</v>
      </c>
      <c r="J1374" s="3">
        <v>234.75</v>
      </c>
      <c r="K1374" s="3">
        <v>201.21</v>
      </c>
      <c r="L1374" s="3">
        <v>167.68</v>
      </c>
      <c r="M1374" s="3">
        <v>134.13999999999999</v>
      </c>
      <c r="N1374" s="3">
        <v>100.61</v>
      </c>
      <c r="O1374" s="3">
        <v>67.069999999999993</v>
      </c>
      <c r="P1374" s="3">
        <v>33.54</v>
      </c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</row>
    <row r="1375" spans="1:33" x14ac:dyDescent="0.25">
      <c r="A1375" t="s">
        <v>287</v>
      </c>
      <c r="B1375" s="8" t="s">
        <v>6679</v>
      </c>
      <c r="C1375" s="8" t="s">
        <v>5070</v>
      </c>
      <c r="D1375" s="5" t="s">
        <v>1777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3">
        <v>0</v>
      </c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</row>
    <row r="1376" spans="1:33" x14ac:dyDescent="0.25">
      <c r="A1376" t="s">
        <v>287</v>
      </c>
      <c r="B1376" s="8" t="s">
        <v>6679</v>
      </c>
      <c r="C1376" s="8" t="s">
        <v>5071</v>
      </c>
      <c r="D1376" s="5" t="s">
        <v>1778</v>
      </c>
      <c r="E1376" s="3">
        <v>0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3">
        <v>0</v>
      </c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</row>
    <row r="1377" spans="1:33" x14ac:dyDescent="0.25">
      <c r="A1377" t="s">
        <v>287</v>
      </c>
      <c r="B1377" s="8" t="s">
        <v>6679</v>
      </c>
      <c r="C1377" s="8" t="s">
        <v>5072</v>
      </c>
      <c r="D1377" s="5" t="s">
        <v>1779</v>
      </c>
      <c r="E1377" s="3">
        <v>0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>
        <v>0</v>
      </c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</row>
    <row r="1378" spans="1:33" x14ac:dyDescent="0.25">
      <c r="A1378" t="s">
        <v>287</v>
      </c>
      <c r="B1378" s="8" t="s">
        <v>6680</v>
      </c>
      <c r="C1378" s="8" t="s">
        <v>5073</v>
      </c>
      <c r="D1378" s="5" t="s">
        <v>1780</v>
      </c>
      <c r="E1378" s="3">
        <v>12.57</v>
      </c>
      <c r="F1378" s="3">
        <v>10.7</v>
      </c>
      <c r="G1378" s="3">
        <v>11.33</v>
      </c>
      <c r="H1378" s="3">
        <v>9.5299999999999994</v>
      </c>
      <c r="I1378" s="3">
        <v>8.5</v>
      </c>
      <c r="J1378" s="3">
        <v>7.44</v>
      </c>
      <c r="K1378" s="3">
        <v>6.38</v>
      </c>
      <c r="L1378" s="3">
        <v>5.31</v>
      </c>
      <c r="M1378" s="3">
        <v>4.25</v>
      </c>
      <c r="N1378" s="3">
        <v>3.19</v>
      </c>
      <c r="O1378" s="3">
        <v>2.13</v>
      </c>
      <c r="P1378" s="3">
        <v>1.06</v>
      </c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</row>
    <row r="1379" spans="1:33" x14ac:dyDescent="0.25">
      <c r="A1379" t="s">
        <v>287</v>
      </c>
      <c r="B1379" s="8" t="s">
        <v>6677</v>
      </c>
      <c r="C1379" s="8" t="s">
        <v>6309</v>
      </c>
      <c r="D1379" s="5" t="s">
        <v>1782</v>
      </c>
      <c r="E1379" s="3"/>
      <c r="F1379" s="3"/>
      <c r="G1379" s="3"/>
      <c r="H1379" s="3"/>
      <c r="I1379" s="3">
        <v>112.74</v>
      </c>
      <c r="J1379" s="3">
        <v>98.65</v>
      </c>
      <c r="K1379" s="3">
        <v>84.56</v>
      </c>
      <c r="L1379" s="3">
        <v>70.459999999999994</v>
      </c>
      <c r="M1379" s="3">
        <v>56.37</v>
      </c>
      <c r="N1379" s="3">
        <v>42.28</v>
      </c>
      <c r="O1379" s="3">
        <v>28.19</v>
      </c>
      <c r="P1379" s="3">
        <v>14.09</v>
      </c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</row>
    <row r="1380" spans="1:33" x14ac:dyDescent="0.25">
      <c r="A1380" t="s">
        <v>2683</v>
      </c>
      <c r="B1380" s="8" t="s">
        <v>6681</v>
      </c>
      <c r="C1380" s="8" t="s">
        <v>5074</v>
      </c>
      <c r="D1380" s="5" t="s">
        <v>1794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0</v>
      </c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</row>
    <row r="1381" spans="1:33" x14ac:dyDescent="0.25">
      <c r="A1381" t="s">
        <v>2683</v>
      </c>
      <c r="B1381" s="8" t="s">
        <v>6681</v>
      </c>
      <c r="C1381" s="8" t="s">
        <v>5075</v>
      </c>
      <c r="D1381" s="5" t="s">
        <v>1795</v>
      </c>
      <c r="E1381" s="3">
        <v>0</v>
      </c>
      <c r="F1381" s="3">
        <v>0</v>
      </c>
      <c r="G1381" s="3">
        <v>0</v>
      </c>
      <c r="H1381" s="3">
        <v>0</v>
      </c>
      <c r="I1381" s="3">
        <v>13.42</v>
      </c>
      <c r="J1381" s="3">
        <v>11.74</v>
      </c>
      <c r="K1381" s="3">
        <v>10.07</v>
      </c>
      <c r="L1381" s="3">
        <v>8.39</v>
      </c>
      <c r="M1381" s="3">
        <v>6.71</v>
      </c>
      <c r="N1381" s="3">
        <v>5.03</v>
      </c>
      <c r="O1381" s="3">
        <v>3.36</v>
      </c>
      <c r="P1381" s="3">
        <v>1.68</v>
      </c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</row>
    <row r="1382" spans="1:33" x14ac:dyDescent="0.25">
      <c r="A1382" t="s">
        <v>2683</v>
      </c>
      <c r="B1382" s="8" t="s">
        <v>6682</v>
      </c>
      <c r="C1382" s="8" t="s">
        <v>5076</v>
      </c>
      <c r="D1382" s="5" t="s">
        <v>1796</v>
      </c>
      <c r="E1382" s="3">
        <v>78.08</v>
      </c>
      <c r="F1382" s="3">
        <v>77.930000000000007</v>
      </c>
      <c r="G1382" s="3">
        <v>80.53</v>
      </c>
      <c r="H1382" s="3">
        <v>85.42</v>
      </c>
      <c r="I1382" s="3">
        <v>87.63</v>
      </c>
      <c r="J1382" s="3">
        <v>76.680000000000007</v>
      </c>
      <c r="K1382" s="3">
        <v>65.72</v>
      </c>
      <c r="L1382" s="3">
        <v>54.77</v>
      </c>
      <c r="M1382" s="3">
        <v>43.82</v>
      </c>
      <c r="N1382" s="3">
        <v>32.86</v>
      </c>
      <c r="O1382" s="3">
        <v>21.91</v>
      </c>
      <c r="P1382" s="3">
        <v>10.95</v>
      </c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</row>
    <row r="1383" spans="1:33" x14ac:dyDescent="0.25">
      <c r="A1383" t="s">
        <v>2683</v>
      </c>
      <c r="B1383" s="8" t="s">
        <v>6683</v>
      </c>
      <c r="C1383" s="8" t="s">
        <v>5077</v>
      </c>
      <c r="D1383" s="5" t="s">
        <v>1797</v>
      </c>
      <c r="E1383" s="3">
        <v>106.72</v>
      </c>
      <c r="F1383" s="3">
        <v>115.79</v>
      </c>
      <c r="G1383" s="3">
        <v>111.83</v>
      </c>
      <c r="H1383" s="3">
        <v>104.3</v>
      </c>
      <c r="I1383" s="3">
        <v>101.35</v>
      </c>
      <c r="J1383" s="3">
        <v>88.68</v>
      </c>
      <c r="K1383" s="3">
        <v>76.010000000000005</v>
      </c>
      <c r="L1383" s="3">
        <v>63.34</v>
      </c>
      <c r="M1383" s="3">
        <v>50.68</v>
      </c>
      <c r="N1383" s="3">
        <v>38.01</v>
      </c>
      <c r="O1383" s="3">
        <v>25.34</v>
      </c>
      <c r="P1383" s="3">
        <v>12.67</v>
      </c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</row>
    <row r="1384" spans="1:33" x14ac:dyDescent="0.25">
      <c r="A1384" t="s">
        <v>2683</v>
      </c>
      <c r="B1384" s="8" t="s">
        <v>6684</v>
      </c>
      <c r="C1384" s="8" t="s">
        <v>5078</v>
      </c>
      <c r="D1384" s="5" t="s">
        <v>1798</v>
      </c>
      <c r="E1384" s="3">
        <v>31.2</v>
      </c>
      <c r="F1384" s="3">
        <v>29.03</v>
      </c>
      <c r="G1384" s="3">
        <v>27.8</v>
      </c>
      <c r="H1384" s="3">
        <v>24.69</v>
      </c>
      <c r="I1384" s="3">
        <v>23.78</v>
      </c>
      <c r="J1384" s="3">
        <v>20.81</v>
      </c>
      <c r="K1384" s="3">
        <v>17.84</v>
      </c>
      <c r="L1384" s="3">
        <v>14.86</v>
      </c>
      <c r="M1384" s="3">
        <v>11.89</v>
      </c>
      <c r="N1384" s="3">
        <v>8.92</v>
      </c>
      <c r="O1384" s="3">
        <v>5.95</v>
      </c>
      <c r="P1384" s="3">
        <v>2.97</v>
      </c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</row>
    <row r="1385" spans="1:33" x14ac:dyDescent="0.25">
      <c r="A1385" t="s">
        <v>2683</v>
      </c>
      <c r="B1385" s="8" t="s">
        <v>6685</v>
      </c>
      <c r="C1385" s="8" t="s">
        <v>5079</v>
      </c>
      <c r="D1385" s="5" t="s">
        <v>1799</v>
      </c>
      <c r="E1385" s="3">
        <v>363.15</v>
      </c>
      <c r="F1385" s="3">
        <v>342.02</v>
      </c>
      <c r="G1385" s="3">
        <v>330.18</v>
      </c>
      <c r="H1385" s="3">
        <v>312.61</v>
      </c>
      <c r="I1385" s="3">
        <v>305.17</v>
      </c>
      <c r="J1385" s="3">
        <v>267.02</v>
      </c>
      <c r="K1385" s="3">
        <v>228.88</v>
      </c>
      <c r="L1385" s="3">
        <v>190.73</v>
      </c>
      <c r="M1385" s="3">
        <v>152.59</v>
      </c>
      <c r="N1385" s="3">
        <v>114.44</v>
      </c>
      <c r="O1385" s="3">
        <v>76.290000000000006</v>
      </c>
      <c r="P1385" s="3">
        <v>38.15</v>
      </c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</row>
    <row r="1386" spans="1:33" x14ac:dyDescent="0.25">
      <c r="A1386" t="s">
        <v>2683</v>
      </c>
      <c r="B1386" s="8" t="s">
        <v>6686</v>
      </c>
      <c r="C1386" s="8" t="s">
        <v>5080</v>
      </c>
      <c r="D1386" s="5" t="s">
        <v>1800</v>
      </c>
      <c r="E1386" s="3">
        <v>10.25</v>
      </c>
      <c r="F1386" s="3">
        <v>12.65</v>
      </c>
      <c r="G1386" s="3">
        <v>18</v>
      </c>
      <c r="H1386" s="3">
        <v>16.93</v>
      </c>
      <c r="I1386" s="3">
        <v>16.55</v>
      </c>
      <c r="J1386" s="3">
        <v>14.48</v>
      </c>
      <c r="K1386" s="3">
        <v>12.41</v>
      </c>
      <c r="L1386" s="3">
        <v>10.34</v>
      </c>
      <c r="M1386" s="3">
        <v>8.2799999999999994</v>
      </c>
      <c r="N1386" s="3">
        <v>6.21</v>
      </c>
      <c r="O1386" s="3">
        <v>4.1399999999999997</v>
      </c>
      <c r="P1386" s="3">
        <v>2.0699999999999998</v>
      </c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</row>
    <row r="1387" spans="1:33" x14ac:dyDescent="0.25">
      <c r="A1387" t="s">
        <v>2683</v>
      </c>
      <c r="B1387" s="8" t="s">
        <v>6686</v>
      </c>
      <c r="C1387" s="8" t="s">
        <v>5081</v>
      </c>
      <c r="D1387" s="5" t="s">
        <v>1801</v>
      </c>
      <c r="E1387" s="3">
        <v>44.83</v>
      </c>
      <c r="F1387" s="3">
        <v>41.73</v>
      </c>
      <c r="G1387" s="3">
        <v>40.270000000000003</v>
      </c>
      <c r="H1387" s="3">
        <v>37.869999999999997</v>
      </c>
      <c r="I1387" s="3">
        <v>37.78</v>
      </c>
      <c r="J1387" s="3">
        <v>33.06</v>
      </c>
      <c r="K1387" s="3">
        <v>28.34</v>
      </c>
      <c r="L1387" s="3">
        <v>23.61</v>
      </c>
      <c r="M1387" s="3">
        <v>18.89</v>
      </c>
      <c r="N1387" s="3">
        <v>14.17</v>
      </c>
      <c r="O1387" s="3">
        <v>9.4499999999999993</v>
      </c>
      <c r="P1387" s="3">
        <v>4.72</v>
      </c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</row>
    <row r="1388" spans="1:33" x14ac:dyDescent="0.25">
      <c r="A1388" t="s">
        <v>2683</v>
      </c>
      <c r="B1388" s="8" t="s">
        <v>6686</v>
      </c>
      <c r="C1388" s="8" t="s">
        <v>5082</v>
      </c>
      <c r="D1388" s="5" t="s">
        <v>1802</v>
      </c>
      <c r="E1388" s="3">
        <v>50.77</v>
      </c>
      <c r="F1388" s="3">
        <v>47.25</v>
      </c>
      <c r="G1388" s="3">
        <v>45.6</v>
      </c>
      <c r="H1388" s="3">
        <v>42.89</v>
      </c>
      <c r="I1388" s="3">
        <v>42.37</v>
      </c>
      <c r="J1388" s="3">
        <v>37.07</v>
      </c>
      <c r="K1388" s="3">
        <v>31.78</v>
      </c>
      <c r="L1388" s="3">
        <v>26.48</v>
      </c>
      <c r="M1388" s="3">
        <v>21.19</v>
      </c>
      <c r="N1388" s="3">
        <v>15.89</v>
      </c>
      <c r="O1388" s="3">
        <v>10.59</v>
      </c>
      <c r="P1388" s="3">
        <v>5.3</v>
      </c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</row>
    <row r="1389" spans="1:33" x14ac:dyDescent="0.25">
      <c r="A1389" t="s">
        <v>2683</v>
      </c>
      <c r="B1389" s="8" t="s">
        <v>6687</v>
      </c>
      <c r="C1389" s="8" t="s">
        <v>5083</v>
      </c>
      <c r="D1389" s="5" t="s">
        <v>1803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</row>
    <row r="1390" spans="1:33" x14ac:dyDescent="0.25">
      <c r="A1390" t="s">
        <v>2683</v>
      </c>
      <c r="B1390" s="8" t="s">
        <v>6687</v>
      </c>
      <c r="C1390" s="8" t="s">
        <v>5084</v>
      </c>
      <c r="D1390" s="5" t="s">
        <v>1804</v>
      </c>
      <c r="E1390" s="3">
        <v>26.59</v>
      </c>
      <c r="F1390" s="3">
        <v>25.13</v>
      </c>
      <c r="G1390" s="3">
        <v>24.09</v>
      </c>
      <c r="H1390" s="3">
        <v>24.77</v>
      </c>
      <c r="I1390" s="3">
        <v>24.3</v>
      </c>
      <c r="J1390" s="3">
        <v>21.26</v>
      </c>
      <c r="K1390" s="3">
        <v>18.23</v>
      </c>
      <c r="L1390" s="3">
        <v>15.19</v>
      </c>
      <c r="M1390" s="3">
        <v>12.15</v>
      </c>
      <c r="N1390" s="3">
        <v>9.11</v>
      </c>
      <c r="O1390" s="3">
        <v>6.08</v>
      </c>
      <c r="P1390" s="3">
        <v>3.04</v>
      </c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</row>
    <row r="1391" spans="1:33" x14ac:dyDescent="0.25">
      <c r="A1391" t="s">
        <v>2683</v>
      </c>
      <c r="B1391" s="8" t="s">
        <v>6688</v>
      </c>
      <c r="C1391" s="8" t="s">
        <v>5085</v>
      </c>
      <c r="D1391" s="5" t="s">
        <v>1805</v>
      </c>
      <c r="E1391" s="3">
        <v>103.38</v>
      </c>
      <c r="F1391" s="3">
        <v>96.18</v>
      </c>
      <c r="G1391" s="3">
        <v>92.92</v>
      </c>
      <c r="H1391" s="3">
        <v>87.29</v>
      </c>
      <c r="I1391" s="3">
        <v>86.2</v>
      </c>
      <c r="J1391" s="3">
        <v>75.430000000000007</v>
      </c>
      <c r="K1391" s="3">
        <v>64.650000000000006</v>
      </c>
      <c r="L1391" s="3">
        <v>53.88</v>
      </c>
      <c r="M1391" s="3">
        <v>43.1</v>
      </c>
      <c r="N1391" s="3">
        <v>32.33</v>
      </c>
      <c r="O1391" s="3">
        <v>21.55</v>
      </c>
      <c r="P1391" s="3">
        <v>10.78</v>
      </c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</row>
    <row r="1392" spans="1:33" x14ac:dyDescent="0.25">
      <c r="A1392" t="s">
        <v>2683</v>
      </c>
      <c r="B1392" s="8" t="s">
        <v>6689</v>
      </c>
      <c r="C1392" s="8" t="s">
        <v>5086</v>
      </c>
      <c r="D1392" s="5" t="s">
        <v>1806</v>
      </c>
      <c r="E1392" s="3">
        <v>0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</row>
    <row r="1393" spans="1:33" x14ac:dyDescent="0.25">
      <c r="A1393" t="s">
        <v>2683</v>
      </c>
      <c r="B1393" s="8" t="s">
        <v>6689</v>
      </c>
      <c r="C1393" s="8" t="s">
        <v>5087</v>
      </c>
      <c r="D1393" s="5" t="s">
        <v>1807</v>
      </c>
      <c r="E1393" s="3">
        <v>13.79</v>
      </c>
      <c r="F1393" s="3">
        <v>13.03</v>
      </c>
      <c r="G1393" s="3">
        <v>10.75</v>
      </c>
      <c r="H1393" s="3">
        <v>10.130000000000001</v>
      </c>
      <c r="I1393" s="3">
        <v>9.85</v>
      </c>
      <c r="J1393" s="3">
        <v>8.6199999999999992</v>
      </c>
      <c r="K1393" s="3">
        <v>7.39</v>
      </c>
      <c r="L1393" s="3">
        <v>6.16</v>
      </c>
      <c r="M1393" s="3">
        <v>4.93</v>
      </c>
      <c r="N1393" s="3">
        <v>3.69</v>
      </c>
      <c r="O1393" s="3">
        <v>2.46</v>
      </c>
      <c r="P1393" s="3">
        <v>1.23</v>
      </c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</row>
    <row r="1394" spans="1:33" x14ac:dyDescent="0.25">
      <c r="A1394" t="s">
        <v>2683</v>
      </c>
      <c r="B1394" s="8" t="s">
        <v>6690</v>
      </c>
      <c r="C1394" s="8" t="s">
        <v>5088</v>
      </c>
      <c r="D1394" s="5" t="s">
        <v>1808</v>
      </c>
      <c r="E1394" s="3">
        <v>0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3">
        <v>0</v>
      </c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</row>
    <row r="1395" spans="1:33" x14ac:dyDescent="0.25">
      <c r="A1395" t="s">
        <v>2683</v>
      </c>
      <c r="B1395" s="8" t="s">
        <v>6690</v>
      </c>
      <c r="C1395" s="8" t="s">
        <v>5089</v>
      </c>
      <c r="D1395" s="5" t="s">
        <v>1809</v>
      </c>
      <c r="E1395" s="3">
        <v>18.48</v>
      </c>
      <c r="F1395" s="3">
        <v>37.93</v>
      </c>
      <c r="G1395" s="3">
        <v>34.520000000000003</v>
      </c>
      <c r="H1395" s="3">
        <v>34.369999999999997</v>
      </c>
      <c r="I1395" s="3">
        <v>31.82</v>
      </c>
      <c r="J1395" s="3">
        <v>27.84</v>
      </c>
      <c r="K1395" s="3">
        <v>23.87</v>
      </c>
      <c r="L1395" s="3">
        <v>19.89</v>
      </c>
      <c r="M1395" s="3">
        <v>15.91</v>
      </c>
      <c r="N1395" s="3">
        <v>11.93</v>
      </c>
      <c r="O1395" s="3">
        <v>7.96</v>
      </c>
      <c r="P1395" s="3">
        <v>3.98</v>
      </c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</row>
    <row r="1396" spans="1:33" x14ac:dyDescent="0.25">
      <c r="A1396" t="s">
        <v>2683</v>
      </c>
      <c r="B1396" s="8" t="s">
        <v>6691</v>
      </c>
      <c r="C1396" s="8" t="s">
        <v>5090</v>
      </c>
      <c r="D1396" s="5" t="s">
        <v>1810</v>
      </c>
      <c r="E1396" s="3">
        <v>0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</row>
    <row r="1397" spans="1:33" x14ac:dyDescent="0.25">
      <c r="A1397" t="s">
        <v>2683</v>
      </c>
      <c r="B1397" s="8" t="s">
        <v>6692</v>
      </c>
      <c r="C1397" s="8" t="s">
        <v>5091</v>
      </c>
      <c r="D1397" s="5" t="s">
        <v>1811</v>
      </c>
      <c r="E1397" s="3">
        <v>502.07</v>
      </c>
      <c r="F1397" s="3">
        <v>466.98</v>
      </c>
      <c r="G1397" s="3">
        <v>451.11</v>
      </c>
      <c r="H1397" s="3">
        <v>440.16</v>
      </c>
      <c r="I1397" s="3">
        <v>433.2</v>
      </c>
      <c r="J1397" s="3">
        <v>379.05</v>
      </c>
      <c r="K1397" s="3">
        <v>324.89999999999998</v>
      </c>
      <c r="L1397" s="3">
        <v>270.75</v>
      </c>
      <c r="M1397" s="3">
        <v>216.6</v>
      </c>
      <c r="N1397" s="3">
        <v>162.44999999999999</v>
      </c>
      <c r="O1397" s="3">
        <v>108.3</v>
      </c>
      <c r="P1397" s="3">
        <v>54.15</v>
      </c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</row>
    <row r="1398" spans="1:33" x14ac:dyDescent="0.25">
      <c r="A1398" t="s">
        <v>2683</v>
      </c>
      <c r="B1398" s="8" t="s">
        <v>6693</v>
      </c>
      <c r="C1398" s="8" t="s">
        <v>5092</v>
      </c>
      <c r="D1398" s="5" t="s">
        <v>1812</v>
      </c>
      <c r="E1398" s="3">
        <v>8.9600000000000009</v>
      </c>
      <c r="F1398" s="3">
        <v>8.23</v>
      </c>
      <c r="G1398" s="3">
        <v>7.85</v>
      </c>
      <c r="H1398" s="3">
        <v>7.49</v>
      </c>
      <c r="I1398" s="3">
        <v>7.18</v>
      </c>
      <c r="J1398" s="3">
        <v>6.28</v>
      </c>
      <c r="K1398" s="3">
        <v>5.39</v>
      </c>
      <c r="L1398" s="3">
        <v>4.49</v>
      </c>
      <c r="M1398" s="3">
        <v>3.59</v>
      </c>
      <c r="N1398" s="3">
        <v>2.69</v>
      </c>
      <c r="O1398" s="3">
        <v>1.8</v>
      </c>
      <c r="P1398" s="3">
        <v>0.9</v>
      </c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</row>
    <row r="1399" spans="1:33" x14ac:dyDescent="0.25">
      <c r="A1399" t="s">
        <v>2683</v>
      </c>
      <c r="B1399" s="8" t="s">
        <v>6693</v>
      </c>
      <c r="C1399" s="8" t="s">
        <v>5093</v>
      </c>
      <c r="D1399" s="5" t="s">
        <v>1813</v>
      </c>
      <c r="E1399" s="3">
        <v>0</v>
      </c>
      <c r="F1399" s="3">
        <v>18.38</v>
      </c>
      <c r="G1399" s="3">
        <v>17.52</v>
      </c>
      <c r="H1399" s="3">
        <v>16.72</v>
      </c>
      <c r="I1399" s="3">
        <v>16.02</v>
      </c>
      <c r="J1399" s="3">
        <v>14.02</v>
      </c>
      <c r="K1399" s="3">
        <v>12.02</v>
      </c>
      <c r="L1399" s="3">
        <v>10.01</v>
      </c>
      <c r="M1399" s="3">
        <v>8.01</v>
      </c>
      <c r="N1399" s="3">
        <v>6.01</v>
      </c>
      <c r="O1399" s="3">
        <v>4.01</v>
      </c>
      <c r="P1399" s="3">
        <v>2</v>
      </c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</row>
    <row r="1400" spans="1:33" x14ac:dyDescent="0.25">
      <c r="A1400" t="s">
        <v>2683</v>
      </c>
      <c r="B1400" s="8" t="s">
        <v>6693</v>
      </c>
      <c r="C1400" s="8" t="s">
        <v>5094</v>
      </c>
      <c r="D1400" s="5" t="s">
        <v>1478</v>
      </c>
      <c r="E1400" s="3">
        <v>293.58999999999997</v>
      </c>
      <c r="F1400" s="3">
        <v>396.74</v>
      </c>
      <c r="G1400" s="3">
        <v>391.79</v>
      </c>
      <c r="H1400" s="3">
        <v>374.29</v>
      </c>
      <c r="I1400" s="3">
        <v>358.39</v>
      </c>
      <c r="J1400" s="3">
        <v>313.58999999999997</v>
      </c>
      <c r="K1400" s="3">
        <v>268.79000000000002</v>
      </c>
      <c r="L1400" s="3">
        <v>223.99</v>
      </c>
      <c r="M1400" s="3">
        <v>179.2</v>
      </c>
      <c r="N1400" s="3">
        <v>134.4</v>
      </c>
      <c r="O1400" s="3">
        <v>89.6</v>
      </c>
      <c r="P1400" s="3">
        <v>44.8</v>
      </c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</row>
    <row r="1401" spans="1:33" x14ac:dyDescent="0.25">
      <c r="A1401" t="s">
        <v>2683</v>
      </c>
      <c r="B1401" s="8" t="s">
        <v>6694</v>
      </c>
      <c r="C1401" s="8" t="s">
        <v>5095</v>
      </c>
      <c r="D1401" s="5" t="s">
        <v>1814</v>
      </c>
      <c r="E1401" s="3">
        <v>12.61</v>
      </c>
      <c r="F1401" s="3">
        <v>12.41</v>
      </c>
      <c r="G1401" s="3">
        <v>12.34</v>
      </c>
      <c r="H1401" s="3">
        <v>11.78</v>
      </c>
      <c r="I1401" s="3">
        <v>11.14</v>
      </c>
      <c r="J1401" s="3">
        <v>9.75</v>
      </c>
      <c r="K1401" s="3">
        <v>8.36</v>
      </c>
      <c r="L1401" s="3">
        <v>6.96</v>
      </c>
      <c r="M1401" s="3">
        <v>5.57</v>
      </c>
      <c r="N1401" s="3">
        <v>4.18</v>
      </c>
      <c r="O1401" s="3">
        <v>2.79</v>
      </c>
      <c r="P1401" s="3">
        <v>1.39</v>
      </c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</row>
    <row r="1402" spans="1:33" x14ac:dyDescent="0.25">
      <c r="A1402" t="s">
        <v>2683</v>
      </c>
      <c r="B1402" s="8" t="s">
        <v>6694</v>
      </c>
      <c r="C1402" s="8" t="s">
        <v>5096</v>
      </c>
      <c r="D1402" s="5" t="s">
        <v>1815</v>
      </c>
      <c r="E1402" s="3">
        <v>128.71</v>
      </c>
      <c r="F1402" s="3">
        <v>126.66</v>
      </c>
      <c r="G1402" s="3">
        <v>176.09</v>
      </c>
      <c r="H1402" s="3">
        <v>164.95</v>
      </c>
      <c r="I1402" s="3">
        <v>158.99</v>
      </c>
      <c r="J1402" s="3">
        <v>139.12</v>
      </c>
      <c r="K1402" s="3">
        <v>119.24</v>
      </c>
      <c r="L1402" s="3">
        <v>99.37</v>
      </c>
      <c r="M1402" s="3">
        <v>79.5</v>
      </c>
      <c r="N1402" s="3">
        <v>59.62</v>
      </c>
      <c r="O1402" s="3">
        <v>39.75</v>
      </c>
      <c r="P1402" s="3">
        <v>19.87</v>
      </c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</row>
    <row r="1403" spans="1:33" x14ac:dyDescent="0.25">
      <c r="A1403" t="s">
        <v>2683</v>
      </c>
      <c r="B1403" s="8" t="s">
        <v>6695</v>
      </c>
      <c r="C1403" s="8" t="s">
        <v>5097</v>
      </c>
      <c r="D1403" s="5" t="s">
        <v>1816</v>
      </c>
      <c r="E1403" s="3">
        <v>442.62</v>
      </c>
      <c r="F1403" s="3">
        <v>411.48</v>
      </c>
      <c r="G1403" s="3">
        <v>403.78</v>
      </c>
      <c r="H1403" s="3">
        <v>386.71</v>
      </c>
      <c r="I1403" s="3">
        <v>388.66</v>
      </c>
      <c r="J1403" s="3">
        <v>340.08</v>
      </c>
      <c r="K1403" s="3">
        <v>291.5</v>
      </c>
      <c r="L1403" s="3">
        <v>242.91</v>
      </c>
      <c r="M1403" s="3">
        <v>194.33</v>
      </c>
      <c r="N1403" s="3">
        <v>145.75</v>
      </c>
      <c r="O1403" s="3">
        <v>97.17</v>
      </c>
      <c r="P1403" s="3">
        <v>48.58</v>
      </c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</row>
    <row r="1404" spans="1:33" x14ac:dyDescent="0.25">
      <c r="A1404" t="s">
        <v>2683</v>
      </c>
      <c r="B1404" s="8" t="s">
        <v>6696</v>
      </c>
      <c r="C1404" s="8" t="s">
        <v>5098</v>
      </c>
      <c r="D1404" s="5" t="s">
        <v>1817</v>
      </c>
      <c r="E1404" s="3">
        <v>17.989999999999998</v>
      </c>
      <c r="F1404" s="3">
        <v>16.739999999999998</v>
      </c>
      <c r="G1404" s="3">
        <v>16.170000000000002</v>
      </c>
      <c r="H1404" s="3">
        <v>15.23</v>
      </c>
      <c r="I1404" s="3">
        <v>14.53</v>
      </c>
      <c r="J1404" s="3">
        <v>12.71</v>
      </c>
      <c r="K1404" s="3">
        <v>10.9</v>
      </c>
      <c r="L1404" s="3">
        <v>9.08</v>
      </c>
      <c r="M1404" s="3">
        <v>7.27</v>
      </c>
      <c r="N1404" s="3">
        <v>5.45</v>
      </c>
      <c r="O1404" s="3">
        <v>3.63</v>
      </c>
      <c r="P1404" s="3">
        <v>1.82</v>
      </c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</row>
    <row r="1405" spans="1:33" x14ac:dyDescent="0.25">
      <c r="A1405" t="s">
        <v>2683</v>
      </c>
      <c r="B1405" s="8" t="s">
        <v>6697</v>
      </c>
      <c r="C1405" s="8" t="s">
        <v>5099</v>
      </c>
      <c r="D1405" s="5" t="s">
        <v>1818</v>
      </c>
      <c r="E1405" s="3">
        <v>32.450000000000003</v>
      </c>
      <c r="F1405" s="3">
        <v>38.15</v>
      </c>
      <c r="G1405" s="3">
        <v>38.380000000000003</v>
      </c>
      <c r="H1405" s="3">
        <v>36.56</v>
      </c>
      <c r="I1405" s="3">
        <v>42</v>
      </c>
      <c r="J1405" s="3">
        <v>36.75</v>
      </c>
      <c r="K1405" s="3">
        <v>31.5</v>
      </c>
      <c r="L1405" s="3">
        <v>26.25</v>
      </c>
      <c r="M1405" s="3">
        <v>21</v>
      </c>
      <c r="N1405" s="3">
        <v>15.75</v>
      </c>
      <c r="O1405" s="3">
        <v>10.5</v>
      </c>
      <c r="P1405" s="3">
        <v>5.25</v>
      </c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</row>
    <row r="1406" spans="1:33" x14ac:dyDescent="0.25">
      <c r="A1406" t="s">
        <v>2683</v>
      </c>
      <c r="B1406" s="8" t="s">
        <v>6698</v>
      </c>
      <c r="C1406" s="8" t="s">
        <v>5100</v>
      </c>
      <c r="D1406" s="5" t="s">
        <v>1819</v>
      </c>
      <c r="E1406" s="3">
        <v>0</v>
      </c>
      <c r="F1406" s="3">
        <v>0</v>
      </c>
      <c r="G1406" s="3">
        <v>0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3">
        <v>0</v>
      </c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</row>
    <row r="1407" spans="1:33" x14ac:dyDescent="0.25">
      <c r="A1407" t="s">
        <v>2683</v>
      </c>
      <c r="B1407" s="8" t="s">
        <v>6698</v>
      </c>
      <c r="C1407" s="8" t="s">
        <v>5101</v>
      </c>
      <c r="D1407" s="5" t="s">
        <v>1820</v>
      </c>
      <c r="E1407" s="3">
        <v>20.440000000000001</v>
      </c>
      <c r="F1407" s="3">
        <v>17.43</v>
      </c>
      <c r="G1407" s="3">
        <v>12</v>
      </c>
      <c r="H1407" s="3">
        <v>11.26</v>
      </c>
      <c r="I1407" s="3">
        <v>11.01</v>
      </c>
      <c r="J1407" s="3">
        <v>9.6300000000000008</v>
      </c>
      <c r="K1407" s="3">
        <v>8.26</v>
      </c>
      <c r="L1407" s="3">
        <v>6.88</v>
      </c>
      <c r="M1407" s="3">
        <v>5.51</v>
      </c>
      <c r="N1407" s="3">
        <v>4.13</v>
      </c>
      <c r="O1407" s="3">
        <v>2.75</v>
      </c>
      <c r="P1407" s="3">
        <v>1.38</v>
      </c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</row>
    <row r="1408" spans="1:33" x14ac:dyDescent="0.25">
      <c r="A1408" t="s">
        <v>602</v>
      </c>
      <c r="B1408" s="8" t="s">
        <v>5102</v>
      </c>
      <c r="C1408" s="8" t="s">
        <v>5102</v>
      </c>
      <c r="D1408" s="5" t="s">
        <v>555</v>
      </c>
      <c r="E1408" s="3">
        <v>252.37</v>
      </c>
      <c r="F1408" s="3">
        <v>260.52</v>
      </c>
      <c r="G1408" s="3">
        <v>271.93</v>
      </c>
      <c r="H1408" s="3">
        <v>237.67</v>
      </c>
      <c r="I1408" s="3">
        <v>226.82</v>
      </c>
      <c r="J1408" s="3">
        <v>198.47</v>
      </c>
      <c r="K1408" s="3">
        <v>170.12</v>
      </c>
      <c r="L1408" s="3">
        <v>141.76</v>
      </c>
      <c r="M1408" s="3">
        <v>113.41</v>
      </c>
      <c r="N1408" s="3">
        <v>85.06</v>
      </c>
      <c r="O1408" s="3">
        <v>56.71</v>
      </c>
      <c r="P1408" s="3">
        <v>28.35</v>
      </c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</row>
    <row r="1409" spans="1:33" x14ac:dyDescent="0.25">
      <c r="A1409" t="s">
        <v>602</v>
      </c>
      <c r="B1409" s="8" t="s">
        <v>5103</v>
      </c>
      <c r="C1409" s="8" t="s">
        <v>5103</v>
      </c>
      <c r="D1409" s="5" t="s">
        <v>701</v>
      </c>
      <c r="E1409" s="3">
        <v>20.32</v>
      </c>
      <c r="F1409" s="3">
        <v>17.8</v>
      </c>
      <c r="G1409" s="3">
        <v>15.81</v>
      </c>
      <c r="H1409" s="3">
        <v>15.18</v>
      </c>
      <c r="I1409" s="3">
        <v>13.3</v>
      </c>
      <c r="J1409" s="3">
        <v>11.64</v>
      </c>
      <c r="K1409" s="3">
        <v>9.98</v>
      </c>
      <c r="L1409" s="3">
        <v>8.31</v>
      </c>
      <c r="M1409" s="3">
        <v>6.65</v>
      </c>
      <c r="N1409" s="3">
        <v>4.99</v>
      </c>
      <c r="O1409" s="3">
        <v>3.33</v>
      </c>
      <c r="P1409" s="3">
        <v>1.66</v>
      </c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</row>
    <row r="1410" spans="1:33" x14ac:dyDescent="0.25">
      <c r="A1410" t="s">
        <v>602</v>
      </c>
      <c r="B1410" s="8" t="s">
        <v>5104</v>
      </c>
      <c r="C1410" s="8" t="s">
        <v>5104</v>
      </c>
      <c r="D1410" s="5" t="s">
        <v>414</v>
      </c>
      <c r="E1410" s="3">
        <v>0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3">
        <v>0</v>
      </c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</row>
    <row r="1411" spans="1:33" x14ac:dyDescent="0.25">
      <c r="A1411" t="s">
        <v>602</v>
      </c>
      <c r="B1411" s="8" t="s">
        <v>5105</v>
      </c>
      <c r="C1411" s="8" t="s">
        <v>5105</v>
      </c>
      <c r="D1411" s="5" t="s">
        <v>1835</v>
      </c>
      <c r="E1411" s="3">
        <v>265.7</v>
      </c>
      <c r="F1411" s="3">
        <v>219.52</v>
      </c>
      <c r="G1411" s="3">
        <v>206.33</v>
      </c>
      <c r="H1411" s="3">
        <v>210.87</v>
      </c>
      <c r="I1411" s="3">
        <v>220.34</v>
      </c>
      <c r="J1411" s="3">
        <v>192.8</v>
      </c>
      <c r="K1411" s="3">
        <v>165.26</v>
      </c>
      <c r="L1411" s="3">
        <v>137.71</v>
      </c>
      <c r="M1411" s="3">
        <v>110.17</v>
      </c>
      <c r="N1411" s="3">
        <v>82.63</v>
      </c>
      <c r="O1411" s="3">
        <v>55.09</v>
      </c>
      <c r="P1411" s="3">
        <v>27.54</v>
      </c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</row>
    <row r="1412" spans="1:33" x14ac:dyDescent="0.25">
      <c r="A1412" t="s">
        <v>602</v>
      </c>
      <c r="B1412" s="8" t="s">
        <v>5106</v>
      </c>
      <c r="C1412" s="8" t="s">
        <v>5106</v>
      </c>
      <c r="D1412" s="5" t="s">
        <v>1823</v>
      </c>
      <c r="E1412" s="3">
        <v>1217.18</v>
      </c>
      <c r="F1412" s="3">
        <v>1285.75</v>
      </c>
      <c r="G1412" s="3">
        <v>1189.1099999999999</v>
      </c>
      <c r="H1412" s="3">
        <v>1126.03</v>
      </c>
      <c r="I1412" s="3">
        <v>1128.1400000000001</v>
      </c>
      <c r="J1412" s="3">
        <v>987.12</v>
      </c>
      <c r="K1412" s="3">
        <v>846.11</v>
      </c>
      <c r="L1412" s="3">
        <v>705.09</v>
      </c>
      <c r="M1412" s="3">
        <v>564.07000000000005</v>
      </c>
      <c r="N1412" s="3">
        <v>423.05</v>
      </c>
      <c r="O1412" s="3">
        <v>282.04000000000002</v>
      </c>
      <c r="P1412" s="3">
        <v>141.02000000000001</v>
      </c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</row>
    <row r="1413" spans="1:33" x14ac:dyDescent="0.25">
      <c r="A1413" t="s">
        <v>602</v>
      </c>
      <c r="B1413" s="8" t="s">
        <v>5107</v>
      </c>
      <c r="C1413" s="8" t="s">
        <v>5107</v>
      </c>
      <c r="D1413" s="5" t="s">
        <v>1836</v>
      </c>
      <c r="E1413" s="3">
        <v>604.04</v>
      </c>
      <c r="F1413" s="3">
        <v>573.91999999999996</v>
      </c>
      <c r="G1413" s="3">
        <v>601.61</v>
      </c>
      <c r="H1413" s="3">
        <v>619.24</v>
      </c>
      <c r="I1413" s="3">
        <v>671.75</v>
      </c>
      <c r="J1413" s="3">
        <v>587.78</v>
      </c>
      <c r="K1413" s="3">
        <v>503.81</v>
      </c>
      <c r="L1413" s="3">
        <v>419.84</v>
      </c>
      <c r="M1413" s="3">
        <v>335.88</v>
      </c>
      <c r="N1413" s="3">
        <v>251.91</v>
      </c>
      <c r="O1413" s="3">
        <v>167.94</v>
      </c>
      <c r="P1413" s="3">
        <v>83.97</v>
      </c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</row>
    <row r="1414" spans="1:33" x14ac:dyDescent="0.25">
      <c r="A1414" t="s">
        <v>602</v>
      </c>
      <c r="B1414" s="8" t="s">
        <v>5108</v>
      </c>
      <c r="C1414" s="8" t="s">
        <v>5108</v>
      </c>
      <c r="D1414" s="5" t="s">
        <v>286</v>
      </c>
      <c r="E1414" s="3">
        <v>78.37</v>
      </c>
      <c r="F1414" s="3">
        <v>71.900000000000006</v>
      </c>
      <c r="G1414" s="3">
        <v>68.8</v>
      </c>
      <c r="H1414" s="3">
        <v>69.56</v>
      </c>
      <c r="I1414" s="3">
        <v>83.03</v>
      </c>
      <c r="J1414" s="3">
        <v>72.650000000000006</v>
      </c>
      <c r="K1414" s="3">
        <v>62.27</v>
      </c>
      <c r="L1414" s="3">
        <v>51.89</v>
      </c>
      <c r="M1414" s="3">
        <v>41.52</v>
      </c>
      <c r="N1414" s="3">
        <v>31.14</v>
      </c>
      <c r="O1414" s="3">
        <v>20.76</v>
      </c>
      <c r="P1414" s="3">
        <v>10.38</v>
      </c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</row>
    <row r="1415" spans="1:33" x14ac:dyDescent="0.25">
      <c r="A1415" t="s">
        <v>602</v>
      </c>
      <c r="B1415" s="8" t="s">
        <v>5109</v>
      </c>
      <c r="C1415" s="8" t="s">
        <v>5109</v>
      </c>
      <c r="D1415" s="5" t="s">
        <v>833</v>
      </c>
      <c r="E1415" s="3">
        <v>76.959999999999994</v>
      </c>
      <c r="F1415" s="3">
        <v>70.290000000000006</v>
      </c>
      <c r="G1415" s="3">
        <v>66.5</v>
      </c>
      <c r="H1415" s="3">
        <v>29.69</v>
      </c>
      <c r="I1415" s="3">
        <v>37.69</v>
      </c>
      <c r="J1415" s="3">
        <v>32.979999999999997</v>
      </c>
      <c r="K1415" s="3">
        <v>28.27</v>
      </c>
      <c r="L1415" s="3">
        <v>23.56</v>
      </c>
      <c r="M1415" s="3">
        <v>18.850000000000001</v>
      </c>
      <c r="N1415" s="3">
        <v>14.13</v>
      </c>
      <c r="O1415" s="3">
        <v>9.42</v>
      </c>
      <c r="P1415" s="3">
        <v>4.71</v>
      </c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</row>
    <row r="1416" spans="1:33" x14ac:dyDescent="0.25">
      <c r="A1416" t="s">
        <v>602</v>
      </c>
      <c r="B1416" s="8" t="s">
        <v>5110</v>
      </c>
      <c r="C1416" s="8" t="s">
        <v>5110</v>
      </c>
      <c r="D1416" s="5" t="s">
        <v>1837</v>
      </c>
      <c r="E1416" s="3">
        <v>4.55</v>
      </c>
      <c r="F1416" s="3">
        <v>0</v>
      </c>
      <c r="G1416" s="3">
        <v>3.78</v>
      </c>
      <c r="H1416" s="3">
        <v>3.49</v>
      </c>
      <c r="I1416" s="3">
        <v>3.28</v>
      </c>
      <c r="J1416" s="3">
        <v>2.87</v>
      </c>
      <c r="K1416" s="3">
        <v>2.46</v>
      </c>
      <c r="L1416" s="3">
        <v>2.0499999999999998</v>
      </c>
      <c r="M1416" s="3">
        <v>1.64</v>
      </c>
      <c r="N1416" s="3">
        <v>1.23</v>
      </c>
      <c r="O1416" s="3">
        <v>0.82</v>
      </c>
      <c r="P1416" s="3">
        <v>0.41</v>
      </c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</row>
    <row r="1417" spans="1:33" x14ac:dyDescent="0.25">
      <c r="A1417" t="s">
        <v>602</v>
      </c>
      <c r="B1417" s="8" t="s">
        <v>5110</v>
      </c>
      <c r="C1417" s="8" t="s">
        <v>5111</v>
      </c>
      <c r="D1417" s="5" t="s">
        <v>1838</v>
      </c>
      <c r="E1417" s="3">
        <v>1.1000000000000001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3">
        <v>0</v>
      </c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</row>
    <row r="1418" spans="1:33" x14ac:dyDescent="0.25">
      <c r="A1418" t="s">
        <v>602</v>
      </c>
      <c r="B1418" s="8" t="s">
        <v>5112</v>
      </c>
      <c r="C1418" s="8" t="s">
        <v>5112</v>
      </c>
      <c r="D1418" s="5" t="s">
        <v>23</v>
      </c>
      <c r="E1418" s="3">
        <v>253.59</v>
      </c>
      <c r="F1418" s="3">
        <v>238.49</v>
      </c>
      <c r="G1418" s="3">
        <v>234.63</v>
      </c>
      <c r="H1418" s="3">
        <v>231.87</v>
      </c>
      <c r="I1418" s="3">
        <v>228.8</v>
      </c>
      <c r="J1418" s="3">
        <v>200.2</v>
      </c>
      <c r="K1418" s="3">
        <v>171.6</v>
      </c>
      <c r="L1418" s="3">
        <v>143</v>
      </c>
      <c r="M1418" s="3">
        <v>114.4</v>
      </c>
      <c r="N1418" s="3">
        <v>85.8</v>
      </c>
      <c r="O1418" s="3">
        <v>57.2</v>
      </c>
      <c r="P1418" s="3">
        <v>28.6</v>
      </c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</row>
    <row r="1419" spans="1:33" x14ac:dyDescent="0.25">
      <c r="A1419" t="s">
        <v>602</v>
      </c>
      <c r="B1419" s="8" t="s">
        <v>6699</v>
      </c>
      <c r="C1419" s="8" t="s">
        <v>5113</v>
      </c>
      <c r="D1419" s="5" t="s">
        <v>1839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</row>
    <row r="1420" spans="1:33" x14ac:dyDescent="0.25">
      <c r="A1420" t="s">
        <v>602</v>
      </c>
      <c r="B1420" s="8" t="s">
        <v>6699</v>
      </c>
      <c r="C1420" s="8" t="s">
        <v>5114</v>
      </c>
      <c r="D1420" s="5" t="s">
        <v>1840</v>
      </c>
      <c r="E1420" s="3">
        <v>18.78</v>
      </c>
      <c r="F1420" s="3">
        <v>21.03</v>
      </c>
      <c r="G1420" s="3">
        <v>20.260000000000002</v>
      </c>
      <c r="H1420" s="3">
        <v>18.989999999999998</v>
      </c>
      <c r="I1420" s="3">
        <v>17.46</v>
      </c>
      <c r="J1420" s="3">
        <v>15.28</v>
      </c>
      <c r="K1420" s="3">
        <v>13.1</v>
      </c>
      <c r="L1420" s="3">
        <v>10.91</v>
      </c>
      <c r="M1420" s="3">
        <v>8.73</v>
      </c>
      <c r="N1420" s="3">
        <v>6.55</v>
      </c>
      <c r="O1420" s="3">
        <v>4.37</v>
      </c>
      <c r="P1420" s="3">
        <v>2.1800000000000002</v>
      </c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</row>
    <row r="1421" spans="1:33" x14ac:dyDescent="0.25">
      <c r="A1421" t="s">
        <v>602</v>
      </c>
      <c r="B1421" s="8" t="s">
        <v>5115</v>
      </c>
      <c r="C1421" s="8" t="s">
        <v>5115</v>
      </c>
      <c r="D1421" s="5" t="s">
        <v>26</v>
      </c>
      <c r="E1421" s="3">
        <v>107.85</v>
      </c>
      <c r="F1421" s="3">
        <v>97.23</v>
      </c>
      <c r="G1421" s="3">
        <v>93.62</v>
      </c>
      <c r="H1421" s="3">
        <v>92.46</v>
      </c>
      <c r="I1421" s="3">
        <v>113.65</v>
      </c>
      <c r="J1421" s="3">
        <v>99.44</v>
      </c>
      <c r="K1421" s="3">
        <v>85.24</v>
      </c>
      <c r="L1421" s="3">
        <v>71.03</v>
      </c>
      <c r="M1421" s="3">
        <v>56.83</v>
      </c>
      <c r="N1421" s="3">
        <v>42.62</v>
      </c>
      <c r="O1421" s="3">
        <v>28.41</v>
      </c>
      <c r="P1421" s="3">
        <v>14.21</v>
      </c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</row>
    <row r="1422" spans="1:33" x14ac:dyDescent="0.25">
      <c r="A1422" t="s">
        <v>602</v>
      </c>
      <c r="B1422" s="8" t="s">
        <v>5103</v>
      </c>
      <c r="C1422" s="8" t="s">
        <v>5984</v>
      </c>
      <c r="D1422" s="5" t="s">
        <v>1841</v>
      </c>
      <c r="E1422" s="3"/>
      <c r="F1422" s="3"/>
      <c r="G1422" s="3"/>
      <c r="H1422" s="3"/>
      <c r="I1422" s="3">
        <v>46.86</v>
      </c>
      <c r="J1422" s="3">
        <v>41</v>
      </c>
      <c r="K1422" s="3">
        <v>35.15</v>
      </c>
      <c r="L1422" s="3">
        <v>29.29</v>
      </c>
      <c r="M1422" s="3">
        <v>23.43</v>
      </c>
      <c r="N1422" s="3">
        <v>17.57</v>
      </c>
      <c r="O1422" s="3">
        <v>11.72</v>
      </c>
      <c r="P1422" s="3">
        <v>5.86</v>
      </c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</row>
    <row r="1423" spans="1:33" x14ac:dyDescent="0.25">
      <c r="A1423" t="s">
        <v>602</v>
      </c>
      <c r="B1423" s="8" t="s">
        <v>5109</v>
      </c>
      <c r="C1423" s="8" t="s">
        <v>6248</v>
      </c>
      <c r="D1423" s="5" t="s">
        <v>1842</v>
      </c>
      <c r="E1423" s="3"/>
      <c r="F1423" s="3"/>
      <c r="G1423" s="3"/>
      <c r="H1423" s="3"/>
      <c r="I1423" s="3">
        <v>167.4</v>
      </c>
      <c r="J1423" s="3">
        <v>146.47999999999999</v>
      </c>
      <c r="K1423" s="3">
        <v>125.55</v>
      </c>
      <c r="L1423" s="3">
        <v>104.63</v>
      </c>
      <c r="M1423" s="3">
        <v>83.7</v>
      </c>
      <c r="N1423" s="3">
        <v>62.78</v>
      </c>
      <c r="O1423" s="3">
        <v>41.85</v>
      </c>
      <c r="P1423" s="3">
        <v>20.93</v>
      </c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</row>
    <row r="1424" spans="1:33" x14ac:dyDescent="0.25">
      <c r="A1424" t="s">
        <v>1708</v>
      </c>
      <c r="B1424" s="8" t="s">
        <v>5116</v>
      </c>
      <c r="C1424" s="8" t="s">
        <v>5116</v>
      </c>
      <c r="D1424" s="5" t="s">
        <v>5117</v>
      </c>
      <c r="E1424" s="3">
        <v>66.010000000000005</v>
      </c>
      <c r="F1424" s="3">
        <v>62.69</v>
      </c>
      <c r="G1424" s="3">
        <v>62.79</v>
      </c>
      <c r="H1424" s="3">
        <v>60.6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3">
        <v>0</v>
      </c>
      <c r="O1424" s="3">
        <v>0</v>
      </c>
      <c r="P1424" s="3">
        <v>0</v>
      </c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</row>
    <row r="1425" spans="1:33" x14ac:dyDescent="0.25">
      <c r="A1425" t="s">
        <v>1708</v>
      </c>
      <c r="B1425" s="8" t="s">
        <v>5116</v>
      </c>
      <c r="C1425" s="8" t="s">
        <v>5118</v>
      </c>
      <c r="D1425" s="5" t="s">
        <v>1860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3">
        <v>0</v>
      </c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</row>
    <row r="1426" spans="1:33" x14ac:dyDescent="0.25">
      <c r="A1426" t="s">
        <v>1708</v>
      </c>
      <c r="B1426" s="8" t="s">
        <v>5116</v>
      </c>
      <c r="C1426" s="8" t="s">
        <v>5119</v>
      </c>
      <c r="D1426" s="5" t="s">
        <v>1861</v>
      </c>
      <c r="E1426" s="3">
        <v>0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3">
        <v>0</v>
      </c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</row>
    <row r="1427" spans="1:33" x14ac:dyDescent="0.25">
      <c r="A1427" t="s">
        <v>1708</v>
      </c>
      <c r="B1427" s="8" t="s">
        <v>5116</v>
      </c>
      <c r="C1427" s="8" t="s">
        <v>5120</v>
      </c>
      <c r="D1427" s="5" t="s">
        <v>1862</v>
      </c>
      <c r="E1427" s="3">
        <v>0</v>
      </c>
      <c r="F1427" s="3">
        <v>0</v>
      </c>
      <c r="G1427" s="3">
        <v>0</v>
      </c>
      <c r="H1427" s="3">
        <v>0</v>
      </c>
      <c r="I1427" s="3">
        <v>59.76</v>
      </c>
      <c r="J1427" s="3">
        <v>52.29</v>
      </c>
      <c r="K1427" s="3">
        <v>44.82</v>
      </c>
      <c r="L1427" s="3">
        <v>37.35</v>
      </c>
      <c r="M1427" s="3">
        <v>29.88</v>
      </c>
      <c r="N1427" s="3">
        <v>22.41</v>
      </c>
      <c r="O1427" s="3">
        <v>14.94</v>
      </c>
      <c r="P1427" s="3">
        <v>7.47</v>
      </c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</row>
    <row r="1428" spans="1:33" x14ac:dyDescent="0.25">
      <c r="A1428" t="s">
        <v>1708</v>
      </c>
      <c r="B1428" s="8" t="s">
        <v>5121</v>
      </c>
      <c r="C1428" s="8" t="s">
        <v>5121</v>
      </c>
      <c r="D1428" s="5" t="s">
        <v>148</v>
      </c>
      <c r="E1428" s="3">
        <v>167.45</v>
      </c>
      <c r="F1428" s="3">
        <v>138.9</v>
      </c>
      <c r="G1428" s="3">
        <v>192.97</v>
      </c>
      <c r="H1428" s="3">
        <v>117.56</v>
      </c>
      <c r="I1428" s="3">
        <v>164.27</v>
      </c>
      <c r="J1428" s="3">
        <v>143.74</v>
      </c>
      <c r="K1428" s="3">
        <v>123.2</v>
      </c>
      <c r="L1428" s="3">
        <v>102.67</v>
      </c>
      <c r="M1428" s="3">
        <v>82.14</v>
      </c>
      <c r="N1428" s="3">
        <v>61.6</v>
      </c>
      <c r="O1428" s="3">
        <v>41.07</v>
      </c>
      <c r="P1428" s="3">
        <v>20.53</v>
      </c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</row>
    <row r="1429" spans="1:33" x14ac:dyDescent="0.25">
      <c r="A1429" t="s">
        <v>1708</v>
      </c>
      <c r="B1429" s="8" t="s">
        <v>5122</v>
      </c>
      <c r="C1429" s="8" t="s">
        <v>5122</v>
      </c>
      <c r="D1429" s="5" t="s">
        <v>5123</v>
      </c>
      <c r="E1429" s="3">
        <v>237.82</v>
      </c>
      <c r="F1429" s="3">
        <v>214.46</v>
      </c>
      <c r="G1429" s="3">
        <v>145.53</v>
      </c>
      <c r="H1429" s="3">
        <v>202.63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0</v>
      </c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</row>
    <row r="1430" spans="1:33" x14ac:dyDescent="0.25">
      <c r="A1430" t="s">
        <v>1708</v>
      </c>
      <c r="B1430" s="8" t="s">
        <v>5122</v>
      </c>
      <c r="C1430" s="8" t="s">
        <v>5124</v>
      </c>
      <c r="D1430" s="5" t="s">
        <v>1863</v>
      </c>
      <c r="E1430" s="3">
        <v>0</v>
      </c>
      <c r="F1430" s="3">
        <v>0</v>
      </c>
      <c r="G1430" s="3">
        <v>0</v>
      </c>
      <c r="H1430" s="3">
        <v>0</v>
      </c>
      <c r="I1430" s="3">
        <v>340.2</v>
      </c>
      <c r="J1430" s="3">
        <v>297.68</v>
      </c>
      <c r="K1430" s="3">
        <v>255.15</v>
      </c>
      <c r="L1430" s="3">
        <v>212.63</v>
      </c>
      <c r="M1430" s="3">
        <v>170.1</v>
      </c>
      <c r="N1430" s="3">
        <v>127.58</v>
      </c>
      <c r="O1430" s="3">
        <v>85.05</v>
      </c>
      <c r="P1430" s="3">
        <v>42.53</v>
      </c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</row>
    <row r="1431" spans="1:33" x14ac:dyDescent="0.25">
      <c r="A1431" t="s">
        <v>1708</v>
      </c>
      <c r="B1431" s="8" t="s">
        <v>5122</v>
      </c>
      <c r="C1431" s="8" t="s">
        <v>5125</v>
      </c>
      <c r="D1431" s="5" t="s">
        <v>1864</v>
      </c>
      <c r="E1431" s="3">
        <v>0</v>
      </c>
      <c r="F1431" s="3">
        <v>0</v>
      </c>
      <c r="G1431" s="3">
        <v>0</v>
      </c>
      <c r="H1431" s="3">
        <v>0</v>
      </c>
      <c r="I1431" s="3">
        <v>8.98</v>
      </c>
      <c r="J1431" s="3">
        <v>7.86</v>
      </c>
      <c r="K1431" s="3">
        <v>6.74</v>
      </c>
      <c r="L1431" s="3">
        <v>5.61</v>
      </c>
      <c r="M1431" s="3">
        <v>4.49</v>
      </c>
      <c r="N1431" s="3">
        <v>3.37</v>
      </c>
      <c r="O1431" s="3">
        <v>2.25</v>
      </c>
      <c r="P1431" s="3">
        <v>1.1200000000000001</v>
      </c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</row>
    <row r="1432" spans="1:33" x14ac:dyDescent="0.25">
      <c r="A1432" t="s">
        <v>1708</v>
      </c>
      <c r="B1432" s="8" t="s">
        <v>5126</v>
      </c>
      <c r="C1432" s="8" t="s">
        <v>5126</v>
      </c>
      <c r="D1432" s="5" t="s">
        <v>14</v>
      </c>
      <c r="E1432" s="3">
        <v>1738.41</v>
      </c>
      <c r="F1432" s="3">
        <v>1824.05</v>
      </c>
      <c r="G1432" s="3">
        <v>2347.75</v>
      </c>
      <c r="H1432" s="3">
        <v>2193.59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3">
        <v>0</v>
      </c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</row>
    <row r="1433" spans="1:33" x14ac:dyDescent="0.25">
      <c r="A1433" t="s">
        <v>1708</v>
      </c>
      <c r="B1433" s="8" t="s">
        <v>5126</v>
      </c>
      <c r="C1433" s="8" t="s">
        <v>5127</v>
      </c>
      <c r="D1433" s="5" t="s">
        <v>1865</v>
      </c>
      <c r="E1433" s="3">
        <v>0</v>
      </c>
      <c r="F1433" s="3">
        <v>0</v>
      </c>
      <c r="G1433" s="3">
        <v>0</v>
      </c>
      <c r="H1433" s="3">
        <v>0</v>
      </c>
      <c r="I1433" s="3">
        <v>366.66</v>
      </c>
      <c r="J1433" s="3">
        <v>320.83</v>
      </c>
      <c r="K1433" s="3">
        <v>275</v>
      </c>
      <c r="L1433" s="3">
        <v>229.16</v>
      </c>
      <c r="M1433" s="3">
        <v>183.33</v>
      </c>
      <c r="N1433" s="3">
        <v>137.5</v>
      </c>
      <c r="O1433" s="3">
        <v>91.67</v>
      </c>
      <c r="P1433" s="3">
        <v>45.83</v>
      </c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</row>
    <row r="1434" spans="1:33" x14ac:dyDescent="0.25">
      <c r="A1434" t="s">
        <v>1708</v>
      </c>
      <c r="B1434" s="8" t="s">
        <v>5126</v>
      </c>
      <c r="C1434" s="8" t="s">
        <v>5128</v>
      </c>
      <c r="D1434" s="5" t="s">
        <v>1866</v>
      </c>
      <c r="E1434" s="3">
        <v>0</v>
      </c>
      <c r="F1434" s="3">
        <v>0</v>
      </c>
      <c r="G1434" s="3">
        <v>0</v>
      </c>
      <c r="H1434" s="3">
        <v>0</v>
      </c>
      <c r="I1434" s="3">
        <v>1816.74</v>
      </c>
      <c r="J1434" s="3">
        <v>1589.65</v>
      </c>
      <c r="K1434" s="3">
        <v>1362.56</v>
      </c>
      <c r="L1434" s="3">
        <v>1135.46</v>
      </c>
      <c r="M1434" s="3">
        <v>908.37</v>
      </c>
      <c r="N1434" s="3">
        <v>681.28</v>
      </c>
      <c r="O1434" s="3">
        <v>454.19</v>
      </c>
      <c r="P1434" s="3">
        <v>227.09</v>
      </c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</row>
    <row r="1435" spans="1:33" x14ac:dyDescent="0.25">
      <c r="A1435" t="s">
        <v>1708</v>
      </c>
      <c r="B1435" s="8" t="s">
        <v>5129</v>
      </c>
      <c r="C1435" s="8" t="s">
        <v>5129</v>
      </c>
      <c r="D1435" s="5" t="s">
        <v>1854</v>
      </c>
      <c r="E1435" s="3">
        <v>133.13</v>
      </c>
      <c r="F1435" s="3">
        <v>125.04</v>
      </c>
      <c r="G1435" s="3">
        <v>120.89</v>
      </c>
      <c r="H1435" s="3">
        <v>120.4</v>
      </c>
      <c r="I1435" s="3">
        <v>150.34</v>
      </c>
      <c r="J1435" s="3">
        <v>131.55000000000001</v>
      </c>
      <c r="K1435" s="3">
        <v>112.76</v>
      </c>
      <c r="L1435" s="3">
        <v>93.96</v>
      </c>
      <c r="M1435" s="3">
        <v>75.17</v>
      </c>
      <c r="N1435" s="3">
        <v>56.38</v>
      </c>
      <c r="O1435" s="3">
        <v>37.590000000000003</v>
      </c>
      <c r="P1435" s="3">
        <v>18.79</v>
      </c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</row>
    <row r="1436" spans="1:33" x14ac:dyDescent="0.25">
      <c r="A1436" t="s">
        <v>1708</v>
      </c>
      <c r="B1436" s="8" t="s">
        <v>5130</v>
      </c>
      <c r="C1436" s="8" t="s">
        <v>5130</v>
      </c>
      <c r="D1436" s="5" t="s">
        <v>286</v>
      </c>
      <c r="E1436" s="3">
        <v>5.91</v>
      </c>
      <c r="F1436" s="3">
        <v>7.26</v>
      </c>
      <c r="G1436" s="3">
        <v>5.36</v>
      </c>
      <c r="H1436" s="3">
        <v>4.54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</row>
    <row r="1437" spans="1:33" x14ac:dyDescent="0.25">
      <c r="A1437" t="s">
        <v>1708</v>
      </c>
      <c r="B1437" s="8" t="s">
        <v>5130</v>
      </c>
      <c r="C1437" s="8" t="s">
        <v>5131</v>
      </c>
      <c r="D1437" s="5" t="s">
        <v>1867</v>
      </c>
      <c r="E1437" s="3">
        <v>0</v>
      </c>
      <c r="F1437" s="3">
        <v>0</v>
      </c>
      <c r="G1437" s="3">
        <v>0</v>
      </c>
      <c r="H1437" s="3">
        <v>0</v>
      </c>
      <c r="I1437" s="3">
        <v>8.1199999999999992</v>
      </c>
      <c r="J1437" s="3">
        <v>7.11</v>
      </c>
      <c r="K1437" s="3">
        <v>6.09</v>
      </c>
      <c r="L1437" s="3">
        <v>5.08</v>
      </c>
      <c r="M1437" s="3">
        <v>4.0599999999999996</v>
      </c>
      <c r="N1437" s="3">
        <v>3.05</v>
      </c>
      <c r="O1437" s="3">
        <v>2.0299999999999998</v>
      </c>
      <c r="P1437" s="3">
        <v>1.02</v>
      </c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</row>
    <row r="1438" spans="1:33" x14ac:dyDescent="0.25">
      <c r="A1438" t="s">
        <v>1708</v>
      </c>
      <c r="B1438" s="8" t="s">
        <v>5130</v>
      </c>
      <c r="C1438" s="8" t="s">
        <v>5132</v>
      </c>
      <c r="D1438" s="5" t="s">
        <v>1868</v>
      </c>
      <c r="E1438" s="3">
        <v>0</v>
      </c>
      <c r="F1438" s="3">
        <v>0</v>
      </c>
      <c r="G1438" s="3">
        <v>0</v>
      </c>
      <c r="H1438" s="3">
        <v>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3">
        <v>0</v>
      </c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</row>
    <row r="1439" spans="1:33" x14ac:dyDescent="0.25">
      <c r="A1439" t="s">
        <v>1708</v>
      </c>
      <c r="B1439" s="8" t="s">
        <v>5133</v>
      </c>
      <c r="C1439" s="8" t="s">
        <v>5133</v>
      </c>
      <c r="D1439" s="5" t="s">
        <v>1855</v>
      </c>
      <c r="E1439" s="3">
        <v>65.41</v>
      </c>
      <c r="F1439" s="3">
        <v>55.79</v>
      </c>
      <c r="G1439" s="3">
        <v>53.99</v>
      </c>
      <c r="H1439" s="3">
        <v>48.62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3">
        <v>0</v>
      </c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</row>
    <row r="1440" spans="1:33" x14ac:dyDescent="0.25">
      <c r="A1440" t="s">
        <v>1708</v>
      </c>
      <c r="B1440" s="8" t="s">
        <v>5133</v>
      </c>
      <c r="C1440" s="8" t="s">
        <v>5134</v>
      </c>
      <c r="D1440" s="5" t="s">
        <v>1869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</row>
    <row r="1441" spans="1:33" x14ac:dyDescent="0.25">
      <c r="A1441" t="s">
        <v>1708</v>
      </c>
      <c r="B1441" s="8" t="s">
        <v>5133</v>
      </c>
      <c r="C1441" s="8" t="s">
        <v>5135</v>
      </c>
      <c r="D1441" s="5" t="s">
        <v>1870</v>
      </c>
      <c r="E1441" s="3">
        <v>0</v>
      </c>
      <c r="F1441" s="3">
        <v>0</v>
      </c>
      <c r="G1441" s="3">
        <v>0</v>
      </c>
      <c r="H1441" s="3">
        <v>0</v>
      </c>
      <c r="I1441" s="3">
        <v>47.55</v>
      </c>
      <c r="J1441" s="3">
        <v>41.61</v>
      </c>
      <c r="K1441" s="3">
        <v>35.659999999999997</v>
      </c>
      <c r="L1441" s="3">
        <v>29.72</v>
      </c>
      <c r="M1441" s="3">
        <v>23.78</v>
      </c>
      <c r="N1441" s="3">
        <v>17.829999999999998</v>
      </c>
      <c r="O1441" s="3">
        <v>11.89</v>
      </c>
      <c r="P1441" s="3">
        <v>5.94</v>
      </c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</row>
    <row r="1442" spans="1:33" x14ac:dyDescent="0.25">
      <c r="A1442" t="s">
        <v>1708</v>
      </c>
      <c r="B1442" s="8" t="s">
        <v>5133</v>
      </c>
      <c r="C1442" s="8" t="s">
        <v>5136</v>
      </c>
      <c r="D1442" s="5" t="s">
        <v>1871</v>
      </c>
      <c r="E1442" s="3">
        <v>0</v>
      </c>
      <c r="F1442" s="3">
        <v>0</v>
      </c>
      <c r="G1442" s="3">
        <v>0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0</v>
      </c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</row>
    <row r="1443" spans="1:33" x14ac:dyDescent="0.25">
      <c r="A1443" t="s">
        <v>1708</v>
      </c>
      <c r="B1443" s="8" t="s">
        <v>5137</v>
      </c>
      <c r="C1443" s="8" t="s">
        <v>5137</v>
      </c>
      <c r="D1443" s="5" t="s">
        <v>370</v>
      </c>
      <c r="E1443" s="3">
        <v>636.69000000000005</v>
      </c>
      <c r="F1443" s="3">
        <v>656.65</v>
      </c>
      <c r="G1443" s="3">
        <v>698.22</v>
      </c>
      <c r="H1443" s="3">
        <v>849.34</v>
      </c>
      <c r="I1443" s="3">
        <v>1298.21</v>
      </c>
      <c r="J1443" s="3">
        <v>1135.93</v>
      </c>
      <c r="K1443" s="3">
        <v>973.66</v>
      </c>
      <c r="L1443" s="3">
        <v>811.38</v>
      </c>
      <c r="M1443" s="3">
        <v>649.11</v>
      </c>
      <c r="N1443" s="3">
        <v>486.83</v>
      </c>
      <c r="O1443" s="3">
        <v>324.55</v>
      </c>
      <c r="P1443" s="3">
        <v>162.28</v>
      </c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</row>
    <row r="1444" spans="1:33" x14ac:dyDescent="0.25">
      <c r="A1444" t="s">
        <v>1708</v>
      </c>
      <c r="B1444" s="8" t="s">
        <v>5138</v>
      </c>
      <c r="C1444" s="8" t="s">
        <v>5138</v>
      </c>
      <c r="D1444" s="5" t="s">
        <v>5139</v>
      </c>
      <c r="E1444" s="3">
        <v>25.57</v>
      </c>
      <c r="F1444" s="3">
        <v>24.18</v>
      </c>
      <c r="G1444" s="3">
        <v>23.37</v>
      </c>
      <c r="H1444" s="3">
        <v>23.25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v>0</v>
      </c>
      <c r="O1444" s="3">
        <v>0</v>
      </c>
      <c r="P1444" s="3">
        <v>0</v>
      </c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</row>
    <row r="1445" spans="1:33" x14ac:dyDescent="0.25">
      <c r="A1445" t="s">
        <v>1708</v>
      </c>
      <c r="B1445" s="8" t="s">
        <v>5138</v>
      </c>
      <c r="C1445" s="8" t="s">
        <v>5140</v>
      </c>
      <c r="D1445" s="5" t="s">
        <v>1872</v>
      </c>
      <c r="E1445" s="3">
        <v>0</v>
      </c>
      <c r="F1445" s="3">
        <v>0</v>
      </c>
      <c r="G1445" s="3">
        <v>0</v>
      </c>
      <c r="H1445" s="3">
        <v>0</v>
      </c>
      <c r="I1445" s="3">
        <v>14.53</v>
      </c>
      <c r="J1445" s="3">
        <v>12.71</v>
      </c>
      <c r="K1445" s="3">
        <v>10.9</v>
      </c>
      <c r="L1445" s="3">
        <v>9.08</v>
      </c>
      <c r="M1445" s="3">
        <v>7.27</v>
      </c>
      <c r="N1445" s="3">
        <v>5.45</v>
      </c>
      <c r="O1445" s="3">
        <v>3.63</v>
      </c>
      <c r="P1445" s="3">
        <v>1.82</v>
      </c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</row>
    <row r="1446" spans="1:33" x14ac:dyDescent="0.25">
      <c r="A1446" t="s">
        <v>1708</v>
      </c>
      <c r="B1446" s="8" t="s">
        <v>5138</v>
      </c>
      <c r="C1446" s="8" t="s">
        <v>5141</v>
      </c>
      <c r="D1446" s="5" t="s">
        <v>1873</v>
      </c>
      <c r="E1446" s="3">
        <v>0</v>
      </c>
      <c r="F1446" s="3">
        <v>0</v>
      </c>
      <c r="G1446" s="3">
        <v>0</v>
      </c>
      <c r="H1446" s="3">
        <v>0</v>
      </c>
      <c r="I1446" s="3">
        <v>7.85</v>
      </c>
      <c r="J1446" s="3">
        <v>6.87</v>
      </c>
      <c r="K1446" s="3">
        <v>5.89</v>
      </c>
      <c r="L1446" s="3">
        <v>4.91</v>
      </c>
      <c r="M1446" s="3">
        <v>3.93</v>
      </c>
      <c r="N1446" s="3">
        <v>2.94</v>
      </c>
      <c r="O1446" s="3">
        <v>1.96</v>
      </c>
      <c r="P1446" s="3">
        <v>0.98</v>
      </c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</row>
    <row r="1447" spans="1:33" x14ac:dyDescent="0.25">
      <c r="A1447" t="s">
        <v>1708</v>
      </c>
      <c r="B1447" s="8" t="s">
        <v>5138</v>
      </c>
      <c r="C1447" s="8" t="s">
        <v>5142</v>
      </c>
      <c r="D1447" s="5" t="s">
        <v>1874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3">
        <v>0</v>
      </c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</row>
    <row r="1448" spans="1:33" x14ac:dyDescent="0.25">
      <c r="A1448" t="s">
        <v>1708</v>
      </c>
      <c r="B1448" s="8" t="s">
        <v>5143</v>
      </c>
      <c r="C1448" s="8" t="s">
        <v>5143</v>
      </c>
      <c r="D1448" s="5" t="s">
        <v>602</v>
      </c>
      <c r="E1448" s="3">
        <v>420.34</v>
      </c>
      <c r="F1448" s="3">
        <v>409.88</v>
      </c>
      <c r="G1448" s="3">
        <v>396.09</v>
      </c>
      <c r="H1448" s="3">
        <v>424.27</v>
      </c>
      <c r="I1448" s="3">
        <v>414.94</v>
      </c>
      <c r="J1448" s="3">
        <v>363.07</v>
      </c>
      <c r="K1448" s="3">
        <v>311.20999999999998</v>
      </c>
      <c r="L1448" s="3">
        <v>259.33999999999997</v>
      </c>
      <c r="M1448" s="3">
        <v>207.47</v>
      </c>
      <c r="N1448" s="3">
        <v>155.6</v>
      </c>
      <c r="O1448" s="3">
        <v>103.74</v>
      </c>
      <c r="P1448" s="3">
        <v>51.87</v>
      </c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</row>
    <row r="1449" spans="1:33" x14ac:dyDescent="0.25">
      <c r="A1449" t="s">
        <v>1708</v>
      </c>
      <c r="B1449" s="8" t="s">
        <v>5144</v>
      </c>
      <c r="C1449" s="8" t="s">
        <v>5144</v>
      </c>
      <c r="D1449" s="5" t="s">
        <v>5145</v>
      </c>
      <c r="E1449" s="3">
        <v>0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P1449" s="3">
        <v>0</v>
      </c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</row>
    <row r="1450" spans="1:33" x14ac:dyDescent="0.25">
      <c r="A1450" t="s">
        <v>1708</v>
      </c>
      <c r="B1450" s="8" t="s">
        <v>5144</v>
      </c>
      <c r="C1450" s="8" t="s">
        <v>5146</v>
      </c>
      <c r="D1450" s="5" t="s">
        <v>1875</v>
      </c>
      <c r="E1450" s="3">
        <v>0</v>
      </c>
      <c r="F1450" s="3">
        <v>0</v>
      </c>
      <c r="G1450" s="3">
        <v>0</v>
      </c>
      <c r="H1450" s="3">
        <v>0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>
        <v>0</v>
      </c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</row>
    <row r="1451" spans="1:33" x14ac:dyDescent="0.25">
      <c r="A1451" t="s">
        <v>1708</v>
      </c>
      <c r="B1451" s="8" t="s">
        <v>5144</v>
      </c>
      <c r="C1451" s="8" t="s">
        <v>5147</v>
      </c>
      <c r="D1451" s="5" t="s">
        <v>1876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>
        <v>0</v>
      </c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</row>
    <row r="1452" spans="1:33" x14ac:dyDescent="0.25">
      <c r="A1452" t="s">
        <v>1708</v>
      </c>
      <c r="B1452" s="8" t="s">
        <v>5148</v>
      </c>
      <c r="C1452" s="8" t="s">
        <v>5148</v>
      </c>
      <c r="D1452" s="5" t="s">
        <v>1859</v>
      </c>
      <c r="E1452" s="3">
        <v>41.63</v>
      </c>
      <c r="F1452" s="3">
        <v>73.69</v>
      </c>
      <c r="G1452" s="3">
        <v>46.08</v>
      </c>
      <c r="H1452" s="3">
        <v>40.270000000000003</v>
      </c>
      <c r="I1452" s="3">
        <v>42.54</v>
      </c>
      <c r="J1452" s="3">
        <v>37.22</v>
      </c>
      <c r="K1452" s="3">
        <v>31.91</v>
      </c>
      <c r="L1452" s="3">
        <v>26.59</v>
      </c>
      <c r="M1452" s="3">
        <v>21.27</v>
      </c>
      <c r="N1452" s="3">
        <v>15.95</v>
      </c>
      <c r="O1452" s="3">
        <v>10.64</v>
      </c>
      <c r="P1452" s="3">
        <v>5.32</v>
      </c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</row>
    <row r="1453" spans="1:33" x14ac:dyDescent="0.25">
      <c r="A1453" t="s">
        <v>1708</v>
      </c>
      <c r="B1453" s="8" t="s">
        <v>5149</v>
      </c>
      <c r="C1453" s="8" t="s">
        <v>5149</v>
      </c>
      <c r="D1453" s="5" t="s">
        <v>72</v>
      </c>
      <c r="E1453" s="3">
        <v>202.79</v>
      </c>
      <c r="F1453" s="3">
        <v>187.37</v>
      </c>
      <c r="G1453" s="3">
        <v>166.05</v>
      </c>
      <c r="H1453" s="3">
        <v>146.56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3">
        <v>0</v>
      </c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</row>
    <row r="1454" spans="1:33" x14ac:dyDescent="0.25">
      <c r="A1454" t="s">
        <v>1708</v>
      </c>
      <c r="B1454" s="8" t="s">
        <v>5149</v>
      </c>
      <c r="C1454" s="8" t="s">
        <v>5150</v>
      </c>
      <c r="D1454" s="5" t="s">
        <v>1877</v>
      </c>
      <c r="E1454" s="3">
        <v>0</v>
      </c>
      <c r="F1454" s="3">
        <v>0</v>
      </c>
      <c r="G1454" s="3">
        <v>0</v>
      </c>
      <c r="H1454" s="3">
        <v>0</v>
      </c>
      <c r="I1454" s="3">
        <v>130.54</v>
      </c>
      <c r="J1454" s="3">
        <v>114.22</v>
      </c>
      <c r="K1454" s="3">
        <v>97.91</v>
      </c>
      <c r="L1454" s="3">
        <v>81.59</v>
      </c>
      <c r="M1454" s="3">
        <v>65.27</v>
      </c>
      <c r="N1454" s="3">
        <v>48.95</v>
      </c>
      <c r="O1454" s="3">
        <v>32.64</v>
      </c>
      <c r="P1454" s="3">
        <v>16.32</v>
      </c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</row>
    <row r="1455" spans="1:33" x14ac:dyDescent="0.25">
      <c r="A1455" t="s">
        <v>1708</v>
      </c>
      <c r="B1455" s="8" t="s">
        <v>5149</v>
      </c>
      <c r="C1455" s="8" t="s">
        <v>5151</v>
      </c>
      <c r="D1455" s="5" t="s">
        <v>1878</v>
      </c>
      <c r="E1455" s="3">
        <v>0</v>
      </c>
      <c r="F1455" s="3">
        <v>0</v>
      </c>
      <c r="G1455" s="3">
        <v>0</v>
      </c>
      <c r="H1455" s="3">
        <v>0</v>
      </c>
      <c r="I1455" s="3">
        <v>11.02</v>
      </c>
      <c r="J1455" s="3">
        <v>9.64</v>
      </c>
      <c r="K1455" s="3">
        <v>8.27</v>
      </c>
      <c r="L1455" s="3">
        <v>6.89</v>
      </c>
      <c r="M1455" s="3">
        <v>5.51</v>
      </c>
      <c r="N1455" s="3">
        <v>4.13</v>
      </c>
      <c r="O1455" s="3">
        <v>2.76</v>
      </c>
      <c r="P1455" s="3">
        <v>1.38</v>
      </c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</row>
    <row r="1456" spans="1:33" x14ac:dyDescent="0.25">
      <c r="A1456" t="s">
        <v>1708</v>
      </c>
      <c r="B1456" s="8" t="s">
        <v>5152</v>
      </c>
      <c r="C1456" s="8" t="s">
        <v>5152</v>
      </c>
      <c r="D1456" s="5" t="s">
        <v>1879</v>
      </c>
      <c r="E1456" s="3">
        <v>39.75</v>
      </c>
      <c r="F1456" s="3">
        <v>39.299999999999997</v>
      </c>
      <c r="G1456" s="3">
        <v>32.65</v>
      </c>
      <c r="H1456" s="3">
        <v>30.9</v>
      </c>
      <c r="I1456" s="3">
        <v>45.15</v>
      </c>
      <c r="J1456" s="3">
        <v>39.51</v>
      </c>
      <c r="K1456" s="3">
        <v>33.86</v>
      </c>
      <c r="L1456" s="3">
        <v>28.22</v>
      </c>
      <c r="M1456" s="3">
        <v>22.58</v>
      </c>
      <c r="N1456" s="3">
        <v>16.93</v>
      </c>
      <c r="O1456" s="3">
        <v>11.29</v>
      </c>
      <c r="P1456" s="3">
        <v>5.64</v>
      </c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</row>
    <row r="1457" spans="1:33" x14ac:dyDescent="0.25">
      <c r="A1457" t="s">
        <v>1708</v>
      </c>
      <c r="B1457" s="8" t="s">
        <v>5153</v>
      </c>
      <c r="C1457" s="8" t="s">
        <v>5153</v>
      </c>
      <c r="D1457" s="5" t="s">
        <v>5154</v>
      </c>
      <c r="E1457" s="3">
        <v>644.52</v>
      </c>
      <c r="F1457" s="3">
        <v>702.24</v>
      </c>
      <c r="G1457" s="3">
        <v>786.56</v>
      </c>
      <c r="H1457" s="3">
        <v>2211.46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</row>
    <row r="1458" spans="1:33" x14ac:dyDescent="0.25">
      <c r="A1458" t="s">
        <v>1708</v>
      </c>
      <c r="B1458" s="8" t="s">
        <v>5153</v>
      </c>
      <c r="C1458" s="8" t="s">
        <v>5155</v>
      </c>
      <c r="D1458" s="5" t="s">
        <v>1880</v>
      </c>
      <c r="E1458" s="3">
        <v>0</v>
      </c>
      <c r="F1458" s="3">
        <v>0</v>
      </c>
      <c r="G1458" s="3">
        <v>0</v>
      </c>
      <c r="H1458" s="3">
        <v>0</v>
      </c>
      <c r="I1458" s="3">
        <v>370.87</v>
      </c>
      <c r="J1458" s="3">
        <v>324.51</v>
      </c>
      <c r="K1458" s="3">
        <v>278.14999999999998</v>
      </c>
      <c r="L1458" s="3">
        <v>231.79</v>
      </c>
      <c r="M1458" s="3">
        <v>185.44</v>
      </c>
      <c r="N1458" s="3">
        <v>139.08000000000001</v>
      </c>
      <c r="O1458" s="3">
        <v>92.72</v>
      </c>
      <c r="P1458" s="3">
        <v>46.36</v>
      </c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</row>
    <row r="1459" spans="1:33" x14ac:dyDescent="0.25">
      <c r="A1459" t="s">
        <v>1708</v>
      </c>
      <c r="B1459" s="8" t="s">
        <v>5153</v>
      </c>
      <c r="C1459" s="8" t="s">
        <v>5156</v>
      </c>
      <c r="D1459" s="5" t="s">
        <v>1881</v>
      </c>
      <c r="E1459" s="3">
        <v>0</v>
      </c>
      <c r="F1459" s="3">
        <v>0</v>
      </c>
      <c r="G1459" s="3">
        <v>0</v>
      </c>
      <c r="H1459" s="3">
        <v>0</v>
      </c>
      <c r="I1459" s="3">
        <v>167.21</v>
      </c>
      <c r="J1459" s="3">
        <v>146.31</v>
      </c>
      <c r="K1459" s="3">
        <v>125.41</v>
      </c>
      <c r="L1459" s="3">
        <v>104.51</v>
      </c>
      <c r="M1459" s="3">
        <v>83.61</v>
      </c>
      <c r="N1459" s="3">
        <v>62.7</v>
      </c>
      <c r="O1459" s="3">
        <v>41.8</v>
      </c>
      <c r="P1459" s="3">
        <v>20.9</v>
      </c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</row>
    <row r="1460" spans="1:33" x14ac:dyDescent="0.25">
      <c r="A1460" t="s">
        <v>1708</v>
      </c>
      <c r="B1460" s="8" t="s">
        <v>5153</v>
      </c>
      <c r="C1460" s="8" t="s">
        <v>5157</v>
      </c>
      <c r="D1460" s="5" t="s">
        <v>1882</v>
      </c>
      <c r="E1460" s="3">
        <v>0</v>
      </c>
      <c r="F1460" s="3">
        <v>0</v>
      </c>
      <c r="G1460" s="3">
        <v>0</v>
      </c>
      <c r="H1460" s="3">
        <v>0</v>
      </c>
      <c r="I1460" s="3">
        <v>617.4</v>
      </c>
      <c r="J1460" s="3">
        <v>540.23</v>
      </c>
      <c r="K1460" s="3">
        <v>463.05</v>
      </c>
      <c r="L1460" s="3">
        <v>385.88</v>
      </c>
      <c r="M1460" s="3">
        <v>308.7</v>
      </c>
      <c r="N1460" s="3">
        <v>231.53</v>
      </c>
      <c r="O1460" s="3">
        <v>154.35</v>
      </c>
      <c r="P1460" s="3">
        <v>77.180000000000007</v>
      </c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</row>
    <row r="1461" spans="1:33" x14ac:dyDescent="0.25">
      <c r="A1461" t="s">
        <v>1708</v>
      </c>
      <c r="B1461" s="8" t="s">
        <v>5153</v>
      </c>
      <c r="C1461" s="8" t="s">
        <v>5158</v>
      </c>
      <c r="D1461" s="5" t="s">
        <v>1883</v>
      </c>
      <c r="E1461" s="3">
        <v>0</v>
      </c>
      <c r="F1461" s="3">
        <v>0</v>
      </c>
      <c r="G1461" s="3">
        <v>0</v>
      </c>
      <c r="H1461" s="3">
        <v>0</v>
      </c>
      <c r="I1461" s="3">
        <v>1609.54</v>
      </c>
      <c r="J1461" s="3">
        <v>1408.35</v>
      </c>
      <c r="K1461" s="3">
        <v>1207.1600000000001</v>
      </c>
      <c r="L1461" s="3">
        <v>1005.96</v>
      </c>
      <c r="M1461" s="3">
        <v>804.77</v>
      </c>
      <c r="N1461" s="3">
        <v>603.58000000000004</v>
      </c>
      <c r="O1461" s="3">
        <v>402.39</v>
      </c>
      <c r="P1461" s="3">
        <v>201.19</v>
      </c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</row>
    <row r="1462" spans="1:33" x14ac:dyDescent="0.25">
      <c r="A1462" t="s">
        <v>1708</v>
      </c>
      <c r="B1462" s="8" t="s">
        <v>5159</v>
      </c>
      <c r="C1462" s="8" t="s">
        <v>5159</v>
      </c>
      <c r="D1462" s="5" t="s">
        <v>26</v>
      </c>
      <c r="E1462" s="3">
        <v>273.39999999999998</v>
      </c>
      <c r="F1462" s="3">
        <v>276.45</v>
      </c>
      <c r="G1462" s="3">
        <v>280.24</v>
      </c>
      <c r="H1462" s="3">
        <v>239.84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0</v>
      </c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</row>
    <row r="1463" spans="1:33" x14ac:dyDescent="0.25">
      <c r="A1463" t="s">
        <v>1708</v>
      </c>
      <c r="B1463" s="8" t="s">
        <v>5159</v>
      </c>
      <c r="C1463" s="8" t="s">
        <v>5160</v>
      </c>
      <c r="D1463" s="5" t="s">
        <v>1884</v>
      </c>
      <c r="E1463" s="3">
        <v>0</v>
      </c>
      <c r="F1463" s="3">
        <v>0</v>
      </c>
      <c r="G1463" s="3">
        <v>0</v>
      </c>
      <c r="H1463" s="3">
        <v>0</v>
      </c>
      <c r="I1463" s="3">
        <v>33.549999999999997</v>
      </c>
      <c r="J1463" s="3">
        <v>29.36</v>
      </c>
      <c r="K1463" s="3">
        <v>25.16</v>
      </c>
      <c r="L1463" s="3">
        <v>20.97</v>
      </c>
      <c r="M1463" s="3">
        <v>16.78</v>
      </c>
      <c r="N1463" s="3">
        <v>12.58</v>
      </c>
      <c r="O1463" s="3">
        <v>8.39</v>
      </c>
      <c r="P1463" s="3">
        <v>4.1900000000000004</v>
      </c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</row>
    <row r="1464" spans="1:33" x14ac:dyDescent="0.25">
      <c r="A1464" t="s">
        <v>1708</v>
      </c>
      <c r="B1464" s="8" t="s">
        <v>5159</v>
      </c>
      <c r="C1464" s="8" t="s">
        <v>5161</v>
      </c>
      <c r="D1464" s="5" t="s">
        <v>1885</v>
      </c>
      <c r="E1464" s="3">
        <v>0</v>
      </c>
      <c r="F1464" s="3">
        <v>0</v>
      </c>
      <c r="G1464" s="3">
        <v>0</v>
      </c>
      <c r="H1464" s="3">
        <v>0</v>
      </c>
      <c r="I1464" s="3">
        <v>123.61</v>
      </c>
      <c r="J1464" s="3">
        <v>108.16</v>
      </c>
      <c r="K1464" s="3">
        <v>92.71</v>
      </c>
      <c r="L1464" s="3">
        <v>77.260000000000005</v>
      </c>
      <c r="M1464" s="3">
        <v>61.81</v>
      </c>
      <c r="N1464" s="3">
        <v>46.35</v>
      </c>
      <c r="O1464" s="3">
        <v>30.9</v>
      </c>
      <c r="P1464" s="3">
        <v>15.45</v>
      </c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</row>
    <row r="1465" spans="1:33" x14ac:dyDescent="0.25">
      <c r="A1465" t="s">
        <v>1708</v>
      </c>
      <c r="B1465" s="8" t="s">
        <v>5116</v>
      </c>
      <c r="C1465" s="8" t="s">
        <v>5900</v>
      </c>
      <c r="D1465" s="5" t="s">
        <v>1886</v>
      </c>
      <c r="E1465" s="3"/>
      <c r="F1465" s="3"/>
      <c r="G1465" s="3"/>
      <c r="H1465" s="3"/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3">
        <v>0</v>
      </c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</row>
    <row r="1466" spans="1:33" x14ac:dyDescent="0.25">
      <c r="A1466" t="s">
        <v>1708</v>
      </c>
      <c r="B1466" s="8" t="s">
        <v>5121</v>
      </c>
      <c r="C1466" s="8" t="s">
        <v>6034</v>
      </c>
      <c r="D1466" s="5" t="s">
        <v>1887</v>
      </c>
      <c r="E1466" s="3"/>
      <c r="F1466" s="3"/>
      <c r="G1466" s="3"/>
      <c r="H1466" s="3"/>
      <c r="I1466" s="3">
        <v>4.78</v>
      </c>
      <c r="J1466" s="3">
        <v>4.18</v>
      </c>
      <c r="K1466" s="3">
        <v>3.59</v>
      </c>
      <c r="L1466" s="3">
        <v>2.99</v>
      </c>
      <c r="M1466" s="3">
        <v>2.39</v>
      </c>
      <c r="N1466" s="3">
        <v>1.79</v>
      </c>
      <c r="O1466" s="3">
        <v>1.2</v>
      </c>
      <c r="P1466" s="3">
        <v>0.6</v>
      </c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</row>
    <row r="1467" spans="1:33" x14ac:dyDescent="0.25">
      <c r="A1467" t="s">
        <v>1708</v>
      </c>
      <c r="B1467" s="8" t="s">
        <v>7772</v>
      </c>
      <c r="C1467" s="8" t="s">
        <v>6121</v>
      </c>
      <c r="D1467" s="5" t="s">
        <v>6122</v>
      </c>
      <c r="E1467" s="3"/>
      <c r="F1467" s="3"/>
      <c r="G1467" s="3"/>
      <c r="H1467" s="3"/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3">
        <v>0</v>
      </c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</row>
    <row r="1468" spans="1:33" x14ac:dyDescent="0.25">
      <c r="A1468" t="s">
        <v>1708</v>
      </c>
      <c r="B1468" s="8" t="s">
        <v>5129</v>
      </c>
      <c r="C1468" s="8" t="s">
        <v>6153</v>
      </c>
      <c r="D1468" s="5" t="s">
        <v>1888</v>
      </c>
      <c r="E1468" s="3"/>
      <c r="F1468" s="3"/>
      <c r="G1468" s="3"/>
      <c r="H1468" s="3"/>
      <c r="I1468" s="3">
        <v>22.34</v>
      </c>
      <c r="J1468" s="3">
        <v>19.55</v>
      </c>
      <c r="K1468" s="3">
        <v>16.760000000000002</v>
      </c>
      <c r="L1468" s="3">
        <v>13.96</v>
      </c>
      <c r="M1468" s="3">
        <v>11.17</v>
      </c>
      <c r="N1468" s="3">
        <v>8.3800000000000008</v>
      </c>
      <c r="O1468" s="3">
        <v>5.59</v>
      </c>
      <c r="P1468" s="3">
        <v>2.79</v>
      </c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</row>
    <row r="1469" spans="1:33" x14ac:dyDescent="0.25">
      <c r="A1469" t="s">
        <v>1708</v>
      </c>
      <c r="B1469" s="8" t="s">
        <v>5133</v>
      </c>
      <c r="C1469" s="8" t="s">
        <v>6164</v>
      </c>
      <c r="D1469" s="5" t="s">
        <v>1889</v>
      </c>
      <c r="E1469" s="3"/>
      <c r="F1469" s="3"/>
      <c r="G1469" s="3"/>
      <c r="H1469" s="3"/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3">
        <v>0</v>
      </c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</row>
    <row r="1470" spans="1:33" x14ac:dyDescent="0.25">
      <c r="A1470" t="s">
        <v>1708</v>
      </c>
      <c r="B1470" s="8" t="s">
        <v>5137</v>
      </c>
      <c r="C1470" s="8" t="s">
        <v>6166</v>
      </c>
      <c r="D1470" s="5" t="s">
        <v>1890</v>
      </c>
      <c r="E1470" s="3"/>
      <c r="F1470" s="3"/>
      <c r="G1470" s="3"/>
      <c r="H1470" s="3"/>
      <c r="I1470" s="3">
        <v>60.49</v>
      </c>
      <c r="J1470" s="3">
        <v>52.93</v>
      </c>
      <c r="K1470" s="3">
        <v>45.37</v>
      </c>
      <c r="L1470" s="3">
        <v>37.81</v>
      </c>
      <c r="M1470" s="3">
        <v>30.25</v>
      </c>
      <c r="N1470" s="3">
        <v>22.68</v>
      </c>
      <c r="O1470" s="3">
        <v>15.12</v>
      </c>
      <c r="P1470" s="3">
        <v>7.56</v>
      </c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</row>
    <row r="1471" spans="1:33" x14ac:dyDescent="0.25">
      <c r="A1471" t="s">
        <v>1708</v>
      </c>
      <c r="B1471" s="8" t="s">
        <v>5148</v>
      </c>
      <c r="C1471" s="8" t="s">
        <v>6311</v>
      </c>
      <c r="D1471" s="5" t="s">
        <v>1891</v>
      </c>
      <c r="E1471" s="3"/>
      <c r="F1471" s="3"/>
      <c r="G1471" s="3"/>
      <c r="H1471" s="3"/>
      <c r="I1471" s="3">
        <v>102.74</v>
      </c>
      <c r="J1471" s="3">
        <v>89.9</v>
      </c>
      <c r="K1471" s="3">
        <v>77.06</v>
      </c>
      <c r="L1471" s="3">
        <v>64.209999999999994</v>
      </c>
      <c r="M1471" s="3">
        <v>51.37</v>
      </c>
      <c r="N1471" s="3">
        <v>38.53</v>
      </c>
      <c r="O1471" s="3">
        <v>25.69</v>
      </c>
      <c r="P1471" s="3">
        <v>12.84</v>
      </c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</row>
    <row r="1472" spans="1:33" x14ac:dyDescent="0.25">
      <c r="A1472" t="s">
        <v>1708</v>
      </c>
      <c r="B1472" s="8" t="s">
        <v>5149</v>
      </c>
      <c r="C1472" s="8" t="s">
        <v>6329</v>
      </c>
      <c r="D1472" s="5" t="s">
        <v>1892</v>
      </c>
      <c r="E1472" s="3"/>
      <c r="F1472" s="3"/>
      <c r="G1472" s="3"/>
      <c r="H1472" s="3"/>
      <c r="I1472" s="3">
        <v>33.69</v>
      </c>
      <c r="J1472" s="3">
        <v>29.48</v>
      </c>
      <c r="K1472" s="3">
        <v>25.27</v>
      </c>
      <c r="L1472" s="3">
        <v>21.06</v>
      </c>
      <c r="M1472" s="3">
        <v>16.850000000000001</v>
      </c>
      <c r="N1472" s="3">
        <v>12.63</v>
      </c>
      <c r="O1472" s="3">
        <v>8.42</v>
      </c>
      <c r="P1472" s="3">
        <v>4.21</v>
      </c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</row>
    <row r="1473" spans="1:33" x14ac:dyDescent="0.25">
      <c r="A1473" t="s">
        <v>2684</v>
      </c>
      <c r="B1473" s="8" t="s">
        <v>5162</v>
      </c>
      <c r="C1473" s="8" t="s">
        <v>5162</v>
      </c>
      <c r="D1473" s="5" t="s">
        <v>1902</v>
      </c>
      <c r="E1473" s="3">
        <v>15.58</v>
      </c>
      <c r="F1473" s="3">
        <v>16.45</v>
      </c>
      <c r="G1473" s="3">
        <v>15.41</v>
      </c>
      <c r="H1473" s="3">
        <v>16.420000000000002</v>
      </c>
      <c r="I1473" s="3">
        <v>14.81</v>
      </c>
      <c r="J1473" s="3">
        <v>12.96</v>
      </c>
      <c r="K1473" s="3">
        <v>11.11</v>
      </c>
      <c r="L1473" s="3">
        <v>9.26</v>
      </c>
      <c r="M1473" s="3">
        <v>7.41</v>
      </c>
      <c r="N1473" s="3">
        <v>5.55</v>
      </c>
      <c r="O1473" s="3">
        <v>3.7</v>
      </c>
      <c r="P1473" s="3">
        <v>1.85</v>
      </c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</row>
    <row r="1474" spans="1:33" x14ac:dyDescent="0.25">
      <c r="A1474" t="s">
        <v>2684</v>
      </c>
      <c r="B1474" s="8" t="s">
        <v>5163</v>
      </c>
      <c r="C1474" s="8" t="s">
        <v>5163</v>
      </c>
      <c r="D1474" s="5" t="s">
        <v>54</v>
      </c>
      <c r="E1474" s="3">
        <v>133.22</v>
      </c>
      <c r="F1474" s="3">
        <v>137.88999999999999</v>
      </c>
      <c r="G1474" s="3">
        <v>143.84</v>
      </c>
      <c r="H1474" s="3">
        <v>149.77000000000001</v>
      </c>
      <c r="I1474" s="3">
        <v>134.85</v>
      </c>
      <c r="J1474" s="3">
        <v>117.99</v>
      </c>
      <c r="K1474" s="3">
        <v>101.14</v>
      </c>
      <c r="L1474" s="3">
        <v>84.28</v>
      </c>
      <c r="M1474" s="3">
        <v>67.430000000000007</v>
      </c>
      <c r="N1474" s="3">
        <v>50.57</v>
      </c>
      <c r="O1474" s="3">
        <v>33.71</v>
      </c>
      <c r="P1474" s="3">
        <v>16.86</v>
      </c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</row>
    <row r="1475" spans="1:33" x14ac:dyDescent="0.25">
      <c r="A1475" t="s">
        <v>2684</v>
      </c>
      <c r="B1475" s="8" t="s">
        <v>5164</v>
      </c>
      <c r="C1475" s="8" t="s">
        <v>5164</v>
      </c>
      <c r="D1475" s="5" t="s">
        <v>1903</v>
      </c>
      <c r="E1475" s="3">
        <v>0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0</v>
      </c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</row>
    <row r="1476" spans="1:33" x14ac:dyDescent="0.25">
      <c r="A1476" t="s">
        <v>2684</v>
      </c>
      <c r="B1476" s="8" t="s">
        <v>5165</v>
      </c>
      <c r="C1476" s="8" t="s">
        <v>5165</v>
      </c>
      <c r="D1476" s="5" t="s">
        <v>1893</v>
      </c>
      <c r="E1476" s="3">
        <v>512.55999999999995</v>
      </c>
      <c r="F1476" s="3">
        <v>549.83000000000004</v>
      </c>
      <c r="G1476" s="3">
        <v>540.12</v>
      </c>
      <c r="H1476" s="3">
        <v>542.69000000000005</v>
      </c>
      <c r="I1476" s="3">
        <v>534.01</v>
      </c>
      <c r="J1476" s="3">
        <v>467.26</v>
      </c>
      <c r="K1476" s="3">
        <v>400.51</v>
      </c>
      <c r="L1476" s="3">
        <v>333.76</v>
      </c>
      <c r="M1476" s="3">
        <v>267.01</v>
      </c>
      <c r="N1476" s="3">
        <v>200.25</v>
      </c>
      <c r="O1476" s="3">
        <v>133.5</v>
      </c>
      <c r="P1476" s="3">
        <v>66.75</v>
      </c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</row>
    <row r="1477" spans="1:33" x14ac:dyDescent="0.25">
      <c r="A1477" t="s">
        <v>2684</v>
      </c>
      <c r="B1477" s="8" t="s">
        <v>5166</v>
      </c>
      <c r="C1477" s="8" t="s">
        <v>5166</v>
      </c>
      <c r="D1477" s="5" t="s">
        <v>1904</v>
      </c>
      <c r="E1477" s="3">
        <v>49.84</v>
      </c>
      <c r="F1477" s="3">
        <v>50.08</v>
      </c>
      <c r="G1477" s="3">
        <v>49.48</v>
      </c>
      <c r="H1477" s="3">
        <v>34.83</v>
      </c>
      <c r="I1477" s="3">
        <v>34.520000000000003</v>
      </c>
      <c r="J1477" s="3">
        <v>30.21</v>
      </c>
      <c r="K1477" s="3">
        <v>25.89</v>
      </c>
      <c r="L1477" s="3">
        <v>21.58</v>
      </c>
      <c r="M1477" s="3">
        <v>17.260000000000002</v>
      </c>
      <c r="N1477" s="3">
        <v>12.95</v>
      </c>
      <c r="O1477" s="3">
        <v>8.6300000000000008</v>
      </c>
      <c r="P1477" s="3">
        <v>4.32</v>
      </c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</row>
    <row r="1478" spans="1:33" x14ac:dyDescent="0.25">
      <c r="A1478" t="s">
        <v>2684</v>
      </c>
      <c r="B1478" s="8" t="s">
        <v>5167</v>
      </c>
      <c r="C1478" s="8" t="s">
        <v>5167</v>
      </c>
      <c r="D1478" s="5" t="s">
        <v>1905</v>
      </c>
      <c r="E1478" s="3">
        <v>0</v>
      </c>
      <c r="F1478" s="3">
        <v>0.04</v>
      </c>
      <c r="G1478" s="3">
        <v>0.05</v>
      </c>
      <c r="H1478" s="3">
        <v>0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3">
        <v>0</v>
      </c>
      <c r="O1478" s="3">
        <v>0</v>
      </c>
      <c r="P1478" s="3">
        <v>0</v>
      </c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</row>
    <row r="1479" spans="1:33" x14ac:dyDescent="0.25">
      <c r="A1479" t="s">
        <v>2684</v>
      </c>
      <c r="B1479" s="8" t="s">
        <v>5168</v>
      </c>
      <c r="C1479" s="8" t="s">
        <v>5168</v>
      </c>
      <c r="D1479" s="5" t="s">
        <v>1906</v>
      </c>
      <c r="E1479" s="3">
        <v>25.67</v>
      </c>
      <c r="F1479" s="3">
        <v>27.44</v>
      </c>
      <c r="G1479" s="3">
        <v>26.26</v>
      </c>
      <c r="H1479" s="3">
        <v>28.05</v>
      </c>
      <c r="I1479" s="3">
        <v>23.43</v>
      </c>
      <c r="J1479" s="3">
        <v>20.5</v>
      </c>
      <c r="K1479" s="3">
        <v>17.57</v>
      </c>
      <c r="L1479" s="3">
        <v>14.64</v>
      </c>
      <c r="M1479" s="3">
        <v>11.72</v>
      </c>
      <c r="N1479" s="3">
        <v>8.7899999999999991</v>
      </c>
      <c r="O1479" s="3">
        <v>5.86</v>
      </c>
      <c r="P1479" s="3">
        <v>2.93</v>
      </c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</row>
    <row r="1480" spans="1:33" x14ac:dyDescent="0.25">
      <c r="A1480" t="s">
        <v>2684</v>
      </c>
      <c r="B1480" s="8" t="s">
        <v>5169</v>
      </c>
      <c r="C1480" s="8" t="s">
        <v>5169</v>
      </c>
      <c r="D1480" s="5" t="s">
        <v>1907</v>
      </c>
      <c r="E1480" s="3">
        <v>899.08</v>
      </c>
      <c r="F1480" s="3">
        <v>950.94</v>
      </c>
      <c r="G1480" s="3">
        <v>2284.39</v>
      </c>
      <c r="H1480" s="3">
        <v>2174.9499999999998</v>
      </c>
      <c r="I1480" s="3">
        <v>2145.71</v>
      </c>
      <c r="J1480" s="3">
        <v>1877.5</v>
      </c>
      <c r="K1480" s="3">
        <v>1609.28</v>
      </c>
      <c r="L1480" s="3">
        <v>1341.07</v>
      </c>
      <c r="M1480" s="3">
        <v>1072.8599999999999</v>
      </c>
      <c r="N1480" s="3">
        <v>804.64</v>
      </c>
      <c r="O1480" s="3">
        <v>536.42999999999995</v>
      </c>
      <c r="P1480" s="3">
        <v>268.20999999999998</v>
      </c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</row>
    <row r="1481" spans="1:33" x14ac:dyDescent="0.25">
      <c r="A1481" t="s">
        <v>2684</v>
      </c>
      <c r="B1481" s="8" t="s">
        <v>5170</v>
      </c>
      <c r="C1481" s="8" t="s">
        <v>5170</v>
      </c>
      <c r="D1481" s="5" t="s">
        <v>1908</v>
      </c>
      <c r="E1481" s="3">
        <v>862.52</v>
      </c>
      <c r="F1481" s="3">
        <v>935.15</v>
      </c>
      <c r="G1481" s="3">
        <v>1292.6199999999999</v>
      </c>
      <c r="H1481" s="3">
        <v>1381.1</v>
      </c>
      <c r="I1481" s="3">
        <v>1034.02</v>
      </c>
      <c r="J1481" s="3">
        <v>904.77</v>
      </c>
      <c r="K1481" s="3">
        <v>775.52</v>
      </c>
      <c r="L1481" s="3">
        <v>646.26</v>
      </c>
      <c r="M1481" s="3">
        <v>517.01</v>
      </c>
      <c r="N1481" s="3">
        <v>387.76</v>
      </c>
      <c r="O1481" s="3">
        <v>258.51</v>
      </c>
      <c r="P1481" s="3">
        <v>129.25</v>
      </c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</row>
    <row r="1482" spans="1:33" x14ac:dyDescent="0.25">
      <c r="A1482" t="s">
        <v>2684</v>
      </c>
      <c r="B1482" s="8" t="s">
        <v>5171</v>
      </c>
      <c r="C1482" s="8" t="s">
        <v>5171</v>
      </c>
      <c r="D1482" s="5" t="s">
        <v>1909</v>
      </c>
      <c r="E1482" s="3">
        <v>8.48</v>
      </c>
      <c r="F1482" s="3">
        <v>8.19</v>
      </c>
      <c r="G1482" s="3">
        <v>7.91</v>
      </c>
      <c r="H1482" s="3">
        <v>14.64</v>
      </c>
      <c r="I1482" s="3">
        <v>46.92</v>
      </c>
      <c r="J1482" s="3">
        <v>41.06</v>
      </c>
      <c r="K1482" s="3">
        <v>35.19</v>
      </c>
      <c r="L1482" s="3">
        <v>29.33</v>
      </c>
      <c r="M1482" s="3">
        <v>23.46</v>
      </c>
      <c r="N1482" s="3">
        <v>17.600000000000001</v>
      </c>
      <c r="O1482" s="3">
        <v>11.73</v>
      </c>
      <c r="P1482" s="3">
        <v>5.87</v>
      </c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</row>
    <row r="1483" spans="1:33" x14ac:dyDescent="0.25">
      <c r="A1483" t="s">
        <v>2684</v>
      </c>
      <c r="B1483" s="8" t="s">
        <v>5172</v>
      </c>
      <c r="C1483" s="8" t="s">
        <v>5172</v>
      </c>
      <c r="D1483" s="5" t="s">
        <v>1345</v>
      </c>
      <c r="E1483" s="3">
        <v>8.31</v>
      </c>
      <c r="F1483" s="3">
        <v>4.07</v>
      </c>
      <c r="G1483" s="3">
        <v>7.42</v>
      </c>
      <c r="H1483" s="3">
        <v>8.0399999999999991</v>
      </c>
      <c r="I1483" s="3">
        <v>7.26</v>
      </c>
      <c r="J1483" s="3">
        <v>6.35</v>
      </c>
      <c r="K1483" s="3">
        <v>5.45</v>
      </c>
      <c r="L1483" s="3">
        <v>4.54</v>
      </c>
      <c r="M1483" s="3">
        <v>3.63</v>
      </c>
      <c r="N1483" s="3">
        <v>2.72</v>
      </c>
      <c r="O1483" s="3">
        <v>1.82</v>
      </c>
      <c r="P1483" s="3">
        <v>0.91</v>
      </c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</row>
    <row r="1484" spans="1:33" x14ac:dyDescent="0.25">
      <c r="A1484" t="s">
        <v>2684</v>
      </c>
      <c r="B1484" s="8" t="s">
        <v>5173</v>
      </c>
      <c r="C1484" s="8" t="s">
        <v>5173</v>
      </c>
      <c r="D1484" s="5" t="s">
        <v>1910</v>
      </c>
      <c r="E1484" s="3">
        <v>145.4</v>
      </c>
      <c r="F1484" s="3">
        <v>169.84</v>
      </c>
      <c r="G1484" s="3">
        <v>169.28</v>
      </c>
      <c r="H1484" s="3">
        <v>220.17</v>
      </c>
      <c r="I1484" s="3">
        <v>216.14</v>
      </c>
      <c r="J1484" s="3">
        <v>189.12</v>
      </c>
      <c r="K1484" s="3">
        <v>162.11000000000001</v>
      </c>
      <c r="L1484" s="3">
        <v>135.09</v>
      </c>
      <c r="M1484" s="3">
        <v>108.07</v>
      </c>
      <c r="N1484" s="3">
        <v>81.05</v>
      </c>
      <c r="O1484" s="3">
        <v>54.04</v>
      </c>
      <c r="P1484" s="3">
        <v>27.02</v>
      </c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</row>
    <row r="1485" spans="1:33" x14ac:dyDescent="0.25">
      <c r="A1485" t="s">
        <v>2684</v>
      </c>
      <c r="B1485" s="8" t="s">
        <v>5174</v>
      </c>
      <c r="C1485" s="8" t="s">
        <v>5174</v>
      </c>
      <c r="D1485" s="5" t="s">
        <v>1911</v>
      </c>
      <c r="E1485" s="3">
        <v>0.73</v>
      </c>
      <c r="F1485" s="3">
        <v>0.73</v>
      </c>
      <c r="G1485" s="3">
        <v>0.71</v>
      </c>
      <c r="H1485" s="3">
        <v>1.01</v>
      </c>
      <c r="I1485" s="3">
        <v>1</v>
      </c>
      <c r="J1485" s="3">
        <v>0.88</v>
      </c>
      <c r="K1485" s="3">
        <v>0.75</v>
      </c>
      <c r="L1485" s="3">
        <v>0.63</v>
      </c>
      <c r="M1485" s="3">
        <v>0.5</v>
      </c>
      <c r="N1485" s="3">
        <v>0.38</v>
      </c>
      <c r="O1485" s="3">
        <v>0.25</v>
      </c>
      <c r="P1485" s="3">
        <v>0.13</v>
      </c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</row>
    <row r="1486" spans="1:33" x14ac:dyDescent="0.25">
      <c r="A1486" t="s">
        <v>1918</v>
      </c>
      <c r="B1486" s="8" t="s">
        <v>5175</v>
      </c>
      <c r="C1486" s="8" t="s">
        <v>5175</v>
      </c>
      <c r="D1486" s="5" t="s">
        <v>1921</v>
      </c>
      <c r="E1486" s="3">
        <v>0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</row>
    <row r="1487" spans="1:33" x14ac:dyDescent="0.25">
      <c r="A1487" t="s">
        <v>1918</v>
      </c>
      <c r="B1487" s="8" t="s">
        <v>5176</v>
      </c>
      <c r="C1487" s="8" t="s">
        <v>5176</v>
      </c>
      <c r="D1487" s="5" t="s">
        <v>147</v>
      </c>
      <c r="E1487" s="3">
        <v>27.05</v>
      </c>
      <c r="F1487" s="3">
        <v>25.38</v>
      </c>
      <c r="G1487" s="3">
        <v>24.29</v>
      </c>
      <c r="H1487" s="3">
        <v>23.48</v>
      </c>
      <c r="I1487" s="3">
        <v>30.52</v>
      </c>
      <c r="J1487" s="3">
        <v>26.71</v>
      </c>
      <c r="K1487" s="3">
        <v>22.89</v>
      </c>
      <c r="L1487" s="3">
        <v>19.079999999999998</v>
      </c>
      <c r="M1487" s="3">
        <v>15.26</v>
      </c>
      <c r="N1487" s="3">
        <v>11.45</v>
      </c>
      <c r="O1487" s="3">
        <v>7.63</v>
      </c>
      <c r="P1487" s="3">
        <v>3.82</v>
      </c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</row>
    <row r="1488" spans="1:33" x14ac:dyDescent="0.25">
      <c r="A1488" t="s">
        <v>1918</v>
      </c>
      <c r="B1488" s="8" t="s">
        <v>5177</v>
      </c>
      <c r="C1488" s="8" t="s">
        <v>5177</v>
      </c>
      <c r="D1488" s="5" t="s">
        <v>38</v>
      </c>
      <c r="E1488" s="3">
        <v>4.6399999999999997</v>
      </c>
      <c r="F1488" s="3">
        <v>0.96</v>
      </c>
      <c r="G1488" s="3">
        <v>1.79</v>
      </c>
      <c r="H1488" s="3">
        <v>0.41</v>
      </c>
      <c r="I1488" s="3">
        <v>0.94</v>
      </c>
      <c r="J1488" s="3">
        <v>0.82</v>
      </c>
      <c r="K1488" s="3">
        <v>0.71</v>
      </c>
      <c r="L1488" s="3">
        <v>0.59</v>
      </c>
      <c r="M1488" s="3">
        <v>0.47</v>
      </c>
      <c r="N1488" s="3">
        <v>0.35</v>
      </c>
      <c r="O1488" s="3">
        <v>0.24</v>
      </c>
      <c r="P1488" s="3">
        <v>0.12</v>
      </c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</row>
    <row r="1489" spans="1:33" x14ac:dyDescent="0.25">
      <c r="A1489" t="s">
        <v>1918</v>
      </c>
      <c r="B1489" s="8" t="s">
        <v>5178</v>
      </c>
      <c r="C1489" s="8" t="s">
        <v>5178</v>
      </c>
      <c r="D1489" s="5" t="s">
        <v>1922</v>
      </c>
      <c r="E1489" s="3">
        <v>6.81</v>
      </c>
      <c r="F1489" s="3">
        <v>3.91</v>
      </c>
      <c r="G1489" s="3">
        <v>6.51</v>
      </c>
      <c r="H1489" s="3">
        <v>6.29</v>
      </c>
      <c r="I1489" s="3">
        <v>6</v>
      </c>
      <c r="J1489" s="3">
        <v>5.25</v>
      </c>
      <c r="K1489" s="3">
        <v>4.5</v>
      </c>
      <c r="L1489" s="3">
        <v>3.75</v>
      </c>
      <c r="M1489" s="3">
        <v>3</v>
      </c>
      <c r="N1489" s="3">
        <v>2.25</v>
      </c>
      <c r="O1489" s="3">
        <v>1.5</v>
      </c>
      <c r="P1489" s="3">
        <v>0.75</v>
      </c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</row>
    <row r="1490" spans="1:33" x14ac:dyDescent="0.25">
      <c r="A1490" t="s">
        <v>1918</v>
      </c>
      <c r="B1490" s="8" t="s">
        <v>5179</v>
      </c>
      <c r="C1490" s="8" t="s">
        <v>5179</v>
      </c>
      <c r="D1490" s="5" t="s">
        <v>1923</v>
      </c>
      <c r="E1490" s="3">
        <v>20.84</v>
      </c>
      <c r="F1490" s="3">
        <v>18.02</v>
      </c>
      <c r="G1490" s="3">
        <v>16.91</v>
      </c>
      <c r="H1490" s="3">
        <v>15.97</v>
      </c>
      <c r="I1490" s="3">
        <v>14.75</v>
      </c>
      <c r="J1490" s="3">
        <v>12.91</v>
      </c>
      <c r="K1490" s="3">
        <v>11.06</v>
      </c>
      <c r="L1490" s="3">
        <v>9.2200000000000006</v>
      </c>
      <c r="M1490" s="3">
        <v>7.38</v>
      </c>
      <c r="N1490" s="3">
        <v>5.53</v>
      </c>
      <c r="O1490" s="3">
        <v>3.69</v>
      </c>
      <c r="P1490" s="3">
        <v>1.84</v>
      </c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</row>
    <row r="1491" spans="1:33" x14ac:dyDescent="0.25">
      <c r="A1491" t="s">
        <v>1918</v>
      </c>
      <c r="B1491" s="8" t="s">
        <v>5180</v>
      </c>
      <c r="C1491" s="8" t="s">
        <v>5180</v>
      </c>
      <c r="D1491" s="5" t="s">
        <v>286</v>
      </c>
      <c r="E1491" s="3">
        <v>74.290000000000006</v>
      </c>
      <c r="F1491" s="3">
        <v>69.47</v>
      </c>
      <c r="G1491" s="3">
        <v>73.84</v>
      </c>
      <c r="H1491" s="3">
        <v>66.099999999999994</v>
      </c>
      <c r="I1491" s="3">
        <v>63.5</v>
      </c>
      <c r="J1491" s="3">
        <v>55.56</v>
      </c>
      <c r="K1491" s="3">
        <v>47.63</v>
      </c>
      <c r="L1491" s="3">
        <v>39.69</v>
      </c>
      <c r="M1491" s="3">
        <v>31.75</v>
      </c>
      <c r="N1491" s="3">
        <v>23.81</v>
      </c>
      <c r="O1491" s="3">
        <v>15.88</v>
      </c>
      <c r="P1491" s="3">
        <v>7.94</v>
      </c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</row>
    <row r="1492" spans="1:33" x14ac:dyDescent="0.25">
      <c r="A1492" t="s">
        <v>1918</v>
      </c>
      <c r="B1492" s="8" t="s">
        <v>5181</v>
      </c>
      <c r="C1492" s="8" t="s">
        <v>5181</v>
      </c>
      <c r="D1492" s="5" t="s">
        <v>1918</v>
      </c>
      <c r="E1492" s="3">
        <v>0</v>
      </c>
      <c r="F1492" s="3">
        <v>22.94</v>
      </c>
      <c r="G1492" s="3">
        <v>21.44</v>
      </c>
      <c r="H1492" s="3">
        <v>24.03</v>
      </c>
      <c r="I1492" s="3">
        <v>18.829999999999998</v>
      </c>
      <c r="J1492" s="3">
        <v>16.48</v>
      </c>
      <c r="K1492" s="3">
        <v>14.12</v>
      </c>
      <c r="L1492" s="3">
        <v>11.77</v>
      </c>
      <c r="M1492" s="3">
        <v>9.42</v>
      </c>
      <c r="N1492" s="3">
        <v>7.06</v>
      </c>
      <c r="O1492" s="3">
        <v>4.71</v>
      </c>
      <c r="P1492" s="3">
        <v>2.35</v>
      </c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</row>
    <row r="1493" spans="1:33" x14ac:dyDescent="0.25">
      <c r="A1493" t="s">
        <v>1918</v>
      </c>
      <c r="B1493" s="8" t="s">
        <v>5182</v>
      </c>
      <c r="C1493" s="8" t="s">
        <v>5182</v>
      </c>
      <c r="D1493" s="5" t="s">
        <v>1924</v>
      </c>
      <c r="E1493" s="3">
        <v>6.41</v>
      </c>
      <c r="F1493" s="3">
        <v>4.1900000000000004</v>
      </c>
      <c r="G1493" s="3">
        <v>4.01</v>
      </c>
      <c r="H1493" s="3">
        <v>3.88</v>
      </c>
      <c r="I1493" s="3">
        <v>3.53</v>
      </c>
      <c r="J1493" s="3">
        <v>3.09</v>
      </c>
      <c r="K1493" s="3">
        <v>2.65</v>
      </c>
      <c r="L1493" s="3">
        <v>2.21</v>
      </c>
      <c r="M1493" s="3">
        <v>1.77</v>
      </c>
      <c r="N1493" s="3">
        <v>1.32</v>
      </c>
      <c r="O1493" s="3">
        <v>0.88</v>
      </c>
      <c r="P1493" s="3">
        <v>0.44</v>
      </c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</row>
    <row r="1494" spans="1:33" x14ac:dyDescent="0.25">
      <c r="A1494" t="s">
        <v>1918</v>
      </c>
      <c r="B1494" s="8" t="s">
        <v>5183</v>
      </c>
      <c r="C1494" s="8" t="s">
        <v>5183</v>
      </c>
      <c r="D1494" s="5" t="s">
        <v>1912</v>
      </c>
      <c r="E1494" s="3">
        <v>265.98</v>
      </c>
      <c r="F1494" s="3">
        <v>260.29000000000002</v>
      </c>
      <c r="G1494" s="3">
        <v>442.26</v>
      </c>
      <c r="H1494" s="3">
        <v>400.23</v>
      </c>
      <c r="I1494" s="3">
        <v>239.63</v>
      </c>
      <c r="J1494" s="3">
        <v>209.68</v>
      </c>
      <c r="K1494" s="3">
        <v>179.72</v>
      </c>
      <c r="L1494" s="3">
        <v>149.77000000000001</v>
      </c>
      <c r="M1494" s="3">
        <v>119.82</v>
      </c>
      <c r="N1494" s="3">
        <v>89.86</v>
      </c>
      <c r="O1494" s="3">
        <v>59.91</v>
      </c>
      <c r="P1494" s="3">
        <v>29.95</v>
      </c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</row>
    <row r="1495" spans="1:33" x14ac:dyDescent="0.25">
      <c r="A1495" t="s">
        <v>1918</v>
      </c>
      <c r="B1495" s="8" t="s">
        <v>5184</v>
      </c>
      <c r="C1495" s="8" t="s">
        <v>5184</v>
      </c>
      <c r="D1495" s="5" t="s">
        <v>1925</v>
      </c>
      <c r="E1495" s="3">
        <v>108.34</v>
      </c>
      <c r="F1495" s="3">
        <v>621.88</v>
      </c>
      <c r="G1495" s="3">
        <v>716.18</v>
      </c>
      <c r="H1495" s="3">
        <v>681.57</v>
      </c>
      <c r="I1495" s="3">
        <v>605.88</v>
      </c>
      <c r="J1495" s="3">
        <v>530.15</v>
      </c>
      <c r="K1495" s="3">
        <v>454.41</v>
      </c>
      <c r="L1495" s="3">
        <v>378.68</v>
      </c>
      <c r="M1495" s="3">
        <v>302.94</v>
      </c>
      <c r="N1495" s="3">
        <v>227.21</v>
      </c>
      <c r="O1495" s="3">
        <v>151.47</v>
      </c>
      <c r="P1495" s="3">
        <v>75.739999999999995</v>
      </c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</row>
    <row r="1496" spans="1:33" x14ac:dyDescent="0.25">
      <c r="A1496" t="s">
        <v>1918</v>
      </c>
      <c r="B1496" s="8" t="s">
        <v>5185</v>
      </c>
      <c r="C1496" s="8" t="s">
        <v>5185</v>
      </c>
      <c r="D1496" s="5" t="s">
        <v>495</v>
      </c>
      <c r="E1496" s="3">
        <v>2.8</v>
      </c>
      <c r="F1496" s="3">
        <v>1.76</v>
      </c>
      <c r="G1496" s="3">
        <v>1.65</v>
      </c>
      <c r="H1496" s="3">
        <v>1.58</v>
      </c>
      <c r="I1496" s="3">
        <v>3.17</v>
      </c>
      <c r="J1496" s="3">
        <v>2.77</v>
      </c>
      <c r="K1496" s="3">
        <v>2.38</v>
      </c>
      <c r="L1496" s="3">
        <v>1.98</v>
      </c>
      <c r="M1496" s="3">
        <v>1.59</v>
      </c>
      <c r="N1496" s="3">
        <v>1.19</v>
      </c>
      <c r="O1496" s="3">
        <v>0.79</v>
      </c>
      <c r="P1496" s="3">
        <v>0.4</v>
      </c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</row>
    <row r="1497" spans="1:33" x14ac:dyDescent="0.25">
      <c r="A1497" t="s">
        <v>1918</v>
      </c>
      <c r="B1497" s="8" t="s">
        <v>5186</v>
      </c>
      <c r="C1497" s="8" t="s">
        <v>5186</v>
      </c>
      <c r="D1497" s="5" t="s">
        <v>1920</v>
      </c>
      <c r="E1497" s="3">
        <v>1400.55</v>
      </c>
      <c r="F1497" s="3">
        <v>1486.77</v>
      </c>
      <c r="G1497" s="3">
        <v>1392.38</v>
      </c>
      <c r="H1497" s="3">
        <v>1291.06</v>
      </c>
      <c r="I1497" s="3">
        <v>15.23</v>
      </c>
      <c r="J1497" s="3">
        <v>13.33</v>
      </c>
      <c r="K1497" s="3">
        <v>11.42</v>
      </c>
      <c r="L1497" s="3">
        <v>9.52</v>
      </c>
      <c r="M1497" s="3">
        <v>7.62</v>
      </c>
      <c r="N1497" s="3">
        <v>5.71</v>
      </c>
      <c r="O1497" s="3">
        <v>3.81</v>
      </c>
      <c r="P1497" s="3">
        <v>1.9</v>
      </c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</row>
    <row r="1498" spans="1:33" x14ac:dyDescent="0.25">
      <c r="A1498" t="s">
        <v>1918</v>
      </c>
      <c r="B1498" s="8" t="s">
        <v>5187</v>
      </c>
      <c r="C1498" s="8" t="s">
        <v>5187</v>
      </c>
      <c r="D1498" s="5" t="s">
        <v>1913</v>
      </c>
      <c r="E1498" s="3">
        <v>35.81</v>
      </c>
      <c r="F1498" s="3">
        <v>34.159999999999997</v>
      </c>
      <c r="G1498" s="3">
        <v>115.82</v>
      </c>
      <c r="H1498" s="3">
        <v>98.69</v>
      </c>
      <c r="I1498" s="3">
        <v>83.46</v>
      </c>
      <c r="J1498" s="3">
        <v>73.03</v>
      </c>
      <c r="K1498" s="3">
        <v>62.6</v>
      </c>
      <c r="L1498" s="3">
        <v>52.16</v>
      </c>
      <c r="M1498" s="3">
        <v>41.73</v>
      </c>
      <c r="N1498" s="3">
        <v>31.3</v>
      </c>
      <c r="O1498" s="3">
        <v>20.87</v>
      </c>
      <c r="P1498" s="3">
        <v>10.43</v>
      </c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</row>
    <row r="1499" spans="1:33" x14ac:dyDescent="0.25">
      <c r="A1499" t="s">
        <v>1918</v>
      </c>
      <c r="B1499" s="8" t="s">
        <v>5188</v>
      </c>
      <c r="C1499" s="8" t="s">
        <v>5188</v>
      </c>
      <c r="D1499" s="5" t="s">
        <v>24</v>
      </c>
      <c r="E1499" s="3">
        <v>53.41</v>
      </c>
      <c r="F1499" s="3">
        <v>41.16</v>
      </c>
      <c r="G1499" s="3">
        <v>40.98</v>
      </c>
      <c r="H1499" s="3">
        <v>51.69</v>
      </c>
      <c r="I1499" s="3">
        <v>44.83</v>
      </c>
      <c r="J1499" s="3">
        <v>39.229999999999997</v>
      </c>
      <c r="K1499" s="3">
        <v>33.619999999999997</v>
      </c>
      <c r="L1499" s="3">
        <v>28.02</v>
      </c>
      <c r="M1499" s="3">
        <v>22.42</v>
      </c>
      <c r="N1499" s="3">
        <v>16.809999999999999</v>
      </c>
      <c r="O1499" s="3">
        <v>11.21</v>
      </c>
      <c r="P1499" s="3">
        <v>5.6</v>
      </c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</row>
    <row r="1500" spans="1:33" x14ac:dyDescent="0.25">
      <c r="A1500" t="s">
        <v>1918</v>
      </c>
      <c r="B1500" s="8" t="s">
        <v>5189</v>
      </c>
      <c r="C1500" s="8" t="s">
        <v>5189</v>
      </c>
      <c r="D1500" s="5" t="s">
        <v>1287</v>
      </c>
      <c r="E1500" s="3">
        <v>3444.33</v>
      </c>
      <c r="F1500" s="3">
        <v>3098.52</v>
      </c>
      <c r="G1500" s="3">
        <v>2928.11</v>
      </c>
      <c r="H1500" s="3">
        <v>1259.97</v>
      </c>
      <c r="I1500" s="3">
        <v>4.07</v>
      </c>
      <c r="J1500" s="3">
        <v>3.56</v>
      </c>
      <c r="K1500" s="3">
        <v>3.05</v>
      </c>
      <c r="L1500" s="3">
        <v>2.54</v>
      </c>
      <c r="M1500" s="3">
        <v>2.04</v>
      </c>
      <c r="N1500" s="3">
        <v>1.53</v>
      </c>
      <c r="O1500" s="3">
        <v>1.02</v>
      </c>
      <c r="P1500" s="3">
        <v>0.51</v>
      </c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</row>
    <row r="1501" spans="1:33" x14ac:dyDescent="0.25">
      <c r="A1501" t="s">
        <v>1918</v>
      </c>
      <c r="B1501" s="8" t="s">
        <v>5190</v>
      </c>
      <c r="C1501" s="8" t="s">
        <v>5190</v>
      </c>
      <c r="D1501" s="5" t="s">
        <v>1926</v>
      </c>
      <c r="E1501" s="3">
        <v>8.4700000000000006</v>
      </c>
      <c r="F1501" s="3">
        <v>8.43</v>
      </c>
      <c r="G1501" s="3">
        <v>8.98</v>
      </c>
      <c r="H1501" s="3">
        <v>8.84</v>
      </c>
      <c r="I1501" s="3">
        <v>8.3000000000000007</v>
      </c>
      <c r="J1501" s="3">
        <v>7.26</v>
      </c>
      <c r="K1501" s="3">
        <v>6.23</v>
      </c>
      <c r="L1501" s="3">
        <v>5.19</v>
      </c>
      <c r="M1501" s="3">
        <v>4.1500000000000004</v>
      </c>
      <c r="N1501" s="3">
        <v>3.11</v>
      </c>
      <c r="O1501" s="3">
        <v>2.08</v>
      </c>
      <c r="P1501" s="3">
        <v>1.04</v>
      </c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</row>
    <row r="1502" spans="1:33" x14ac:dyDescent="0.25">
      <c r="A1502" t="s">
        <v>588</v>
      </c>
      <c r="B1502" s="8" t="s">
        <v>5191</v>
      </c>
      <c r="C1502" s="8" t="s">
        <v>5191</v>
      </c>
      <c r="D1502" s="5" t="s">
        <v>1940</v>
      </c>
      <c r="E1502" s="3">
        <v>19.63</v>
      </c>
      <c r="F1502" s="3">
        <v>18.23</v>
      </c>
      <c r="G1502" s="3">
        <v>17.03</v>
      </c>
      <c r="H1502" s="3">
        <v>14.26</v>
      </c>
      <c r="I1502" s="3">
        <v>14.38</v>
      </c>
      <c r="J1502" s="3">
        <v>12.58</v>
      </c>
      <c r="K1502" s="3">
        <v>10.79</v>
      </c>
      <c r="L1502" s="3">
        <v>8.99</v>
      </c>
      <c r="M1502" s="3">
        <v>7.19</v>
      </c>
      <c r="N1502" s="3">
        <v>5.39</v>
      </c>
      <c r="O1502" s="3">
        <v>3.6</v>
      </c>
      <c r="P1502" s="3">
        <v>1.8</v>
      </c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</row>
    <row r="1503" spans="1:33" x14ac:dyDescent="0.25">
      <c r="A1503" t="s">
        <v>588</v>
      </c>
      <c r="B1503" s="8" t="s">
        <v>5192</v>
      </c>
      <c r="C1503" s="8" t="s">
        <v>5192</v>
      </c>
      <c r="D1503" s="5" t="s">
        <v>1941</v>
      </c>
      <c r="E1503" s="3">
        <v>22.83</v>
      </c>
      <c r="F1503" s="3">
        <v>21.3</v>
      </c>
      <c r="G1503" s="3">
        <v>24.55</v>
      </c>
      <c r="H1503" s="3">
        <v>19.45</v>
      </c>
      <c r="I1503" s="3">
        <v>18.739999999999998</v>
      </c>
      <c r="J1503" s="3">
        <v>16.399999999999999</v>
      </c>
      <c r="K1503" s="3">
        <v>14.06</v>
      </c>
      <c r="L1503" s="3">
        <v>11.71</v>
      </c>
      <c r="M1503" s="3">
        <v>9.3699999999999992</v>
      </c>
      <c r="N1503" s="3">
        <v>7.03</v>
      </c>
      <c r="O1503" s="3">
        <v>4.6900000000000004</v>
      </c>
      <c r="P1503" s="3">
        <v>2.34</v>
      </c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</row>
    <row r="1504" spans="1:33" x14ac:dyDescent="0.25">
      <c r="A1504" t="s">
        <v>588</v>
      </c>
      <c r="B1504" s="8" t="s">
        <v>5193</v>
      </c>
      <c r="C1504" s="8" t="s">
        <v>5193</v>
      </c>
      <c r="D1504" s="5" t="s">
        <v>54</v>
      </c>
      <c r="E1504" s="3">
        <v>0</v>
      </c>
      <c r="F1504" s="3">
        <v>0</v>
      </c>
      <c r="G1504" s="3">
        <v>0</v>
      </c>
      <c r="H1504" s="3">
        <v>12.43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</row>
    <row r="1505" spans="1:33" x14ac:dyDescent="0.25">
      <c r="A1505" t="s">
        <v>588</v>
      </c>
      <c r="B1505" s="8" t="s">
        <v>5194</v>
      </c>
      <c r="C1505" s="8" t="s">
        <v>5194</v>
      </c>
      <c r="D1505" s="5" t="s">
        <v>1942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</row>
    <row r="1506" spans="1:33" x14ac:dyDescent="0.25">
      <c r="A1506" t="s">
        <v>588</v>
      </c>
      <c r="B1506" s="8" t="s">
        <v>5195</v>
      </c>
      <c r="C1506" s="8" t="s">
        <v>5195</v>
      </c>
      <c r="D1506" s="5" t="s">
        <v>55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3">
        <v>0</v>
      </c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</row>
    <row r="1507" spans="1:33" x14ac:dyDescent="0.25">
      <c r="A1507" t="s">
        <v>588</v>
      </c>
      <c r="B1507" s="8" t="s">
        <v>5196</v>
      </c>
      <c r="C1507" s="8" t="s">
        <v>5196</v>
      </c>
      <c r="D1507" s="5" t="s">
        <v>414</v>
      </c>
      <c r="E1507" s="3">
        <v>30</v>
      </c>
      <c r="F1507" s="3">
        <v>27.34</v>
      </c>
      <c r="G1507" s="3">
        <v>25.43</v>
      </c>
      <c r="H1507" s="3">
        <v>23.61</v>
      </c>
      <c r="I1507" s="3">
        <v>20.65</v>
      </c>
      <c r="J1507" s="3">
        <v>18.07</v>
      </c>
      <c r="K1507" s="3">
        <v>15.49</v>
      </c>
      <c r="L1507" s="3">
        <v>12.91</v>
      </c>
      <c r="M1507" s="3">
        <v>10.33</v>
      </c>
      <c r="N1507" s="3">
        <v>7.74</v>
      </c>
      <c r="O1507" s="3">
        <v>5.16</v>
      </c>
      <c r="P1507" s="3">
        <v>2.58</v>
      </c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</row>
    <row r="1508" spans="1:33" x14ac:dyDescent="0.25">
      <c r="A1508" t="s">
        <v>588</v>
      </c>
      <c r="B1508" s="8" t="s">
        <v>5197</v>
      </c>
      <c r="C1508" s="8" t="s">
        <v>5197</v>
      </c>
      <c r="D1508" s="5" t="s">
        <v>39</v>
      </c>
      <c r="E1508" s="3">
        <v>22.27</v>
      </c>
      <c r="F1508" s="3">
        <v>20.62</v>
      </c>
      <c r="G1508" s="3">
        <v>19.47</v>
      </c>
      <c r="H1508" s="3">
        <v>15.88</v>
      </c>
      <c r="I1508" s="3">
        <v>23.61</v>
      </c>
      <c r="J1508" s="3">
        <v>20.66</v>
      </c>
      <c r="K1508" s="3">
        <v>17.71</v>
      </c>
      <c r="L1508" s="3">
        <v>14.76</v>
      </c>
      <c r="M1508" s="3">
        <v>11.81</v>
      </c>
      <c r="N1508" s="3">
        <v>8.85</v>
      </c>
      <c r="O1508" s="3">
        <v>5.9</v>
      </c>
      <c r="P1508" s="3">
        <v>2.95</v>
      </c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</row>
    <row r="1509" spans="1:33" x14ac:dyDescent="0.25">
      <c r="A1509" t="s">
        <v>588</v>
      </c>
      <c r="B1509" s="8" t="s">
        <v>5198</v>
      </c>
      <c r="C1509" s="8" t="s">
        <v>5198</v>
      </c>
      <c r="D1509" s="5" t="s">
        <v>1943</v>
      </c>
      <c r="E1509" s="3">
        <v>6.12</v>
      </c>
      <c r="F1509" s="3">
        <v>5.59</v>
      </c>
      <c r="G1509" s="3">
        <v>5.22</v>
      </c>
      <c r="H1509" s="3">
        <v>4.09</v>
      </c>
      <c r="I1509" s="3">
        <v>3.86</v>
      </c>
      <c r="J1509" s="3">
        <v>3.38</v>
      </c>
      <c r="K1509" s="3">
        <v>2.9</v>
      </c>
      <c r="L1509" s="3">
        <v>2.41</v>
      </c>
      <c r="M1509" s="3">
        <v>1.93</v>
      </c>
      <c r="N1509" s="3">
        <v>1.45</v>
      </c>
      <c r="O1509" s="3">
        <v>0.97</v>
      </c>
      <c r="P1509" s="3">
        <v>0.48</v>
      </c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</row>
    <row r="1510" spans="1:33" x14ac:dyDescent="0.25">
      <c r="A1510" t="s">
        <v>588</v>
      </c>
      <c r="B1510" s="8" t="s">
        <v>5199</v>
      </c>
      <c r="C1510" s="8" t="s">
        <v>5199</v>
      </c>
      <c r="D1510" s="5" t="s">
        <v>1944</v>
      </c>
      <c r="E1510" s="3">
        <v>0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3">
        <v>0</v>
      </c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</row>
    <row r="1511" spans="1:33" x14ac:dyDescent="0.25">
      <c r="A1511" t="s">
        <v>588</v>
      </c>
      <c r="B1511" s="8" t="s">
        <v>5200</v>
      </c>
      <c r="C1511" s="8" t="s">
        <v>5200</v>
      </c>
      <c r="D1511" s="5" t="s">
        <v>468</v>
      </c>
      <c r="E1511" s="3">
        <v>12.64</v>
      </c>
      <c r="F1511" s="3">
        <v>20.14</v>
      </c>
      <c r="G1511" s="3">
        <v>18.78</v>
      </c>
      <c r="H1511" s="3">
        <v>15.57</v>
      </c>
      <c r="I1511" s="3">
        <v>14.19</v>
      </c>
      <c r="J1511" s="3">
        <v>12.42</v>
      </c>
      <c r="K1511" s="3">
        <v>10.64</v>
      </c>
      <c r="L1511" s="3">
        <v>8.8699999999999992</v>
      </c>
      <c r="M1511" s="3">
        <v>7.1</v>
      </c>
      <c r="N1511" s="3">
        <v>5.32</v>
      </c>
      <c r="O1511" s="3">
        <v>3.55</v>
      </c>
      <c r="P1511" s="3">
        <v>1.77</v>
      </c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</row>
    <row r="1512" spans="1:33" x14ac:dyDescent="0.25">
      <c r="A1512" t="s">
        <v>588</v>
      </c>
      <c r="B1512" s="8" t="s">
        <v>5201</v>
      </c>
      <c r="C1512" s="8" t="s">
        <v>5201</v>
      </c>
      <c r="D1512" s="5" t="s">
        <v>41</v>
      </c>
      <c r="E1512" s="3">
        <v>25.02</v>
      </c>
      <c r="F1512" s="3">
        <v>24.17</v>
      </c>
      <c r="G1512" s="3">
        <v>21.12</v>
      </c>
      <c r="H1512" s="3">
        <v>20.23</v>
      </c>
      <c r="I1512" s="3">
        <v>18.53</v>
      </c>
      <c r="J1512" s="3">
        <v>16.21</v>
      </c>
      <c r="K1512" s="3">
        <v>13.9</v>
      </c>
      <c r="L1512" s="3">
        <v>11.58</v>
      </c>
      <c r="M1512" s="3">
        <v>9.27</v>
      </c>
      <c r="N1512" s="3">
        <v>6.95</v>
      </c>
      <c r="O1512" s="3">
        <v>4.63</v>
      </c>
      <c r="P1512" s="3">
        <v>2.3199999999999998</v>
      </c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</row>
    <row r="1513" spans="1:33" x14ac:dyDescent="0.25">
      <c r="A1513" t="s">
        <v>588</v>
      </c>
      <c r="B1513" s="8" t="s">
        <v>5202</v>
      </c>
      <c r="C1513" s="8" t="s">
        <v>5202</v>
      </c>
      <c r="D1513" s="5" t="s">
        <v>1344</v>
      </c>
      <c r="E1513" s="3">
        <v>141.61000000000001</v>
      </c>
      <c r="F1513" s="3">
        <v>188.85</v>
      </c>
      <c r="G1513" s="3">
        <v>171.16</v>
      </c>
      <c r="H1513" s="3">
        <v>148.51</v>
      </c>
      <c r="I1513" s="3">
        <v>171.22</v>
      </c>
      <c r="J1513" s="3">
        <v>149.82</v>
      </c>
      <c r="K1513" s="3">
        <v>128.41999999999999</v>
      </c>
      <c r="L1513" s="3">
        <v>107.01</v>
      </c>
      <c r="M1513" s="3">
        <v>85.61</v>
      </c>
      <c r="N1513" s="3">
        <v>64.209999999999994</v>
      </c>
      <c r="O1513" s="3">
        <v>42.81</v>
      </c>
      <c r="P1513" s="3">
        <v>21.4</v>
      </c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</row>
    <row r="1514" spans="1:33" x14ac:dyDescent="0.25">
      <c r="A1514" t="s">
        <v>588</v>
      </c>
      <c r="B1514" s="8" t="s">
        <v>5203</v>
      </c>
      <c r="C1514" s="8" t="s">
        <v>5203</v>
      </c>
      <c r="D1514" s="5" t="s">
        <v>1945</v>
      </c>
      <c r="E1514" s="3">
        <v>52.97</v>
      </c>
      <c r="F1514" s="3">
        <v>48.98</v>
      </c>
      <c r="G1514" s="3">
        <v>59</v>
      </c>
      <c r="H1514" s="3">
        <v>76.55</v>
      </c>
      <c r="I1514" s="3">
        <v>68.88</v>
      </c>
      <c r="J1514" s="3">
        <v>60.27</v>
      </c>
      <c r="K1514" s="3">
        <v>51.66</v>
      </c>
      <c r="L1514" s="3">
        <v>43.05</v>
      </c>
      <c r="M1514" s="3">
        <v>34.44</v>
      </c>
      <c r="N1514" s="3">
        <v>25.83</v>
      </c>
      <c r="O1514" s="3">
        <v>17.22</v>
      </c>
      <c r="P1514" s="3">
        <v>8.61</v>
      </c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</row>
    <row r="1515" spans="1:33" x14ac:dyDescent="0.25">
      <c r="A1515" t="s">
        <v>588</v>
      </c>
      <c r="B1515" s="8" t="s">
        <v>5204</v>
      </c>
      <c r="C1515" s="8" t="s">
        <v>5204</v>
      </c>
      <c r="D1515" s="5" t="s">
        <v>372</v>
      </c>
      <c r="E1515" s="3">
        <v>0.44</v>
      </c>
      <c r="F1515" s="3">
        <v>0.4</v>
      </c>
      <c r="G1515" s="3">
        <v>0.38</v>
      </c>
      <c r="H1515" s="3">
        <v>0.55000000000000004</v>
      </c>
      <c r="I1515" s="3">
        <v>0.34</v>
      </c>
      <c r="J1515" s="3">
        <v>0.3</v>
      </c>
      <c r="K1515" s="3">
        <v>0.26</v>
      </c>
      <c r="L1515" s="3">
        <v>0.21</v>
      </c>
      <c r="M1515" s="3">
        <v>0.17</v>
      </c>
      <c r="N1515" s="3">
        <v>0.13</v>
      </c>
      <c r="O1515" s="3">
        <v>0.09</v>
      </c>
      <c r="P1515" s="3">
        <v>0.04</v>
      </c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</row>
    <row r="1516" spans="1:33" x14ac:dyDescent="0.25">
      <c r="A1516" t="s">
        <v>588</v>
      </c>
      <c r="B1516" s="8" t="s">
        <v>5205</v>
      </c>
      <c r="C1516" s="8" t="s">
        <v>5205</v>
      </c>
      <c r="D1516" s="5" t="s">
        <v>565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</row>
    <row r="1517" spans="1:33" x14ac:dyDescent="0.25">
      <c r="A1517" t="s">
        <v>588</v>
      </c>
      <c r="B1517" s="8" t="s">
        <v>5206</v>
      </c>
      <c r="C1517" s="8" t="s">
        <v>5206</v>
      </c>
      <c r="D1517" s="5" t="s">
        <v>670</v>
      </c>
      <c r="E1517" s="3">
        <v>0</v>
      </c>
      <c r="F1517" s="3">
        <v>0</v>
      </c>
      <c r="G1517" s="3">
        <v>0</v>
      </c>
      <c r="H1517" s="3">
        <v>0</v>
      </c>
      <c r="I1517" s="3">
        <v>0.28999999999999998</v>
      </c>
      <c r="J1517" s="3">
        <v>0.25</v>
      </c>
      <c r="K1517" s="3">
        <v>0.22</v>
      </c>
      <c r="L1517" s="3">
        <v>0.18</v>
      </c>
      <c r="M1517" s="3">
        <v>0.15</v>
      </c>
      <c r="N1517" s="3">
        <v>0.11</v>
      </c>
      <c r="O1517" s="3">
        <v>7.0000000000000007E-2</v>
      </c>
      <c r="P1517" s="3">
        <v>0.04</v>
      </c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</row>
    <row r="1518" spans="1:33" x14ac:dyDescent="0.25">
      <c r="A1518" t="s">
        <v>588</v>
      </c>
      <c r="B1518" s="8" t="s">
        <v>5207</v>
      </c>
      <c r="C1518" s="8" t="s">
        <v>5207</v>
      </c>
      <c r="D1518" s="5" t="s">
        <v>706</v>
      </c>
      <c r="E1518" s="3">
        <v>30.33</v>
      </c>
      <c r="F1518" s="3">
        <v>27.92</v>
      </c>
      <c r="G1518" s="3">
        <v>26</v>
      </c>
      <c r="H1518" s="3">
        <v>21.25</v>
      </c>
      <c r="I1518" s="3">
        <v>19.96</v>
      </c>
      <c r="J1518" s="3">
        <v>17.47</v>
      </c>
      <c r="K1518" s="3">
        <v>14.97</v>
      </c>
      <c r="L1518" s="3">
        <v>12.48</v>
      </c>
      <c r="M1518" s="3">
        <v>9.98</v>
      </c>
      <c r="N1518" s="3">
        <v>7.49</v>
      </c>
      <c r="O1518" s="3">
        <v>4.99</v>
      </c>
      <c r="P1518" s="3">
        <v>2.5</v>
      </c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</row>
    <row r="1519" spans="1:33" x14ac:dyDescent="0.25">
      <c r="A1519" t="s">
        <v>588</v>
      </c>
      <c r="B1519" s="8" t="s">
        <v>5208</v>
      </c>
      <c r="C1519" s="8" t="s">
        <v>5208</v>
      </c>
      <c r="D1519" s="5" t="s">
        <v>1011</v>
      </c>
      <c r="E1519" s="3">
        <v>129.33000000000001</v>
      </c>
      <c r="F1519" s="3">
        <v>120.09</v>
      </c>
      <c r="G1519" s="3">
        <v>112.46</v>
      </c>
      <c r="H1519" s="3">
        <v>89.68</v>
      </c>
      <c r="I1519" s="3">
        <v>85.49</v>
      </c>
      <c r="J1519" s="3">
        <v>74.8</v>
      </c>
      <c r="K1519" s="3">
        <v>64.12</v>
      </c>
      <c r="L1519" s="3">
        <v>53.43</v>
      </c>
      <c r="M1519" s="3">
        <v>42.75</v>
      </c>
      <c r="N1519" s="3">
        <v>32.06</v>
      </c>
      <c r="O1519" s="3">
        <v>21.37</v>
      </c>
      <c r="P1519" s="3">
        <v>10.69</v>
      </c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</row>
    <row r="1520" spans="1:33" x14ac:dyDescent="0.25">
      <c r="A1520" t="s">
        <v>588</v>
      </c>
      <c r="B1520" s="8" t="s">
        <v>5209</v>
      </c>
      <c r="C1520" s="8" t="s">
        <v>5209</v>
      </c>
      <c r="D1520" s="5" t="s">
        <v>505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3">
        <v>0</v>
      </c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</row>
    <row r="1521" spans="1:33" x14ac:dyDescent="0.25">
      <c r="A1521" t="s">
        <v>347</v>
      </c>
      <c r="B1521" s="8" t="s">
        <v>5210</v>
      </c>
      <c r="C1521" s="8" t="s">
        <v>5210</v>
      </c>
      <c r="D1521" s="5" t="s">
        <v>1951</v>
      </c>
      <c r="E1521" s="3">
        <v>4.4000000000000004</v>
      </c>
      <c r="F1521" s="3">
        <v>4.04</v>
      </c>
      <c r="G1521" s="3">
        <v>3.91</v>
      </c>
      <c r="H1521" s="3">
        <v>3.57</v>
      </c>
      <c r="I1521" s="3">
        <v>3.49</v>
      </c>
      <c r="J1521" s="3">
        <v>3.05</v>
      </c>
      <c r="K1521" s="3">
        <v>2.62</v>
      </c>
      <c r="L1521" s="3">
        <v>2.1800000000000002</v>
      </c>
      <c r="M1521" s="3">
        <v>1.75</v>
      </c>
      <c r="N1521" s="3">
        <v>1.31</v>
      </c>
      <c r="O1521" s="3">
        <v>0.87</v>
      </c>
      <c r="P1521" s="3">
        <v>0.44</v>
      </c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</row>
    <row r="1522" spans="1:33" x14ac:dyDescent="0.25">
      <c r="A1522" t="s">
        <v>347</v>
      </c>
      <c r="B1522" s="8" t="s">
        <v>5211</v>
      </c>
      <c r="C1522" s="8" t="s">
        <v>5211</v>
      </c>
      <c r="D1522" s="5" t="s">
        <v>147</v>
      </c>
      <c r="E1522" s="3">
        <v>0</v>
      </c>
      <c r="F1522" s="3">
        <v>0</v>
      </c>
      <c r="G1522" s="3">
        <v>0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</row>
    <row r="1523" spans="1:33" x14ac:dyDescent="0.25">
      <c r="A1523" t="s">
        <v>347</v>
      </c>
      <c r="B1523" s="8" t="s">
        <v>5212</v>
      </c>
      <c r="C1523" s="8" t="s">
        <v>5212</v>
      </c>
      <c r="D1523" s="5" t="s">
        <v>414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</row>
    <row r="1524" spans="1:33" x14ac:dyDescent="0.25">
      <c r="A1524" t="s">
        <v>347</v>
      </c>
      <c r="B1524" s="8" t="s">
        <v>5213</v>
      </c>
      <c r="C1524" s="8" t="s">
        <v>5213</v>
      </c>
      <c r="D1524" s="5" t="s">
        <v>1952</v>
      </c>
      <c r="E1524" s="3">
        <v>5.66</v>
      </c>
      <c r="F1524" s="3">
        <v>5.09</v>
      </c>
      <c r="G1524" s="3">
        <v>4.7</v>
      </c>
      <c r="H1524" s="3">
        <v>11.29</v>
      </c>
      <c r="I1524" s="3">
        <v>5.88</v>
      </c>
      <c r="J1524" s="3">
        <v>5.15</v>
      </c>
      <c r="K1524" s="3">
        <v>4.41</v>
      </c>
      <c r="L1524" s="3">
        <v>3.68</v>
      </c>
      <c r="M1524" s="3">
        <v>2.94</v>
      </c>
      <c r="N1524" s="3">
        <v>2.21</v>
      </c>
      <c r="O1524" s="3">
        <v>1.47</v>
      </c>
      <c r="P1524" s="3">
        <v>0.74</v>
      </c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</row>
    <row r="1525" spans="1:33" x14ac:dyDescent="0.25">
      <c r="A1525" t="s">
        <v>347</v>
      </c>
      <c r="B1525" s="8" t="s">
        <v>5214</v>
      </c>
      <c r="C1525" s="8" t="s">
        <v>5214</v>
      </c>
      <c r="D1525" s="5" t="s">
        <v>13</v>
      </c>
      <c r="E1525" s="3">
        <v>1.41</v>
      </c>
      <c r="F1525" s="3">
        <v>1.31</v>
      </c>
      <c r="G1525" s="3">
        <v>1.19</v>
      </c>
      <c r="H1525" s="3">
        <v>1.1299999999999999</v>
      </c>
      <c r="I1525" s="3">
        <v>1.1000000000000001</v>
      </c>
      <c r="J1525" s="3">
        <v>0.96</v>
      </c>
      <c r="K1525" s="3">
        <v>0.83</v>
      </c>
      <c r="L1525" s="3">
        <v>0.69</v>
      </c>
      <c r="M1525" s="3">
        <v>0.55000000000000004</v>
      </c>
      <c r="N1525" s="3">
        <v>0.41</v>
      </c>
      <c r="O1525" s="3">
        <v>0.28000000000000003</v>
      </c>
      <c r="P1525" s="3">
        <v>0.14000000000000001</v>
      </c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</row>
    <row r="1526" spans="1:33" x14ac:dyDescent="0.25">
      <c r="A1526" t="s">
        <v>347</v>
      </c>
      <c r="B1526" s="8" t="s">
        <v>5215</v>
      </c>
      <c r="C1526" s="8" t="s">
        <v>5215</v>
      </c>
      <c r="D1526" s="5" t="s">
        <v>1953</v>
      </c>
      <c r="E1526" s="3">
        <v>23.39</v>
      </c>
      <c r="F1526" s="3">
        <v>20.74</v>
      </c>
      <c r="G1526" s="3">
        <v>19.59</v>
      </c>
      <c r="H1526" s="3">
        <v>24.01</v>
      </c>
      <c r="I1526" s="3">
        <v>22.43</v>
      </c>
      <c r="J1526" s="3">
        <v>19.63</v>
      </c>
      <c r="K1526" s="3">
        <v>16.82</v>
      </c>
      <c r="L1526" s="3">
        <v>14.02</v>
      </c>
      <c r="M1526" s="3">
        <v>11.22</v>
      </c>
      <c r="N1526" s="3">
        <v>8.41</v>
      </c>
      <c r="O1526" s="3">
        <v>5.61</v>
      </c>
      <c r="P1526" s="3">
        <v>2.8</v>
      </c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</row>
    <row r="1527" spans="1:33" x14ac:dyDescent="0.25">
      <c r="A1527" t="s">
        <v>347</v>
      </c>
      <c r="B1527" s="8" t="s">
        <v>5216</v>
      </c>
      <c r="C1527" s="8" t="s">
        <v>5216</v>
      </c>
      <c r="D1527" s="5" t="s">
        <v>347</v>
      </c>
      <c r="E1527" s="3">
        <v>76.010000000000005</v>
      </c>
      <c r="F1527" s="3">
        <v>71.22</v>
      </c>
      <c r="G1527" s="3">
        <v>67.98</v>
      </c>
      <c r="H1527" s="3">
        <v>67.28</v>
      </c>
      <c r="I1527" s="3">
        <v>72.849999999999994</v>
      </c>
      <c r="J1527" s="3">
        <v>63.74</v>
      </c>
      <c r="K1527" s="3">
        <v>54.64</v>
      </c>
      <c r="L1527" s="3">
        <v>45.53</v>
      </c>
      <c r="M1527" s="3">
        <v>36.43</v>
      </c>
      <c r="N1527" s="3">
        <v>27.32</v>
      </c>
      <c r="O1527" s="3">
        <v>18.21</v>
      </c>
      <c r="P1527" s="3">
        <v>9.11</v>
      </c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</row>
    <row r="1528" spans="1:33" x14ac:dyDescent="0.25">
      <c r="A1528" t="s">
        <v>347</v>
      </c>
      <c r="B1528" s="8" t="s">
        <v>5217</v>
      </c>
      <c r="C1528" s="8" t="s">
        <v>5217</v>
      </c>
      <c r="D1528" s="5" t="s">
        <v>102</v>
      </c>
      <c r="E1528" s="3">
        <v>9248.11</v>
      </c>
      <c r="F1528" s="3">
        <v>9004.2000000000007</v>
      </c>
      <c r="G1528" s="3">
        <v>9062.7000000000007</v>
      </c>
      <c r="H1528" s="3">
        <v>8827</v>
      </c>
      <c r="I1528" s="3">
        <v>8944.8799999999992</v>
      </c>
      <c r="J1528" s="3">
        <v>7826.77</v>
      </c>
      <c r="K1528" s="3">
        <v>6708.66</v>
      </c>
      <c r="L1528" s="3">
        <v>5590.55</v>
      </c>
      <c r="M1528" s="3">
        <v>4472.4399999999996</v>
      </c>
      <c r="N1528" s="3">
        <v>3354.33</v>
      </c>
      <c r="O1528" s="3">
        <v>2236.2199999999998</v>
      </c>
      <c r="P1528" s="3">
        <v>1118.1099999999999</v>
      </c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</row>
    <row r="1529" spans="1:33" x14ac:dyDescent="0.25">
      <c r="A1529" t="s">
        <v>347</v>
      </c>
      <c r="B1529" s="8" t="s">
        <v>5218</v>
      </c>
      <c r="C1529" s="8" t="s">
        <v>5218</v>
      </c>
      <c r="D1529" s="5" t="s">
        <v>537</v>
      </c>
      <c r="E1529" s="3">
        <v>583.63</v>
      </c>
      <c r="F1529" s="3">
        <v>549.09</v>
      </c>
      <c r="G1529" s="3">
        <v>535.49</v>
      </c>
      <c r="H1529" s="3">
        <v>536.44000000000005</v>
      </c>
      <c r="I1529" s="3">
        <v>539.27</v>
      </c>
      <c r="J1529" s="3">
        <v>471.86</v>
      </c>
      <c r="K1529" s="3">
        <v>404.45</v>
      </c>
      <c r="L1529" s="3">
        <v>337.04</v>
      </c>
      <c r="M1529" s="3">
        <v>269.64</v>
      </c>
      <c r="N1529" s="3">
        <v>202.23</v>
      </c>
      <c r="O1529" s="3">
        <v>134.82</v>
      </c>
      <c r="P1529" s="3">
        <v>67.41</v>
      </c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</row>
    <row r="1530" spans="1:33" x14ac:dyDescent="0.25">
      <c r="A1530" t="s">
        <v>347</v>
      </c>
      <c r="B1530" s="8" t="s">
        <v>5219</v>
      </c>
      <c r="C1530" s="8" t="s">
        <v>5219</v>
      </c>
      <c r="D1530" s="5" t="s">
        <v>24</v>
      </c>
      <c r="E1530" s="3">
        <v>13.03</v>
      </c>
      <c r="F1530" s="3">
        <v>12.01</v>
      </c>
      <c r="G1530" s="3">
        <v>11.61</v>
      </c>
      <c r="H1530" s="3">
        <v>13.92</v>
      </c>
      <c r="I1530" s="3">
        <v>13.41</v>
      </c>
      <c r="J1530" s="3">
        <v>11.73</v>
      </c>
      <c r="K1530" s="3">
        <v>10.06</v>
      </c>
      <c r="L1530" s="3">
        <v>8.3800000000000008</v>
      </c>
      <c r="M1530" s="3">
        <v>6.71</v>
      </c>
      <c r="N1530" s="3">
        <v>5.03</v>
      </c>
      <c r="O1530" s="3">
        <v>3.35</v>
      </c>
      <c r="P1530" s="3">
        <v>1.68</v>
      </c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</row>
    <row r="1531" spans="1:33" x14ac:dyDescent="0.25">
      <c r="A1531" t="s">
        <v>347</v>
      </c>
      <c r="B1531" s="8" t="s">
        <v>5220</v>
      </c>
      <c r="C1531" s="8" t="s">
        <v>5220</v>
      </c>
      <c r="D1531" s="5" t="s">
        <v>138</v>
      </c>
      <c r="E1531" s="3">
        <v>14.53</v>
      </c>
      <c r="F1531" s="3">
        <v>13.02</v>
      </c>
      <c r="G1531" s="3">
        <v>9.82</v>
      </c>
      <c r="H1531" s="3">
        <v>12.16</v>
      </c>
      <c r="I1531" s="3">
        <v>11.85</v>
      </c>
      <c r="J1531" s="3">
        <v>10.37</v>
      </c>
      <c r="K1531" s="3">
        <v>8.89</v>
      </c>
      <c r="L1531" s="3">
        <v>7.41</v>
      </c>
      <c r="M1531" s="3">
        <v>5.93</v>
      </c>
      <c r="N1531" s="3">
        <v>4.4400000000000004</v>
      </c>
      <c r="O1531" s="3">
        <v>2.96</v>
      </c>
      <c r="P1531" s="3">
        <v>1.48</v>
      </c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</row>
    <row r="1532" spans="1:33" x14ac:dyDescent="0.25">
      <c r="A1532" t="s">
        <v>347</v>
      </c>
      <c r="B1532" s="8" t="s">
        <v>5221</v>
      </c>
      <c r="C1532" s="8" t="s">
        <v>5221</v>
      </c>
      <c r="D1532" s="5" t="s">
        <v>1287</v>
      </c>
      <c r="E1532" s="3">
        <v>9.2200000000000006</v>
      </c>
      <c r="F1532" s="3">
        <v>8.65</v>
      </c>
      <c r="G1532" s="3">
        <v>9.23</v>
      </c>
      <c r="H1532" s="3">
        <v>10.7</v>
      </c>
      <c r="I1532" s="3">
        <v>9.74</v>
      </c>
      <c r="J1532" s="3">
        <v>8.52</v>
      </c>
      <c r="K1532" s="3">
        <v>7.31</v>
      </c>
      <c r="L1532" s="3">
        <v>6.09</v>
      </c>
      <c r="M1532" s="3">
        <v>4.87</v>
      </c>
      <c r="N1532" s="3">
        <v>3.65</v>
      </c>
      <c r="O1532" s="3">
        <v>2.44</v>
      </c>
      <c r="P1532" s="3">
        <v>1.22</v>
      </c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</row>
    <row r="1533" spans="1:33" x14ac:dyDescent="0.25">
      <c r="A1533" t="s">
        <v>2685</v>
      </c>
      <c r="B1533" s="8" t="s">
        <v>5222</v>
      </c>
      <c r="C1533" s="8" t="s">
        <v>5222</v>
      </c>
      <c r="D1533" s="5" t="s">
        <v>38</v>
      </c>
      <c r="E1533" s="3">
        <v>50.42</v>
      </c>
      <c r="F1533" s="3">
        <v>44.56</v>
      </c>
      <c r="G1533" s="3">
        <v>43</v>
      </c>
      <c r="H1533" s="3">
        <v>42.22</v>
      </c>
      <c r="I1533" s="3">
        <v>39.770000000000003</v>
      </c>
      <c r="J1533" s="3">
        <v>34.799999999999997</v>
      </c>
      <c r="K1533" s="3">
        <v>29.83</v>
      </c>
      <c r="L1533" s="3">
        <v>24.86</v>
      </c>
      <c r="M1533" s="3">
        <v>19.89</v>
      </c>
      <c r="N1533" s="3">
        <v>14.91</v>
      </c>
      <c r="O1533" s="3">
        <v>9.94</v>
      </c>
      <c r="P1533" s="3">
        <v>4.97</v>
      </c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</row>
    <row r="1534" spans="1:33" x14ac:dyDescent="0.25">
      <c r="A1534" t="s">
        <v>2685</v>
      </c>
      <c r="B1534" s="8" t="s">
        <v>5223</v>
      </c>
      <c r="C1534" s="8" t="s">
        <v>5223</v>
      </c>
      <c r="D1534" s="5" t="s">
        <v>1962</v>
      </c>
      <c r="E1534" s="3">
        <v>31.18</v>
      </c>
      <c r="F1534" s="3">
        <v>37.08</v>
      </c>
      <c r="G1534" s="3">
        <v>36.19</v>
      </c>
      <c r="H1534" s="3">
        <v>33.909999999999997</v>
      </c>
      <c r="I1534" s="3">
        <v>31.46</v>
      </c>
      <c r="J1534" s="3">
        <v>27.53</v>
      </c>
      <c r="K1534" s="3">
        <v>23.6</v>
      </c>
      <c r="L1534" s="3">
        <v>19.66</v>
      </c>
      <c r="M1534" s="3">
        <v>15.73</v>
      </c>
      <c r="N1534" s="3">
        <v>11.8</v>
      </c>
      <c r="O1534" s="3">
        <v>7.87</v>
      </c>
      <c r="P1534" s="3">
        <v>3.93</v>
      </c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</row>
    <row r="1535" spans="1:33" x14ac:dyDescent="0.25">
      <c r="A1535" t="s">
        <v>2685</v>
      </c>
      <c r="B1535" s="8" t="s">
        <v>5224</v>
      </c>
      <c r="C1535" s="8" t="s">
        <v>5224</v>
      </c>
      <c r="D1535" s="5" t="s">
        <v>1963</v>
      </c>
      <c r="E1535" s="3">
        <v>17.670000000000002</v>
      </c>
      <c r="F1535" s="3">
        <v>20.73</v>
      </c>
      <c r="G1535" s="3">
        <v>20.010000000000002</v>
      </c>
      <c r="H1535" s="3">
        <v>18.440000000000001</v>
      </c>
      <c r="I1535" s="3">
        <v>18.809999999999999</v>
      </c>
      <c r="J1535" s="3">
        <v>16.46</v>
      </c>
      <c r="K1535" s="3">
        <v>14.11</v>
      </c>
      <c r="L1535" s="3">
        <v>11.76</v>
      </c>
      <c r="M1535" s="3">
        <v>9.41</v>
      </c>
      <c r="N1535" s="3">
        <v>7.05</v>
      </c>
      <c r="O1535" s="3">
        <v>4.7</v>
      </c>
      <c r="P1535" s="3">
        <v>2.35</v>
      </c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</row>
    <row r="1536" spans="1:33" x14ac:dyDescent="0.25">
      <c r="A1536" t="s">
        <v>2685</v>
      </c>
      <c r="B1536" s="8" t="s">
        <v>5225</v>
      </c>
      <c r="C1536" s="8" t="s">
        <v>5225</v>
      </c>
      <c r="D1536" s="5" t="s">
        <v>368</v>
      </c>
      <c r="E1536" s="3">
        <v>18.7</v>
      </c>
      <c r="F1536" s="3">
        <v>21.78</v>
      </c>
      <c r="G1536" s="3">
        <v>21.07</v>
      </c>
      <c r="H1536" s="3">
        <v>19.78</v>
      </c>
      <c r="I1536" s="3">
        <v>20.59</v>
      </c>
      <c r="J1536" s="3">
        <v>18.02</v>
      </c>
      <c r="K1536" s="3">
        <v>15.44</v>
      </c>
      <c r="L1536" s="3">
        <v>12.87</v>
      </c>
      <c r="M1536" s="3">
        <v>10.3</v>
      </c>
      <c r="N1536" s="3">
        <v>7.72</v>
      </c>
      <c r="O1536" s="3">
        <v>5.15</v>
      </c>
      <c r="P1536" s="3">
        <v>2.57</v>
      </c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</row>
    <row r="1537" spans="1:33" x14ac:dyDescent="0.25">
      <c r="A1537" t="s">
        <v>2685</v>
      </c>
      <c r="B1537" s="8" t="s">
        <v>5226</v>
      </c>
      <c r="C1537" s="8" t="s">
        <v>5226</v>
      </c>
      <c r="D1537" s="5" t="s">
        <v>39</v>
      </c>
      <c r="E1537" s="3">
        <v>32.020000000000003</v>
      </c>
      <c r="F1537" s="3">
        <v>36.89</v>
      </c>
      <c r="G1537" s="3">
        <v>41.9</v>
      </c>
      <c r="H1537" s="3">
        <v>39.68</v>
      </c>
      <c r="I1537" s="3">
        <v>38.29</v>
      </c>
      <c r="J1537" s="3">
        <v>33.5</v>
      </c>
      <c r="K1537" s="3">
        <v>28.72</v>
      </c>
      <c r="L1537" s="3">
        <v>23.93</v>
      </c>
      <c r="M1537" s="3">
        <v>19.149999999999999</v>
      </c>
      <c r="N1537" s="3">
        <v>14.36</v>
      </c>
      <c r="O1537" s="3">
        <v>9.57</v>
      </c>
      <c r="P1537" s="3">
        <v>4.79</v>
      </c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</row>
    <row r="1538" spans="1:33" x14ac:dyDescent="0.25">
      <c r="A1538" t="s">
        <v>2685</v>
      </c>
      <c r="B1538" s="8" t="s">
        <v>5227</v>
      </c>
      <c r="C1538" s="8" t="s">
        <v>5227</v>
      </c>
      <c r="D1538" s="5" t="s">
        <v>41</v>
      </c>
      <c r="E1538" s="3">
        <v>0</v>
      </c>
      <c r="F1538" s="3">
        <v>0</v>
      </c>
      <c r="G1538" s="3">
        <v>0</v>
      </c>
      <c r="H1538" s="3">
        <v>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3">
        <v>0</v>
      </c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</row>
    <row r="1539" spans="1:33" x14ac:dyDescent="0.25">
      <c r="A1539" t="s">
        <v>2685</v>
      </c>
      <c r="B1539" s="8" t="s">
        <v>5228</v>
      </c>
      <c r="C1539" s="8" t="s">
        <v>5228</v>
      </c>
      <c r="D1539" s="5" t="s">
        <v>1964</v>
      </c>
      <c r="E1539" s="3">
        <v>0</v>
      </c>
      <c r="F1539" s="3">
        <v>0</v>
      </c>
      <c r="G1539" s="3">
        <v>0</v>
      </c>
      <c r="H1539" s="3">
        <v>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P1539" s="3">
        <v>0</v>
      </c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</row>
    <row r="1540" spans="1:33" x14ac:dyDescent="0.25">
      <c r="A1540" t="s">
        <v>2685</v>
      </c>
      <c r="B1540" s="8" t="s">
        <v>5229</v>
      </c>
      <c r="C1540" s="8" t="s">
        <v>5229</v>
      </c>
      <c r="D1540" s="5" t="s">
        <v>1955</v>
      </c>
      <c r="E1540" s="3">
        <v>1009.57</v>
      </c>
      <c r="F1540" s="3">
        <v>923.83</v>
      </c>
      <c r="G1540" s="3">
        <v>904.51</v>
      </c>
      <c r="H1540" s="3">
        <v>846.51</v>
      </c>
      <c r="I1540" s="3">
        <v>877.77</v>
      </c>
      <c r="J1540" s="3">
        <v>768.05</v>
      </c>
      <c r="K1540" s="3">
        <v>658.33</v>
      </c>
      <c r="L1540" s="3">
        <v>548.61</v>
      </c>
      <c r="M1540" s="3">
        <v>438.89</v>
      </c>
      <c r="N1540" s="3">
        <v>329.16</v>
      </c>
      <c r="O1540" s="3">
        <v>219.44</v>
      </c>
      <c r="P1540" s="3">
        <v>109.72</v>
      </c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</row>
    <row r="1541" spans="1:33" x14ac:dyDescent="0.25">
      <c r="A1541" t="s">
        <v>2685</v>
      </c>
      <c r="B1541" s="8" t="s">
        <v>5230</v>
      </c>
      <c r="C1541" s="8" t="s">
        <v>5230</v>
      </c>
      <c r="D1541" s="5" t="s">
        <v>322</v>
      </c>
      <c r="E1541" s="3">
        <v>0</v>
      </c>
      <c r="F1541" s="3">
        <v>0</v>
      </c>
      <c r="G1541" s="3">
        <v>0</v>
      </c>
      <c r="H1541" s="3">
        <v>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0</v>
      </c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</row>
    <row r="1542" spans="1:33" x14ac:dyDescent="0.25">
      <c r="A1542" t="s">
        <v>2685</v>
      </c>
      <c r="B1542" s="8" t="s">
        <v>6700</v>
      </c>
      <c r="C1542" s="8" t="s">
        <v>5231</v>
      </c>
      <c r="D1542" s="5" t="s">
        <v>1965</v>
      </c>
      <c r="E1542" s="3">
        <v>53.68</v>
      </c>
      <c r="F1542" s="3">
        <v>56.8</v>
      </c>
      <c r="G1542" s="3">
        <v>55.33</v>
      </c>
      <c r="H1542" s="3">
        <v>51.94</v>
      </c>
      <c r="I1542" s="3">
        <v>50.81</v>
      </c>
      <c r="J1542" s="3">
        <v>44.46</v>
      </c>
      <c r="K1542" s="3">
        <v>38.11</v>
      </c>
      <c r="L1542" s="3">
        <v>31.76</v>
      </c>
      <c r="M1542" s="3">
        <v>25.41</v>
      </c>
      <c r="N1542" s="3">
        <v>19.05</v>
      </c>
      <c r="O1542" s="3">
        <v>12.7</v>
      </c>
      <c r="P1542" s="3">
        <v>6.35</v>
      </c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</row>
    <row r="1543" spans="1:33" x14ac:dyDescent="0.25">
      <c r="A1543" t="s">
        <v>2685</v>
      </c>
      <c r="B1543" s="8" t="s">
        <v>6700</v>
      </c>
      <c r="C1543" s="8" t="s">
        <v>5232</v>
      </c>
      <c r="D1543" s="5" t="s">
        <v>1966</v>
      </c>
      <c r="E1543" s="3">
        <v>2.04</v>
      </c>
      <c r="F1543" s="3">
        <v>8.7100000000000009</v>
      </c>
      <c r="G1543" s="3">
        <v>7.65</v>
      </c>
      <c r="H1543" s="3">
        <v>1.23</v>
      </c>
      <c r="I1543" s="3">
        <v>1.27</v>
      </c>
      <c r="J1543" s="3">
        <v>1.1100000000000001</v>
      </c>
      <c r="K1543" s="3">
        <v>0.95</v>
      </c>
      <c r="L1543" s="3">
        <v>0.79</v>
      </c>
      <c r="M1543" s="3">
        <v>0.64</v>
      </c>
      <c r="N1543" s="3">
        <v>0.48</v>
      </c>
      <c r="O1543" s="3">
        <v>0.32</v>
      </c>
      <c r="P1543" s="3">
        <v>0.16</v>
      </c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</row>
    <row r="1544" spans="1:33" x14ac:dyDescent="0.25">
      <c r="A1544" t="s">
        <v>2685</v>
      </c>
      <c r="B1544" s="8" t="s">
        <v>5233</v>
      </c>
      <c r="C1544" s="8" t="s">
        <v>5233</v>
      </c>
      <c r="D1544" s="5" t="s">
        <v>26</v>
      </c>
      <c r="E1544" s="3">
        <v>7.11</v>
      </c>
      <c r="F1544" s="3">
        <v>9.7799999999999994</v>
      </c>
      <c r="G1544" s="3">
        <v>9.4499999999999993</v>
      </c>
      <c r="H1544" s="3">
        <v>8.8699999999999992</v>
      </c>
      <c r="I1544" s="3">
        <v>16.64</v>
      </c>
      <c r="J1544" s="3">
        <v>14.56</v>
      </c>
      <c r="K1544" s="3">
        <v>12.48</v>
      </c>
      <c r="L1544" s="3">
        <v>10.4</v>
      </c>
      <c r="M1544" s="3">
        <v>8.32</v>
      </c>
      <c r="N1544" s="3">
        <v>6.24</v>
      </c>
      <c r="O1544" s="3">
        <v>4.16</v>
      </c>
      <c r="P1544" s="3">
        <v>2.08</v>
      </c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</row>
    <row r="1545" spans="1:33" x14ac:dyDescent="0.25">
      <c r="A1545" t="s">
        <v>2685</v>
      </c>
      <c r="B1545" s="8" t="s">
        <v>5234</v>
      </c>
      <c r="C1545" s="8" t="s">
        <v>5234</v>
      </c>
      <c r="D1545" s="5" t="s">
        <v>1967</v>
      </c>
      <c r="E1545" s="3">
        <v>0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0</v>
      </c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</row>
    <row r="1546" spans="1:33" x14ac:dyDescent="0.25">
      <c r="A1546" t="s">
        <v>1968</v>
      </c>
      <c r="B1546" s="8" t="s">
        <v>6701</v>
      </c>
      <c r="C1546" s="8" t="s">
        <v>5235</v>
      </c>
      <c r="D1546" s="5" t="s">
        <v>1978</v>
      </c>
      <c r="E1546" s="3">
        <v>68.260000000000005</v>
      </c>
      <c r="F1546" s="3">
        <v>79.239999999999995</v>
      </c>
      <c r="G1546" s="3">
        <v>112.89</v>
      </c>
      <c r="H1546" s="3">
        <v>98.19</v>
      </c>
      <c r="I1546" s="3">
        <v>92.34</v>
      </c>
      <c r="J1546" s="3">
        <v>80.8</v>
      </c>
      <c r="K1546" s="3">
        <v>69.260000000000005</v>
      </c>
      <c r="L1546" s="3">
        <v>57.71</v>
      </c>
      <c r="M1546" s="3">
        <v>46.17</v>
      </c>
      <c r="N1546" s="3">
        <v>34.630000000000003</v>
      </c>
      <c r="O1546" s="3">
        <v>23.09</v>
      </c>
      <c r="P1546" s="3">
        <v>11.54</v>
      </c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</row>
    <row r="1547" spans="1:33" x14ac:dyDescent="0.25">
      <c r="A1547" t="s">
        <v>1968</v>
      </c>
      <c r="B1547" s="8" t="s">
        <v>6701</v>
      </c>
      <c r="C1547" s="8" t="s">
        <v>5236</v>
      </c>
      <c r="D1547" s="5" t="s">
        <v>1979</v>
      </c>
      <c r="E1547" s="3">
        <v>14.52</v>
      </c>
      <c r="F1547" s="3">
        <v>16.489999999999998</v>
      </c>
      <c r="G1547" s="3">
        <v>22.78</v>
      </c>
      <c r="H1547" s="3">
        <v>18.71</v>
      </c>
      <c r="I1547" s="3">
        <v>16.329999999999998</v>
      </c>
      <c r="J1547" s="3">
        <v>14.29</v>
      </c>
      <c r="K1547" s="3">
        <v>12.25</v>
      </c>
      <c r="L1547" s="3">
        <v>10.210000000000001</v>
      </c>
      <c r="M1547" s="3">
        <v>8.17</v>
      </c>
      <c r="N1547" s="3">
        <v>6.12</v>
      </c>
      <c r="O1547" s="3">
        <v>4.08</v>
      </c>
      <c r="P1547" s="3">
        <v>2.04</v>
      </c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</row>
    <row r="1548" spans="1:33" x14ac:dyDescent="0.25">
      <c r="A1548" t="s">
        <v>1968</v>
      </c>
      <c r="B1548" s="8" t="s">
        <v>5237</v>
      </c>
      <c r="C1548" s="8" t="s">
        <v>5237</v>
      </c>
      <c r="D1548" s="5" t="s">
        <v>147</v>
      </c>
      <c r="E1548" s="3">
        <v>0</v>
      </c>
      <c r="F1548" s="3">
        <v>0</v>
      </c>
      <c r="G1548" s="3">
        <v>0</v>
      </c>
      <c r="H1548" s="3">
        <v>0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">
        <v>0</v>
      </c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</row>
    <row r="1549" spans="1:33" x14ac:dyDescent="0.25">
      <c r="A1549" t="s">
        <v>1968</v>
      </c>
      <c r="B1549" s="8" t="s">
        <v>5238</v>
      </c>
      <c r="C1549" s="8" t="s">
        <v>5238</v>
      </c>
      <c r="D1549" s="5" t="s">
        <v>1975</v>
      </c>
      <c r="E1549" s="3">
        <v>2650.5</v>
      </c>
      <c r="F1549" s="3">
        <v>2578.37</v>
      </c>
      <c r="G1549" s="3">
        <v>2543.13</v>
      </c>
      <c r="H1549" s="3">
        <v>2478.83</v>
      </c>
      <c r="I1549" s="3">
        <v>2494.73</v>
      </c>
      <c r="J1549" s="3">
        <v>2182.89</v>
      </c>
      <c r="K1549" s="3">
        <v>1871.05</v>
      </c>
      <c r="L1549" s="3">
        <v>1559.21</v>
      </c>
      <c r="M1549" s="3">
        <v>1247.3699999999999</v>
      </c>
      <c r="N1549" s="3">
        <v>935.52</v>
      </c>
      <c r="O1549" s="3">
        <v>623.67999999999995</v>
      </c>
      <c r="P1549" s="3">
        <v>311.83999999999997</v>
      </c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</row>
    <row r="1550" spans="1:33" x14ac:dyDescent="0.25">
      <c r="A1550" t="s">
        <v>1968</v>
      </c>
      <c r="B1550" s="8" t="s">
        <v>6702</v>
      </c>
      <c r="C1550" s="8" t="s">
        <v>5239</v>
      </c>
      <c r="D1550" s="5" t="s">
        <v>5240</v>
      </c>
      <c r="E1550" s="3">
        <v>0.24</v>
      </c>
      <c r="F1550" s="3">
        <v>0.22</v>
      </c>
      <c r="G1550" s="3">
        <v>0.21</v>
      </c>
      <c r="H1550" s="3">
        <v>0.2</v>
      </c>
      <c r="I1550" s="3">
        <v>0.2</v>
      </c>
      <c r="J1550" s="3">
        <v>0.18</v>
      </c>
      <c r="K1550" s="3">
        <v>0.15</v>
      </c>
      <c r="L1550" s="3">
        <v>0.13</v>
      </c>
      <c r="M1550" s="3">
        <v>0.1</v>
      </c>
      <c r="N1550" s="3">
        <v>0.08</v>
      </c>
      <c r="O1550" s="3">
        <v>0.05</v>
      </c>
      <c r="P1550" s="3">
        <v>0.03</v>
      </c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</row>
    <row r="1551" spans="1:33" x14ac:dyDescent="0.25">
      <c r="A1551" t="s">
        <v>1968</v>
      </c>
      <c r="B1551" s="8" t="s">
        <v>6702</v>
      </c>
      <c r="C1551" s="8" t="s">
        <v>5241</v>
      </c>
      <c r="D1551" s="5" t="s">
        <v>1980</v>
      </c>
      <c r="E1551" s="3">
        <v>64.09</v>
      </c>
      <c r="F1551" s="3">
        <v>63.82</v>
      </c>
      <c r="G1551" s="3">
        <v>65.98</v>
      </c>
      <c r="H1551" s="3">
        <v>59.67</v>
      </c>
      <c r="I1551" s="3">
        <v>57.26</v>
      </c>
      <c r="J1551" s="3">
        <v>50.1</v>
      </c>
      <c r="K1551" s="3">
        <v>42.95</v>
      </c>
      <c r="L1551" s="3">
        <v>35.79</v>
      </c>
      <c r="M1551" s="3">
        <v>28.63</v>
      </c>
      <c r="N1551" s="3">
        <v>21.47</v>
      </c>
      <c r="O1551" s="3">
        <v>14.32</v>
      </c>
      <c r="P1551" s="3">
        <v>7.16</v>
      </c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</row>
    <row r="1552" spans="1:33" x14ac:dyDescent="0.25">
      <c r="A1552" t="s">
        <v>1968</v>
      </c>
      <c r="B1552" s="8" t="s">
        <v>6702</v>
      </c>
      <c r="C1552" s="8" t="s">
        <v>5242</v>
      </c>
      <c r="D1552" s="5" t="s">
        <v>5243</v>
      </c>
      <c r="E1552" s="3">
        <v>50.61</v>
      </c>
      <c r="F1552" s="3">
        <v>47.8</v>
      </c>
      <c r="G1552" s="3">
        <v>48.67</v>
      </c>
      <c r="H1552" s="3">
        <v>43.59</v>
      </c>
      <c r="I1552" s="3">
        <v>23.9</v>
      </c>
      <c r="J1552" s="3">
        <v>20.91</v>
      </c>
      <c r="K1552" s="3">
        <v>17.93</v>
      </c>
      <c r="L1552" s="3">
        <v>14.94</v>
      </c>
      <c r="M1552" s="3">
        <v>11.95</v>
      </c>
      <c r="N1552" s="3">
        <v>8.9600000000000009</v>
      </c>
      <c r="O1552" s="3">
        <v>5.98</v>
      </c>
      <c r="P1552" s="3">
        <v>2.99</v>
      </c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</row>
    <row r="1553" spans="1:33" x14ac:dyDescent="0.25">
      <c r="A1553" t="s">
        <v>1968</v>
      </c>
      <c r="B1553" s="8" t="s">
        <v>6702</v>
      </c>
      <c r="C1553" s="8" t="s">
        <v>5244</v>
      </c>
      <c r="D1553" s="5" t="s">
        <v>5245</v>
      </c>
      <c r="E1553" s="3">
        <v>0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3">
        <v>0</v>
      </c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</row>
    <row r="1554" spans="1:33" x14ac:dyDescent="0.25">
      <c r="A1554" t="s">
        <v>1968</v>
      </c>
      <c r="B1554" s="8" t="s">
        <v>6702</v>
      </c>
      <c r="C1554" s="8" t="s">
        <v>5246</v>
      </c>
      <c r="D1554" s="5" t="s">
        <v>5247</v>
      </c>
      <c r="E1554" s="3">
        <v>0</v>
      </c>
      <c r="F1554" s="3">
        <v>0</v>
      </c>
      <c r="G1554" s="3">
        <v>0.04</v>
      </c>
      <c r="H1554" s="3">
        <v>0.03</v>
      </c>
      <c r="I1554" s="3">
        <v>0.02</v>
      </c>
      <c r="J1554" s="3">
        <v>0.02</v>
      </c>
      <c r="K1554" s="3">
        <v>0.02</v>
      </c>
      <c r="L1554" s="3">
        <v>0.01</v>
      </c>
      <c r="M1554" s="3">
        <v>0.01</v>
      </c>
      <c r="N1554" s="3">
        <v>0.01</v>
      </c>
      <c r="O1554" s="3">
        <v>0.01</v>
      </c>
      <c r="P1554" s="3">
        <v>0</v>
      </c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</row>
    <row r="1555" spans="1:33" x14ac:dyDescent="0.25">
      <c r="A1555" t="s">
        <v>1968</v>
      </c>
      <c r="B1555" s="8" t="s">
        <v>5248</v>
      </c>
      <c r="C1555" s="8" t="s">
        <v>5248</v>
      </c>
      <c r="D1555" s="5" t="s">
        <v>1981</v>
      </c>
      <c r="E1555" s="3">
        <v>52.13</v>
      </c>
      <c r="F1555" s="3">
        <v>47.88</v>
      </c>
      <c r="G1555" s="3">
        <v>52.27</v>
      </c>
      <c r="H1555" s="3">
        <v>45.4</v>
      </c>
      <c r="I1555" s="3">
        <v>67.27</v>
      </c>
      <c r="J1555" s="3">
        <v>58.86</v>
      </c>
      <c r="K1555" s="3">
        <v>50.45</v>
      </c>
      <c r="L1555" s="3">
        <v>42.04</v>
      </c>
      <c r="M1555" s="3">
        <v>33.64</v>
      </c>
      <c r="N1555" s="3">
        <v>25.23</v>
      </c>
      <c r="O1555" s="3">
        <v>16.82</v>
      </c>
      <c r="P1555" s="3">
        <v>8.41</v>
      </c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</row>
    <row r="1556" spans="1:33" x14ac:dyDescent="0.25">
      <c r="A1556" t="s">
        <v>1968</v>
      </c>
      <c r="B1556" s="8" t="s">
        <v>5248</v>
      </c>
      <c r="C1556" s="8" t="s">
        <v>5249</v>
      </c>
      <c r="D1556" s="5" t="s">
        <v>1982</v>
      </c>
      <c r="E1556" s="3">
        <v>0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>
        <v>0</v>
      </c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</row>
    <row r="1557" spans="1:33" x14ac:dyDescent="0.25">
      <c r="A1557" t="s">
        <v>1968</v>
      </c>
      <c r="B1557" s="8" t="s">
        <v>5250</v>
      </c>
      <c r="C1557" s="8" t="s">
        <v>5250</v>
      </c>
      <c r="D1557" s="5" t="s">
        <v>468</v>
      </c>
      <c r="E1557" s="3">
        <v>13.31</v>
      </c>
      <c r="F1557" s="3">
        <v>12.63</v>
      </c>
      <c r="G1557" s="3">
        <v>15.3</v>
      </c>
      <c r="H1557" s="3">
        <v>12.18</v>
      </c>
      <c r="I1557" s="3">
        <v>9.77</v>
      </c>
      <c r="J1557" s="3">
        <v>8.5500000000000007</v>
      </c>
      <c r="K1557" s="3">
        <v>7.33</v>
      </c>
      <c r="L1557" s="3">
        <v>6.11</v>
      </c>
      <c r="M1557" s="3">
        <v>4.8899999999999997</v>
      </c>
      <c r="N1557" s="3">
        <v>3.66</v>
      </c>
      <c r="O1557" s="3">
        <v>2.44</v>
      </c>
      <c r="P1557" s="3">
        <v>1.22</v>
      </c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</row>
    <row r="1558" spans="1:33" x14ac:dyDescent="0.25">
      <c r="A1558" t="s">
        <v>1968</v>
      </c>
      <c r="B1558" s="8" t="s">
        <v>5251</v>
      </c>
      <c r="C1558" s="8" t="s">
        <v>5251</v>
      </c>
      <c r="D1558" s="5" t="s">
        <v>1983</v>
      </c>
      <c r="E1558" s="3">
        <v>4208.28</v>
      </c>
      <c r="F1558" s="3">
        <v>3717.38</v>
      </c>
      <c r="G1558" s="3">
        <v>3608.12</v>
      </c>
      <c r="H1558" s="3">
        <v>3379.29</v>
      </c>
      <c r="I1558" s="3">
        <v>3130.67</v>
      </c>
      <c r="J1558" s="3">
        <v>2739.34</v>
      </c>
      <c r="K1558" s="3">
        <v>2348</v>
      </c>
      <c r="L1558" s="3">
        <v>1956.67</v>
      </c>
      <c r="M1558" s="3">
        <v>1565.34</v>
      </c>
      <c r="N1558" s="3">
        <v>1174</v>
      </c>
      <c r="O1558" s="3">
        <v>782.67</v>
      </c>
      <c r="P1558" s="3">
        <v>391.33</v>
      </c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</row>
    <row r="1559" spans="1:33" x14ac:dyDescent="0.25">
      <c r="A1559" t="s">
        <v>1968</v>
      </c>
      <c r="B1559" s="8" t="s">
        <v>5252</v>
      </c>
      <c r="C1559" s="8" t="s">
        <v>5252</v>
      </c>
      <c r="D1559" s="5" t="s">
        <v>1984</v>
      </c>
      <c r="E1559" s="3">
        <v>47.9</v>
      </c>
      <c r="F1559" s="3">
        <v>43.4</v>
      </c>
      <c r="G1559" s="3">
        <v>43.76</v>
      </c>
      <c r="H1559" s="3">
        <v>50.97</v>
      </c>
      <c r="I1559" s="3">
        <v>48.56</v>
      </c>
      <c r="J1559" s="3">
        <v>42.49</v>
      </c>
      <c r="K1559" s="3">
        <v>36.42</v>
      </c>
      <c r="L1559" s="3">
        <v>30.35</v>
      </c>
      <c r="M1559" s="3">
        <v>24.28</v>
      </c>
      <c r="N1559" s="3">
        <v>18.21</v>
      </c>
      <c r="O1559" s="3">
        <v>12.14</v>
      </c>
      <c r="P1559" s="3">
        <v>6.07</v>
      </c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</row>
    <row r="1560" spans="1:33" x14ac:dyDescent="0.25">
      <c r="A1560" t="s">
        <v>1968</v>
      </c>
      <c r="B1560" s="8" t="s">
        <v>5252</v>
      </c>
      <c r="C1560" s="8" t="s">
        <v>5253</v>
      </c>
      <c r="D1560" s="5" t="s">
        <v>1985</v>
      </c>
      <c r="E1560" s="3">
        <v>56.12</v>
      </c>
      <c r="F1560" s="3">
        <v>72.349999999999994</v>
      </c>
      <c r="G1560" s="3">
        <v>71.39</v>
      </c>
      <c r="H1560" s="3">
        <v>84.71</v>
      </c>
      <c r="I1560" s="3">
        <v>85.9</v>
      </c>
      <c r="J1560" s="3">
        <v>75.16</v>
      </c>
      <c r="K1560" s="3">
        <v>64.430000000000007</v>
      </c>
      <c r="L1560" s="3">
        <v>53.69</v>
      </c>
      <c r="M1560" s="3">
        <v>42.95</v>
      </c>
      <c r="N1560" s="3">
        <v>32.21</v>
      </c>
      <c r="O1560" s="3">
        <v>21.48</v>
      </c>
      <c r="P1560" s="3">
        <v>10.74</v>
      </c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</row>
    <row r="1561" spans="1:33" x14ac:dyDescent="0.25">
      <c r="A1561" t="s">
        <v>1968</v>
      </c>
      <c r="B1561" s="8" t="s">
        <v>6703</v>
      </c>
      <c r="C1561" s="8" t="s">
        <v>5254</v>
      </c>
      <c r="D1561" s="5" t="s">
        <v>1986</v>
      </c>
      <c r="E1561" s="3">
        <v>32.409999999999997</v>
      </c>
      <c r="F1561" s="3">
        <v>28.8</v>
      </c>
      <c r="G1561" s="3">
        <v>26.89</v>
      </c>
      <c r="H1561" s="3">
        <v>23.21</v>
      </c>
      <c r="I1561" s="3">
        <v>22.05</v>
      </c>
      <c r="J1561" s="3">
        <v>19.29</v>
      </c>
      <c r="K1561" s="3">
        <v>16.54</v>
      </c>
      <c r="L1561" s="3">
        <v>13.78</v>
      </c>
      <c r="M1561" s="3">
        <v>11.03</v>
      </c>
      <c r="N1561" s="3">
        <v>8.27</v>
      </c>
      <c r="O1561" s="3">
        <v>5.51</v>
      </c>
      <c r="P1561" s="3">
        <v>2.76</v>
      </c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</row>
    <row r="1562" spans="1:33" x14ac:dyDescent="0.25">
      <c r="A1562" t="s">
        <v>1968</v>
      </c>
      <c r="B1562" s="8" t="s">
        <v>5255</v>
      </c>
      <c r="C1562" s="8" t="s">
        <v>5255</v>
      </c>
      <c r="D1562" s="5" t="s">
        <v>1987</v>
      </c>
      <c r="E1562" s="3">
        <v>103.57</v>
      </c>
      <c r="F1562" s="3">
        <v>95.49</v>
      </c>
      <c r="G1562" s="3">
        <v>161.19</v>
      </c>
      <c r="H1562" s="3">
        <v>141.13</v>
      </c>
      <c r="I1562" s="3">
        <v>149.47999999999999</v>
      </c>
      <c r="J1562" s="3">
        <v>130.80000000000001</v>
      </c>
      <c r="K1562" s="3">
        <v>112.11</v>
      </c>
      <c r="L1562" s="3">
        <v>93.43</v>
      </c>
      <c r="M1562" s="3">
        <v>74.739999999999995</v>
      </c>
      <c r="N1562" s="3">
        <v>56.06</v>
      </c>
      <c r="O1562" s="3">
        <v>37.369999999999997</v>
      </c>
      <c r="P1562" s="3">
        <v>18.690000000000001</v>
      </c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</row>
    <row r="1563" spans="1:33" x14ac:dyDescent="0.25">
      <c r="A1563" t="s">
        <v>1968</v>
      </c>
      <c r="B1563" s="8" t="s">
        <v>5255</v>
      </c>
      <c r="C1563" s="8" t="s">
        <v>5256</v>
      </c>
      <c r="D1563" s="5" t="s">
        <v>1988</v>
      </c>
      <c r="E1563" s="3">
        <v>0</v>
      </c>
      <c r="F1563" s="3">
        <v>0</v>
      </c>
      <c r="G1563" s="3">
        <v>0</v>
      </c>
      <c r="H1563" s="3">
        <v>0</v>
      </c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</row>
    <row r="1564" spans="1:33" x14ac:dyDescent="0.25">
      <c r="A1564" t="s">
        <v>1968</v>
      </c>
      <c r="B1564" s="8" t="s">
        <v>5257</v>
      </c>
      <c r="C1564" s="8" t="s">
        <v>5257</v>
      </c>
      <c r="D1564" s="5" t="s">
        <v>1989</v>
      </c>
      <c r="E1564" s="3">
        <v>12.56</v>
      </c>
      <c r="F1564" s="3">
        <v>11.76</v>
      </c>
      <c r="G1564" s="3">
        <v>11.25</v>
      </c>
      <c r="H1564" s="3">
        <v>9.69</v>
      </c>
      <c r="I1564" s="3">
        <v>9.98</v>
      </c>
      <c r="J1564" s="3">
        <v>8.73</v>
      </c>
      <c r="K1564" s="3">
        <v>7.49</v>
      </c>
      <c r="L1564" s="3">
        <v>6.24</v>
      </c>
      <c r="M1564" s="3">
        <v>4.99</v>
      </c>
      <c r="N1564" s="3">
        <v>3.74</v>
      </c>
      <c r="O1564" s="3">
        <v>2.5</v>
      </c>
      <c r="P1564" s="3">
        <v>1.25</v>
      </c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</row>
    <row r="1565" spans="1:33" x14ac:dyDescent="0.25">
      <c r="A1565" t="s">
        <v>1968</v>
      </c>
      <c r="B1565" s="8" t="s">
        <v>5258</v>
      </c>
      <c r="C1565" s="8" t="s">
        <v>5258</v>
      </c>
      <c r="D1565" s="5" t="s">
        <v>1990</v>
      </c>
      <c r="E1565" s="3">
        <v>274.94</v>
      </c>
      <c r="F1565" s="3">
        <v>289.93</v>
      </c>
      <c r="G1565" s="3">
        <v>297.5</v>
      </c>
      <c r="H1565" s="3">
        <v>275.45</v>
      </c>
      <c r="I1565" s="3">
        <v>303.92</v>
      </c>
      <c r="J1565" s="3">
        <v>265.93</v>
      </c>
      <c r="K1565" s="3">
        <v>227.94</v>
      </c>
      <c r="L1565" s="3">
        <v>189.95</v>
      </c>
      <c r="M1565" s="3">
        <v>151.96</v>
      </c>
      <c r="N1565" s="3">
        <v>113.97</v>
      </c>
      <c r="O1565" s="3">
        <v>75.98</v>
      </c>
      <c r="P1565" s="3">
        <v>37.99</v>
      </c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</row>
    <row r="1566" spans="1:33" x14ac:dyDescent="0.25">
      <c r="A1566" t="s">
        <v>1968</v>
      </c>
      <c r="B1566" s="8" t="s">
        <v>5258</v>
      </c>
      <c r="C1566" s="8" t="s">
        <v>5259</v>
      </c>
      <c r="D1566" s="5" t="s">
        <v>1991</v>
      </c>
      <c r="E1566" s="3">
        <v>41.78</v>
      </c>
      <c r="F1566" s="3">
        <v>39.380000000000003</v>
      </c>
      <c r="G1566" s="3">
        <v>39.65</v>
      </c>
      <c r="H1566" s="3">
        <v>35.54</v>
      </c>
      <c r="I1566" s="3">
        <v>33.619999999999997</v>
      </c>
      <c r="J1566" s="3">
        <v>29.42</v>
      </c>
      <c r="K1566" s="3">
        <v>25.22</v>
      </c>
      <c r="L1566" s="3">
        <v>21.01</v>
      </c>
      <c r="M1566" s="3">
        <v>16.809999999999999</v>
      </c>
      <c r="N1566" s="3">
        <v>12.61</v>
      </c>
      <c r="O1566" s="3">
        <v>8.41</v>
      </c>
      <c r="P1566" s="3">
        <v>4.2</v>
      </c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</row>
    <row r="1567" spans="1:33" x14ac:dyDescent="0.25">
      <c r="A1567" t="s">
        <v>1968</v>
      </c>
      <c r="B1567" s="8" t="s">
        <v>5258</v>
      </c>
      <c r="C1567" s="8" t="s">
        <v>5260</v>
      </c>
      <c r="D1567" s="5" t="s">
        <v>1992</v>
      </c>
      <c r="E1567" s="3">
        <v>55.83</v>
      </c>
      <c r="F1567" s="3">
        <v>52.36</v>
      </c>
      <c r="G1567" s="3">
        <v>50.23</v>
      </c>
      <c r="H1567" s="3">
        <v>45.41</v>
      </c>
      <c r="I1567" s="3">
        <v>44.05</v>
      </c>
      <c r="J1567" s="3">
        <v>38.54</v>
      </c>
      <c r="K1567" s="3">
        <v>33.04</v>
      </c>
      <c r="L1567" s="3">
        <v>27.53</v>
      </c>
      <c r="M1567" s="3">
        <v>22.03</v>
      </c>
      <c r="N1567" s="3">
        <v>16.52</v>
      </c>
      <c r="O1567" s="3">
        <v>11.01</v>
      </c>
      <c r="P1567" s="3">
        <v>5.51</v>
      </c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</row>
    <row r="1568" spans="1:33" x14ac:dyDescent="0.25">
      <c r="A1568" t="s">
        <v>1968</v>
      </c>
      <c r="B1568" s="8" t="s">
        <v>5261</v>
      </c>
      <c r="C1568" s="8" t="s">
        <v>5261</v>
      </c>
      <c r="D1568" s="5" t="s">
        <v>1993</v>
      </c>
      <c r="E1568" s="3">
        <v>227.5</v>
      </c>
      <c r="F1568" s="3">
        <v>214.88</v>
      </c>
      <c r="G1568" s="3">
        <v>224.22</v>
      </c>
      <c r="H1568" s="3">
        <v>212.23</v>
      </c>
      <c r="I1568" s="3">
        <v>207.18</v>
      </c>
      <c r="J1568" s="3">
        <v>181.28</v>
      </c>
      <c r="K1568" s="3">
        <v>155.38999999999999</v>
      </c>
      <c r="L1568" s="3">
        <v>129.49</v>
      </c>
      <c r="M1568" s="3">
        <v>103.59</v>
      </c>
      <c r="N1568" s="3">
        <v>77.69</v>
      </c>
      <c r="O1568" s="3">
        <v>51.8</v>
      </c>
      <c r="P1568" s="3">
        <v>25.9</v>
      </c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</row>
    <row r="1569" spans="1:33" x14ac:dyDescent="0.25">
      <c r="A1569" t="s">
        <v>1968</v>
      </c>
      <c r="B1569" s="8" t="s">
        <v>6704</v>
      </c>
      <c r="C1569" s="8" t="s">
        <v>5262</v>
      </c>
      <c r="D1569" s="5" t="s">
        <v>1994</v>
      </c>
      <c r="E1569" s="3">
        <v>9.74</v>
      </c>
      <c r="F1569" s="3">
        <v>8.99</v>
      </c>
      <c r="G1569" s="3">
        <v>8.6999999999999993</v>
      </c>
      <c r="H1569" s="3">
        <v>7.98</v>
      </c>
      <c r="I1569" s="3">
        <v>7.66</v>
      </c>
      <c r="J1569" s="3">
        <v>6.7</v>
      </c>
      <c r="K1569" s="3">
        <v>5.75</v>
      </c>
      <c r="L1569" s="3">
        <v>4.79</v>
      </c>
      <c r="M1569" s="3">
        <v>3.83</v>
      </c>
      <c r="N1569" s="3">
        <v>2.87</v>
      </c>
      <c r="O1569" s="3">
        <v>1.92</v>
      </c>
      <c r="P1569" s="3">
        <v>0.96</v>
      </c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</row>
    <row r="1570" spans="1:33" x14ac:dyDescent="0.25">
      <c r="A1570" t="s">
        <v>1968</v>
      </c>
      <c r="B1570" s="8" t="s">
        <v>6704</v>
      </c>
      <c r="C1570" s="8" t="s">
        <v>5263</v>
      </c>
      <c r="D1570" s="5" t="s">
        <v>1995</v>
      </c>
      <c r="E1570" s="3">
        <v>12.88</v>
      </c>
      <c r="F1570" s="3">
        <v>13.61</v>
      </c>
      <c r="G1570" s="3">
        <v>11.53</v>
      </c>
      <c r="H1570" s="3">
        <v>10.7</v>
      </c>
      <c r="I1570" s="3">
        <v>10.34</v>
      </c>
      <c r="J1570" s="3">
        <v>9.0500000000000007</v>
      </c>
      <c r="K1570" s="3">
        <v>7.76</v>
      </c>
      <c r="L1570" s="3">
        <v>6.46</v>
      </c>
      <c r="M1570" s="3">
        <v>5.17</v>
      </c>
      <c r="N1570" s="3">
        <v>3.88</v>
      </c>
      <c r="O1570" s="3">
        <v>2.59</v>
      </c>
      <c r="P1570" s="3">
        <v>1.29</v>
      </c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</row>
    <row r="1571" spans="1:33" x14ac:dyDescent="0.25">
      <c r="A1571" t="s">
        <v>1968</v>
      </c>
      <c r="B1571" s="8" t="s">
        <v>6703</v>
      </c>
      <c r="C1571" s="8" t="s">
        <v>6233</v>
      </c>
      <c r="D1571" s="5" t="s">
        <v>1997</v>
      </c>
      <c r="E1571" s="3"/>
      <c r="F1571" s="3"/>
      <c r="G1571" s="3"/>
      <c r="H1571" s="3"/>
      <c r="I1571" s="3">
        <v>21.49</v>
      </c>
      <c r="J1571" s="3">
        <v>18.8</v>
      </c>
      <c r="K1571" s="3">
        <v>16.12</v>
      </c>
      <c r="L1571" s="3">
        <v>13.43</v>
      </c>
      <c r="M1571" s="3">
        <v>10.75</v>
      </c>
      <c r="N1571" s="3">
        <v>8.06</v>
      </c>
      <c r="O1571" s="3">
        <v>5.37</v>
      </c>
      <c r="P1571" s="3">
        <v>2.69</v>
      </c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</row>
    <row r="1572" spans="1:33" x14ac:dyDescent="0.25">
      <c r="A1572" t="s">
        <v>2686</v>
      </c>
      <c r="B1572" s="8" t="s">
        <v>5264</v>
      </c>
      <c r="C1572" s="8" t="s">
        <v>5264</v>
      </c>
      <c r="D1572" s="5" t="s">
        <v>1143</v>
      </c>
      <c r="E1572" s="3">
        <v>1.22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3">
        <v>0</v>
      </c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</row>
    <row r="1573" spans="1:33" x14ac:dyDescent="0.25">
      <c r="A1573" t="s">
        <v>2686</v>
      </c>
      <c r="B1573" s="8" t="s">
        <v>5265</v>
      </c>
      <c r="C1573" s="8" t="s">
        <v>5265</v>
      </c>
      <c r="D1573" s="5" t="s">
        <v>2010</v>
      </c>
      <c r="E1573" s="3">
        <v>11.73</v>
      </c>
      <c r="F1573" s="3">
        <v>10.94</v>
      </c>
      <c r="G1573" s="3">
        <v>11.5</v>
      </c>
      <c r="H1573" s="3">
        <v>10.76</v>
      </c>
      <c r="I1573" s="3">
        <v>18.97</v>
      </c>
      <c r="J1573" s="3">
        <v>16.600000000000001</v>
      </c>
      <c r="K1573" s="3">
        <v>14.23</v>
      </c>
      <c r="L1573" s="3">
        <v>11.86</v>
      </c>
      <c r="M1573" s="3">
        <v>9.49</v>
      </c>
      <c r="N1573" s="3">
        <v>7.11</v>
      </c>
      <c r="O1573" s="3">
        <v>4.74</v>
      </c>
      <c r="P1573" s="3">
        <v>2.37</v>
      </c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</row>
    <row r="1574" spans="1:33" x14ac:dyDescent="0.25">
      <c r="A1574" t="s">
        <v>2686</v>
      </c>
      <c r="B1574" s="8" t="s">
        <v>5266</v>
      </c>
      <c r="C1574" s="8" t="s">
        <v>5266</v>
      </c>
      <c r="D1574" s="5" t="s">
        <v>375</v>
      </c>
      <c r="E1574" s="3">
        <v>59.95</v>
      </c>
      <c r="F1574" s="3">
        <v>75.38</v>
      </c>
      <c r="G1574" s="3">
        <v>70.77</v>
      </c>
      <c r="H1574" s="3">
        <v>71.64</v>
      </c>
      <c r="I1574" s="3">
        <v>200.1</v>
      </c>
      <c r="J1574" s="3">
        <v>175.09</v>
      </c>
      <c r="K1574" s="3">
        <v>150.08000000000001</v>
      </c>
      <c r="L1574" s="3">
        <v>125.06</v>
      </c>
      <c r="M1574" s="3">
        <v>100.05</v>
      </c>
      <c r="N1574" s="3">
        <v>75.040000000000006</v>
      </c>
      <c r="O1574" s="3">
        <v>50.03</v>
      </c>
      <c r="P1574" s="3">
        <v>25.01</v>
      </c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</row>
    <row r="1575" spans="1:33" x14ac:dyDescent="0.25">
      <c r="A1575" t="s">
        <v>2686</v>
      </c>
      <c r="B1575" s="8" t="s">
        <v>5267</v>
      </c>
      <c r="C1575" s="8" t="s">
        <v>5267</v>
      </c>
      <c r="D1575" s="5" t="s">
        <v>54</v>
      </c>
      <c r="E1575" s="3">
        <v>6</v>
      </c>
      <c r="F1575" s="3">
        <v>194.74</v>
      </c>
      <c r="G1575" s="3">
        <v>367.52</v>
      </c>
      <c r="H1575" s="3">
        <v>489.26</v>
      </c>
      <c r="I1575" s="3">
        <v>572.22</v>
      </c>
      <c r="J1575" s="3">
        <v>500.69</v>
      </c>
      <c r="K1575" s="3">
        <v>429.17</v>
      </c>
      <c r="L1575" s="3">
        <v>357.64</v>
      </c>
      <c r="M1575" s="3">
        <v>286.11</v>
      </c>
      <c r="N1575" s="3">
        <v>214.58</v>
      </c>
      <c r="O1575" s="3">
        <v>143.06</v>
      </c>
      <c r="P1575" s="3">
        <v>71.53</v>
      </c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</row>
    <row r="1576" spans="1:33" x14ac:dyDescent="0.25">
      <c r="A1576" t="s">
        <v>2686</v>
      </c>
      <c r="B1576" s="8" t="s">
        <v>5268</v>
      </c>
      <c r="C1576" s="8" t="s">
        <v>5268</v>
      </c>
      <c r="D1576" s="5" t="s">
        <v>1743</v>
      </c>
      <c r="E1576" s="3">
        <v>78.260000000000005</v>
      </c>
      <c r="F1576" s="3">
        <v>594.95000000000005</v>
      </c>
      <c r="G1576" s="3">
        <v>1099.8399999999999</v>
      </c>
      <c r="H1576" s="3">
        <v>1509.4</v>
      </c>
      <c r="I1576" s="3">
        <v>1942.95</v>
      </c>
      <c r="J1576" s="3">
        <v>1700.08</v>
      </c>
      <c r="K1576" s="3">
        <v>1457.21</v>
      </c>
      <c r="L1576" s="3">
        <v>1214.3399999999999</v>
      </c>
      <c r="M1576" s="3">
        <v>971.48</v>
      </c>
      <c r="N1576" s="3">
        <v>728.61</v>
      </c>
      <c r="O1576" s="3">
        <v>485.74</v>
      </c>
      <c r="P1576" s="3">
        <v>242.87</v>
      </c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</row>
    <row r="1577" spans="1:33" x14ac:dyDescent="0.25">
      <c r="A1577" t="s">
        <v>2686</v>
      </c>
      <c r="B1577" s="8" t="s">
        <v>5269</v>
      </c>
      <c r="C1577" s="8" t="s">
        <v>5269</v>
      </c>
      <c r="D1577" s="5" t="s">
        <v>995</v>
      </c>
      <c r="E1577" s="3">
        <v>61.43</v>
      </c>
      <c r="F1577" s="3">
        <v>90.16</v>
      </c>
      <c r="G1577" s="3">
        <v>90.85</v>
      </c>
      <c r="H1577" s="3">
        <v>102.99</v>
      </c>
      <c r="I1577" s="3">
        <v>195.11</v>
      </c>
      <c r="J1577" s="3">
        <v>170.72</v>
      </c>
      <c r="K1577" s="3">
        <v>146.33000000000001</v>
      </c>
      <c r="L1577" s="3">
        <v>121.94</v>
      </c>
      <c r="M1577" s="3">
        <v>97.56</v>
      </c>
      <c r="N1577" s="3">
        <v>73.17</v>
      </c>
      <c r="O1577" s="3">
        <v>48.78</v>
      </c>
      <c r="P1577" s="3">
        <v>24.39</v>
      </c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</row>
    <row r="1578" spans="1:33" x14ac:dyDescent="0.25">
      <c r="A1578" t="s">
        <v>2686</v>
      </c>
      <c r="B1578" s="8" t="s">
        <v>5270</v>
      </c>
      <c r="C1578" s="8" t="s">
        <v>5270</v>
      </c>
      <c r="D1578" s="5" t="s">
        <v>414</v>
      </c>
      <c r="E1578" s="3">
        <v>10.01</v>
      </c>
      <c r="F1578" s="3">
        <v>9.7799999999999994</v>
      </c>
      <c r="G1578" s="3">
        <v>111.34</v>
      </c>
      <c r="H1578" s="3">
        <v>232.95</v>
      </c>
      <c r="I1578" s="3">
        <v>541.23</v>
      </c>
      <c r="J1578" s="3">
        <v>473.58</v>
      </c>
      <c r="K1578" s="3">
        <v>405.92</v>
      </c>
      <c r="L1578" s="3">
        <v>338.27</v>
      </c>
      <c r="M1578" s="3">
        <v>270.62</v>
      </c>
      <c r="N1578" s="3">
        <v>202.96</v>
      </c>
      <c r="O1578" s="3">
        <v>135.31</v>
      </c>
      <c r="P1578" s="3">
        <v>67.650000000000006</v>
      </c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</row>
    <row r="1579" spans="1:33" x14ac:dyDescent="0.25">
      <c r="A1579" t="s">
        <v>2686</v>
      </c>
      <c r="B1579" s="8" t="s">
        <v>5271</v>
      </c>
      <c r="C1579" s="8" t="s">
        <v>5271</v>
      </c>
      <c r="D1579" s="5" t="s">
        <v>39</v>
      </c>
      <c r="E1579" s="3">
        <v>0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</row>
    <row r="1580" spans="1:33" x14ac:dyDescent="0.25">
      <c r="A1580" t="s">
        <v>2686</v>
      </c>
      <c r="B1580" s="8" t="s">
        <v>5272</v>
      </c>
      <c r="C1580" s="8" t="s">
        <v>5272</v>
      </c>
      <c r="D1580" s="5" t="s">
        <v>2005</v>
      </c>
      <c r="E1580" s="3">
        <v>595.94000000000005</v>
      </c>
      <c r="F1580" s="3">
        <v>543.75</v>
      </c>
      <c r="G1580" s="3">
        <v>427.22</v>
      </c>
      <c r="H1580" s="3">
        <v>423.36</v>
      </c>
      <c r="I1580" s="3">
        <v>429.78</v>
      </c>
      <c r="J1580" s="3">
        <v>376.06</v>
      </c>
      <c r="K1580" s="3">
        <v>322.33999999999997</v>
      </c>
      <c r="L1580" s="3">
        <v>268.61</v>
      </c>
      <c r="M1580" s="3">
        <v>214.89</v>
      </c>
      <c r="N1580" s="3">
        <v>161.16999999999999</v>
      </c>
      <c r="O1580" s="3">
        <v>107.45</v>
      </c>
      <c r="P1580" s="3">
        <v>53.72</v>
      </c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</row>
    <row r="1581" spans="1:33" x14ac:dyDescent="0.25">
      <c r="A1581" t="s">
        <v>2686</v>
      </c>
      <c r="B1581" s="8" t="s">
        <v>5273</v>
      </c>
      <c r="C1581" s="8" t="s">
        <v>5273</v>
      </c>
      <c r="D1581" s="5" t="s">
        <v>599</v>
      </c>
      <c r="E1581" s="3">
        <v>11.23</v>
      </c>
      <c r="F1581" s="3">
        <v>299.01</v>
      </c>
      <c r="G1581" s="3">
        <v>435.58</v>
      </c>
      <c r="H1581" s="3">
        <v>490.54</v>
      </c>
      <c r="I1581" s="3">
        <v>534.09</v>
      </c>
      <c r="J1581" s="3">
        <v>467.33</v>
      </c>
      <c r="K1581" s="3">
        <v>400.57</v>
      </c>
      <c r="L1581" s="3">
        <v>333.81</v>
      </c>
      <c r="M1581" s="3">
        <v>267.05</v>
      </c>
      <c r="N1581" s="3">
        <v>200.28</v>
      </c>
      <c r="O1581" s="3">
        <v>133.52000000000001</v>
      </c>
      <c r="P1581" s="3">
        <v>66.760000000000005</v>
      </c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</row>
    <row r="1582" spans="1:33" x14ac:dyDescent="0.25">
      <c r="A1582" t="s">
        <v>2686</v>
      </c>
      <c r="B1582" s="8" t="s">
        <v>5274</v>
      </c>
      <c r="C1582" s="8" t="s">
        <v>5274</v>
      </c>
      <c r="D1582" s="5" t="s">
        <v>286</v>
      </c>
      <c r="E1582" s="3">
        <v>86.31</v>
      </c>
      <c r="F1582" s="3">
        <v>139.78</v>
      </c>
      <c r="G1582" s="3">
        <v>148.46</v>
      </c>
      <c r="H1582" s="3">
        <v>210.66</v>
      </c>
      <c r="I1582" s="3">
        <v>239.35</v>
      </c>
      <c r="J1582" s="3">
        <v>209.43</v>
      </c>
      <c r="K1582" s="3">
        <v>179.51</v>
      </c>
      <c r="L1582" s="3">
        <v>149.59</v>
      </c>
      <c r="M1582" s="3">
        <v>119.68</v>
      </c>
      <c r="N1582" s="3">
        <v>89.76</v>
      </c>
      <c r="O1582" s="3">
        <v>59.84</v>
      </c>
      <c r="P1582" s="3">
        <v>29.92</v>
      </c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</row>
    <row r="1583" spans="1:33" x14ac:dyDescent="0.25">
      <c r="A1583" t="s">
        <v>2686</v>
      </c>
      <c r="B1583" s="8" t="s">
        <v>5275</v>
      </c>
      <c r="C1583" s="8" t="s">
        <v>5275</v>
      </c>
      <c r="D1583" s="5" t="s">
        <v>41</v>
      </c>
      <c r="E1583" s="3">
        <v>31.48</v>
      </c>
      <c r="F1583" s="3">
        <v>28.51</v>
      </c>
      <c r="G1583" s="3">
        <v>115.39</v>
      </c>
      <c r="H1583" s="3">
        <v>190.86</v>
      </c>
      <c r="I1583" s="3">
        <v>293.35000000000002</v>
      </c>
      <c r="J1583" s="3">
        <v>256.68</v>
      </c>
      <c r="K1583" s="3">
        <v>220.01</v>
      </c>
      <c r="L1583" s="3">
        <v>183.34</v>
      </c>
      <c r="M1583" s="3">
        <v>146.68</v>
      </c>
      <c r="N1583" s="3">
        <v>110.01</v>
      </c>
      <c r="O1583" s="3">
        <v>73.34</v>
      </c>
      <c r="P1583" s="3">
        <v>36.67</v>
      </c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</row>
    <row r="1584" spans="1:33" x14ac:dyDescent="0.25">
      <c r="A1584" t="s">
        <v>2686</v>
      </c>
      <c r="B1584" s="8" t="s">
        <v>5276</v>
      </c>
      <c r="C1584" s="8" t="s">
        <v>5276</v>
      </c>
      <c r="D1584" s="5" t="s">
        <v>2011</v>
      </c>
      <c r="E1584" s="3">
        <v>11.99</v>
      </c>
      <c r="F1584" s="3">
        <v>10.65</v>
      </c>
      <c r="G1584" s="3">
        <v>11.16</v>
      </c>
      <c r="H1584" s="3">
        <v>10.88</v>
      </c>
      <c r="I1584" s="3">
        <v>10.64</v>
      </c>
      <c r="J1584" s="3">
        <v>9.31</v>
      </c>
      <c r="K1584" s="3">
        <v>7.98</v>
      </c>
      <c r="L1584" s="3">
        <v>6.65</v>
      </c>
      <c r="M1584" s="3">
        <v>5.32</v>
      </c>
      <c r="N1584" s="3">
        <v>3.99</v>
      </c>
      <c r="O1584" s="3">
        <v>2.66</v>
      </c>
      <c r="P1584" s="3">
        <v>1.33</v>
      </c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</row>
    <row r="1585" spans="1:33" x14ac:dyDescent="0.25">
      <c r="A1585" t="s">
        <v>2686</v>
      </c>
      <c r="B1585" s="8" t="s">
        <v>5277</v>
      </c>
      <c r="C1585" s="8" t="s">
        <v>5277</v>
      </c>
      <c r="D1585" s="5" t="s">
        <v>23</v>
      </c>
      <c r="E1585" s="3">
        <v>26.68</v>
      </c>
      <c r="F1585" s="3">
        <v>45.37</v>
      </c>
      <c r="G1585" s="3">
        <v>63.58</v>
      </c>
      <c r="H1585" s="3">
        <v>77.7</v>
      </c>
      <c r="I1585" s="3">
        <v>61.18</v>
      </c>
      <c r="J1585" s="3">
        <v>53.53</v>
      </c>
      <c r="K1585" s="3">
        <v>45.89</v>
      </c>
      <c r="L1585" s="3">
        <v>38.24</v>
      </c>
      <c r="M1585" s="3">
        <v>30.59</v>
      </c>
      <c r="N1585" s="3">
        <v>22.94</v>
      </c>
      <c r="O1585" s="3">
        <v>15.3</v>
      </c>
      <c r="P1585" s="3">
        <v>7.65</v>
      </c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</row>
    <row r="1586" spans="1:33" x14ac:dyDescent="0.25">
      <c r="A1586" t="s">
        <v>2686</v>
      </c>
      <c r="B1586" s="8" t="s">
        <v>5278</v>
      </c>
      <c r="C1586" s="8" t="s">
        <v>5278</v>
      </c>
      <c r="D1586" s="5" t="s">
        <v>24</v>
      </c>
      <c r="E1586" s="3">
        <v>190.5</v>
      </c>
      <c r="F1586" s="3">
        <v>178.31</v>
      </c>
      <c r="G1586" s="3">
        <v>140.94999999999999</v>
      </c>
      <c r="H1586" s="3">
        <v>126.62</v>
      </c>
      <c r="I1586" s="3">
        <v>119.81</v>
      </c>
      <c r="J1586" s="3">
        <v>104.83</v>
      </c>
      <c r="K1586" s="3">
        <v>89.86</v>
      </c>
      <c r="L1586" s="3">
        <v>74.88</v>
      </c>
      <c r="M1586" s="3">
        <v>59.91</v>
      </c>
      <c r="N1586" s="3">
        <v>44.93</v>
      </c>
      <c r="O1586" s="3">
        <v>29.95</v>
      </c>
      <c r="P1586" s="3">
        <v>14.98</v>
      </c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</row>
    <row r="1587" spans="1:33" x14ac:dyDescent="0.25">
      <c r="A1587" t="s">
        <v>2686</v>
      </c>
      <c r="B1587" s="8" t="s">
        <v>5279</v>
      </c>
      <c r="C1587" s="8" t="s">
        <v>5279</v>
      </c>
      <c r="D1587" s="5" t="s">
        <v>2012</v>
      </c>
      <c r="E1587" s="3">
        <v>13.86</v>
      </c>
      <c r="F1587" s="3">
        <v>1.03</v>
      </c>
      <c r="G1587" s="3">
        <v>1</v>
      </c>
      <c r="H1587" s="3">
        <v>0.85</v>
      </c>
      <c r="I1587" s="3">
        <v>0.83</v>
      </c>
      <c r="J1587" s="3">
        <v>0.73</v>
      </c>
      <c r="K1587" s="3">
        <v>0.62</v>
      </c>
      <c r="L1587" s="3">
        <v>0.52</v>
      </c>
      <c r="M1587" s="3">
        <v>0.42</v>
      </c>
      <c r="N1587" s="3">
        <v>0.31</v>
      </c>
      <c r="O1587" s="3">
        <v>0.21</v>
      </c>
      <c r="P1587" s="3">
        <v>0.1</v>
      </c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</row>
    <row r="1588" spans="1:33" x14ac:dyDescent="0.25">
      <c r="A1588" t="s">
        <v>532</v>
      </c>
      <c r="B1588" s="8" t="s">
        <v>5280</v>
      </c>
      <c r="C1588" s="8" t="s">
        <v>5280</v>
      </c>
      <c r="D1588" s="5" t="s">
        <v>333</v>
      </c>
      <c r="E1588" s="3">
        <v>449.74</v>
      </c>
      <c r="F1588" s="3">
        <v>399.72</v>
      </c>
      <c r="G1588" s="3">
        <v>385.74</v>
      </c>
      <c r="H1588" s="3">
        <v>344.98</v>
      </c>
      <c r="I1588" s="3">
        <v>321.73</v>
      </c>
      <c r="J1588" s="3">
        <v>281.51</v>
      </c>
      <c r="K1588" s="3">
        <v>241.3</v>
      </c>
      <c r="L1588" s="3">
        <v>201.08</v>
      </c>
      <c r="M1588" s="3">
        <v>160.87</v>
      </c>
      <c r="N1588" s="3">
        <v>120.65</v>
      </c>
      <c r="O1588" s="3">
        <v>80.430000000000007</v>
      </c>
      <c r="P1588" s="3">
        <v>40.22</v>
      </c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</row>
    <row r="1589" spans="1:33" x14ac:dyDescent="0.25">
      <c r="A1589" t="s">
        <v>532</v>
      </c>
      <c r="B1589" s="8" t="s">
        <v>5281</v>
      </c>
      <c r="C1589" s="8" t="s">
        <v>5281</v>
      </c>
      <c r="D1589" s="5" t="s">
        <v>1143</v>
      </c>
      <c r="E1589" s="3">
        <v>13.48</v>
      </c>
      <c r="F1589" s="3">
        <v>13.27</v>
      </c>
      <c r="G1589" s="3">
        <v>12.41</v>
      </c>
      <c r="H1589" s="3">
        <v>12.88</v>
      </c>
      <c r="I1589" s="3">
        <v>10.81</v>
      </c>
      <c r="J1589" s="3">
        <v>9.4600000000000009</v>
      </c>
      <c r="K1589" s="3">
        <v>8.11</v>
      </c>
      <c r="L1589" s="3">
        <v>6.76</v>
      </c>
      <c r="M1589" s="3">
        <v>5.41</v>
      </c>
      <c r="N1589" s="3">
        <v>4.05</v>
      </c>
      <c r="O1589" s="3">
        <v>2.7</v>
      </c>
      <c r="P1589" s="3">
        <v>1.35</v>
      </c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</row>
    <row r="1590" spans="1:33" x14ac:dyDescent="0.25">
      <c r="A1590" t="s">
        <v>532</v>
      </c>
      <c r="B1590" s="8" t="s">
        <v>5282</v>
      </c>
      <c r="C1590" s="8" t="s">
        <v>5282</v>
      </c>
      <c r="D1590" s="5" t="s">
        <v>55</v>
      </c>
      <c r="E1590" s="3">
        <v>534.72</v>
      </c>
      <c r="F1590" s="3">
        <v>487.23</v>
      </c>
      <c r="G1590" s="3">
        <v>474.52</v>
      </c>
      <c r="H1590" s="3">
        <v>445.52</v>
      </c>
      <c r="I1590" s="3">
        <v>416.75</v>
      </c>
      <c r="J1590" s="3">
        <v>364.66</v>
      </c>
      <c r="K1590" s="3">
        <v>312.56</v>
      </c>
      <c r="L1590" s="3">
        <v>260.47000000000003</v>
      </c>
      <c r="M1590" s="3">
        <v>208.38</v>
      </c>
      <c r="N1590" s="3">
        <v>156.28</v>
      </c>
      <c r="O1590" s="3">
        <v>104.19</v>
      </c>
      <c r="P1590" s="3">
        <v>52.09</v>
      </c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</row>
    <row r="1591" spans="1:33" x14ac:dyDescent="0.25">
      <c r="A1591" t="s">
        <v>532</v>
      </c>
      <c r="B1591" s="8" t="s">
        <v>5283</v>
      </c>
      <c r="C1591" s="8" t="s">
        <v>5283</v>
      </c>
      <c r="D1591" s="5" t="s">
        <v>1851</v>
      </c>
      <c r="E1591" s="3">
        <v>60.35</v>
      </c>
      <c r="F1591" s="3">
        <v>66.73</v>
      </c>
      <c r="G1591" s="3">
        <v>760.91</v>
      </c>
      <c r="H1591" s="3">
        <v>644.51</v>
      </c>
      <c r="I1591" s="3">
        <v>643.15</v>
      </c>
      <c r="J1591" s="3">
        <v>562.76</v>
      </c>
      <c r="K1591" s="3">
        <v>482.36</v>
      </c>
      <c r="L1591" s="3">
        <v>401.97</v>
      </c>
      <c r="M1591" s="3">
        <v>321.58</v>
      </c>
      <c r="N1591" s="3">
        <v>241.18</v>
      </c>
      <c r="O1591" s="3">
        <v>160.79</v>
      </c>
      <c r="P1591" s="3">
        <v>80.39</v>
      </c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</row>
    <row r="1592" spans="1:33" x14ac:dyDescent="0.25">
      <c r="A1592" t="s">
        <v>532</v>
      </c>
      <c r="B1592" s="8" t="s">
        <v>5284</v>
      </c>
      <c r="C1592" s="8" t="s">
        <v>5284</v>
      </c>
      <c r="D1592" s="5" t="s">
        <v>2020</v>
      </c>
      <c r="E1592" s="3">
        <v>4.91</v>
      </c>
      <c r="F1592" s="3">
        <v>4.7300000000000004</v>
      </c>
      <c r="G1592" s="3">
        <v>4.6900000000000004</v>
      </c>
      <c r="H1592" s="3">
        <v>5.13</v>
      </c>
      <c r="I1592" s="3">
        <v>4.71</v>
      </c>
      <c r="J1592" s="3">
        <v>4.12</v>
      </c>
      <c r="K1592" s="3">
        <v>3.53</v>
      </c>
      <c r="L1592" s="3">
        <v>2.94</v>
      </c>
      <c r="M1592" s="3">
        <v>2.36</v>
      </c>
      <c r="N1592" s="3">
        <v>1.77</v>
      </c>
      <c r="O1592" s="3">
        <v>1.18</v>
      </c>
      <c r="P1592" s="3">
        <v>0.59</v>
      </c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</row>
    <row r="1593" spans="1:33" x14ac:dyDescent="0.25">
      <c r="A1593" t="s">
        <v>532</v>
      </c>
      <c r="B1593" s="8" t="s">
        <v>5285</v>
      </c>
      <c r="C1593" s="8" t="s">
        <v>5285</v>
      </c>
      <c r="D1593" s="5" t="s">
        <v>222</v>
      </c>
      <c r="E1593" s="3">
        <v>17.350000000000001</v>
      </c>
      <c r="F1593" s="3">
        <v>15.65</v>
      </c>
      <c r="G1593" s="3">
        <v>15.39</v>
      </c>
      <c r="H1593" s="3">
        <v>15.33</v>
      </c>
      <c r="I1593" s="3">
        <v>13.33</v>
      </c>
      <c r="J1593" s="3">
        <v>11.66</v>
      </c>
      <c r="K1593" s="3">
        <v>10</v>
      </c>
      <c r="L1593" s="3">
        <v>8.33</v>
      </c>
      <c r="M1593" s="3">
        <v>6.67</v>
      </c>
      <c r="N1593" s="3">
        <v>5</v>
      </c>
      <c r="O1593" s="3">
        <v>3.33</v>
      </c>
      <c r="P1593" s="3">
        <v>1.67</v>
      </c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</row>
    <row r="1594" spans="1:33" x14ac:dyDescent="0.25">
      <c r="A1594" t="s">
        <v>532</v>
      </c>
      <c r="B1594" s="8" t="s">
        <v>5286</v>
      </c>
      <c r="C1594" s="8" t="s">
        <v>5286</v>
      </c>
      <c r="D1594" s="5" t="s">
        <v>2021</v>
      </c>
      <c r="E1594" s="3">
        <v>171.42</v>
      </c>
      <c r="F1594" s="3">
        <v>166.57</v>
      </c>
      <c r="G1594" s="3">
        <v>154.38999999999999</v>
      </c>
      <c r="H1594" s="3">
        <v>78.349999999999994</v>
      </c>
      <c r="I1594" s="3">
        <v>191.04</v>
      </c>
      <c r="J1594" s="3">
        <v>167.16</v>
      </c>
      <c r="K1594" s="3">
        <v>143.28</v>
      </c>
      <c r="L1594" s="3">
        <v>119.4</v>
      </c>
      <c r="M1594" s="3">
        <v>95.52</v>
      </c>
      <c r="N1594" s="3">
        <v>71.64</v>
      </c>
      <c r="O1594" s="3">
        <v>47.76</v>
      </c>
      <c r="P1594" s="3">
        <v>23.88</v>
      </c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</row>
    <row r="1595" spans="1:33" x14ac:dyDescent="0.25">
      <c r="A1595" t="s">
        <v>532</v>
      </c>
      <c r="B1595" s="8" t="s">
        <v>5287</v>
      </c>
      <c r="C1595" s="8" t="s">
        <v>5287</v>
      </c>
      <c r="D1595" s="5" t="s">
        <v>2022</v>
      </c>
      <c r="E1595" s="3">
        <v>237.5</v>
      </c>
      <c r="F1595" s="3">
        <v>222.52</v>
      </c>
      <c r="G1595" s="3">
        <v>360.39</v>
      </c>
      <c r="H1595" s="3">
        <v>228.1</v>
      </c>
      <c r="I1595" s="3">
        <v>484.08</v>
      </c>
      <c r="J1595" s="3">
        <v>423.57</v>
      </c>
      <c r="K1595" s="3">
        <v>363.06</v>
      </c>
      <c r="L1595" s="3">
        <v>302.55</v>
      </c>
      <c r="M1595" s="3">
        <v>242.04</v>
      </c>
      <c r="N1595" s="3">
        <v>181.53</v>
      </c>
      <c r="O1595" s="3">
        <v>121.02</v>
      </c>
      <c r="P1595" s="3">
        <v>60.51</v>
      </c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</row>
    <row r="1596" spans="1:33" x14ac:dyDescent="0.25">
      <c r="A1596" t="s">
        <v>532</v>
      </c>
      <c r="B1596" s="8" t="s">
        <v>5288</v>
      </c>
      <c r="C1596" s="8" t="s">
        <v>5288</v>
      </c>
      <c r="D1596" s="5" t="s">
        <v>2018</v>
      </c>
      <c r="E1596" s="3">
        <v>296.52999999999997</v>
      </c>
      <c r="F1596" s="3">
        <v>260.26</v>
      </c>
      <c r="G1596" s="3">
        <v>230.9</v>
      </c>
      <c r="H1596" s="3">
        <v>258.01</v>
      </c>
      <c r="I1596" s="3">
        <v>1006.67</v>
      </c>
      <c r="J1596" s="3">
        <v>880.84</v>
      </c>
      <c r="K1596" s="3">
        <v>755</v>
      </c>
      <c r="L1596" s="3">
        <v>629.16999999999996</v>
      </c>
      <c r="M1596" s="3">
        <v>503.34</v>
      </c>
      <c r="N1596" s="3">
        <v>377.5</v>
      </c>
      <c r="O1596" s="3">
        <v>251.67</v>
      </c>
      <c r="P1596" s="3">
        <v>125.83</v>
      </c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</row>
    <row r="1597" spans="1:33" x14ac:dyDescent="0.25">
      <c r="A1597" t="s">
        <v>532</v>
      </c>
      <c r="B1597" s="8" t="s">
        <v>5289</v>
      </c>
      <c r="C1597" s="8" t="s">
        <v>5289</v>
      </c>
      <c r="D1597" s="5" t="s">
        <v>122</v>
      </c>
      <c r="E1597" s="3">
        <v>0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3">
        <v>0</v>
      </c>
      <c r="O1597" s="3">
        <v>0</v>
      </c>
      <c r="P1597" s="3">
        <v>0</v>
      </c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</row>
    <row r="1598" spans="1:33" x14ac:dyDescent="0.25">
      <c r="A1598" t="s">
        <v>532</v>
      </c>
      <c r="B1598" s="8" t="s">
        <v>5290</v>
      </c>
      <c r="C1598" s="8" t="s">
        <v>5290</v>
      </c>
      <c r="D1598" s="5" t="s">
        <v>2023</v>
      </c>
      <c r="E1598" s="3">
        <v>21.34</v>
      </c>
      <c r="F1598" s="3">
        <v>40.4</v>
      </c>
      <c r="G1598" s="3">
        <v>37.25</v>
      </c>
      <c r="H1598" s="3">
        <v>22.14</v>
      </c>
      <c r="I1598" s="3">
        <v>29.8</v>
      </c>
      <c r="J1598" s="3">
        <v>26.08</v>
      </c>
      <c r="K1598" s="3">
        <v>22.35</v>
      </c>
      <c r="L1598" s="3">
        <v>18.63</v>
      </c>
      <c r="M1598" s="3">
        <v>14.9</v>
      </c>
      <c r="N1598" s="3">
        <v>11.18</v>
      </c>
      <c r="O1598" s="3">
        <v>7.45</v>
      </c>
      <c r="P1598" s="3">
        <v>3.73</v>
      </c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</row>
    <row r="1599" spans="1:33" x14ac:dyDescent="0.25">
      <c r="A1599" t="s">
        <v>2687</v>
      </c>
      <c r="B1599" s="8" t="s">
        <v>5291</v>
      </c>
      <c r="C1599" s="8" t="s">
        <v>5291</v>
      </c>
      <c r="D1599" s="5" t="s">
        <v>2038</v>
      </c>
      <c r="E1599" s="3">
        <v>1.1000000000000001</v>
      </c>
      <c r="F1599" s="3">
        <v>1.22</v>
      </c>
      <c r="G1599" s="3">
        <v>1.41</v>
      </c>
      <c r="H1599" s="3">
        <v>1.28</v>
      </c>
      <c r="I1599" s="3">
        <v>1.22</v>
      </c>
      <c r="J1599" s="3">
        <v>1.07</v>
      </c>
      <c r="K1599" s="3">
        <v>0.92</v>
      </c>
      <c r="L1599" s="3">
        <v>0.76</v>
      </c>
      <c r="M1599" s="3">
        <v>0.61</v>
      </c>
      <c r="N1599" s="3">
        <v>0.46</v>
      </c>
      <c r="O1599" s="3">
        <v>0.31</v>
      </c>
      <c r="P1599" s="3">
        <v>0.15</v>
      </c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</row>
    <row r="1600" spans="1:33" x14ac:dyDescent="0.25">
      <c r="A1600" t="s">
        <v>2687</v>
      </c>
      <c r="B1600" s="8" t="s">
        <v>5292</v>
      </c>
      <c r="C1600" s="8" t="s">
        <v>5292</v>
      </c>
      <c r="D1600" s="5" t="s">
        <v>1500</v>
      </c>
      <c r="E1600" s="3">
        <v>19.420000000000002</v>
      </c>
      <c r="F1600" s="3">
        <v>14.04</v>
      </c>
      <c r="G1600" s="3">
        <v>13.24</v>
      </c>
      <c r="H1600" s="3">
        <v>10.36</v>
      </c>
      <c r="I1600" s="3">
        <v>11.63</v>
      </c>
      <c r="J1600" s="3">
        <v>10.18</v>
      </c>
      <c r="K1600" s="3">
        <v>8.7200000000000006</v>
      </c>
      <c r="L1600" s="3">
        <v>7.27</v>
      </c>
      <c r="M1600" s="3">
        <v>5.82</v>
      </c>
      <c r="N1600" s="3">
        <v>4.3600000000000003</v>
      </c>
      <c r="O1600" s="3">
        <v>2.91</v>
      </c>
      <c r="P1600" s="3">
        <v>1.45</v>
      </c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</row>
    <row r="1601" spans="1:33" x14ac:dyDescent="0.25">
      <c r="A1601" t="s">
        <v>2687</v>
      </c>
      <c r="B1601" s="8" t="s">
        <v>5293</v>
      </c>
      <c r="C1601" s="8" t="s">
        <v>5293</v>
      </c>
      <c r="D1601" s="5" t="s">
        <v>216</v>
      </c>
      <c r="E1601" s="3">
        <v>23.08</v>
      </c>
      <c r="F1601" s="3">
        <v>25.37</v>
      </c>
      <c r="G1601" s="3">
        <v>23.83</v>
      </c>
      <c r="H1601" s="3">
        <v>21.78</v>
      </c>
      <c r="I1601" s="3">
        <v>23.09</v>
      </c>
      <c r="J1601" s="3">
        <v>20.2</v>
      </c>
      <c r="K1601" s="3">
        <v>17.32</v>
      </c>
      <c r="L1601" s="3">
        <v>14.43</v>
      </c>
      <c r="M1601" s="3">
        <v>11.55</v>
      </c>
      <c r="N1601" s="3">
        <v>8.66</v>
      </c>
      <c r="O1601" s="3">
        <v>5.77</v>
      </c>
      <c r="P1601" s="3">
        <v>2.89</v>
      </c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</row>
    <row r="1602" spans="1:33" x14ac:dyDescent="0.25">
      <c r="A1602" t="s">
        <v>2687</v>
      </c>
      <c r="B1602" s="8" t="s">
        <v>5294</v>
      </c>
      <c r="C1602" s="8" t="s">
        <v>5294</v>
      </c>
      <c r="D1602" s="5" t="s">
        <v>38</v>
      </c>
      <c r="E1602" s="3">
        <v>2.48</v>
      </c>
      <c r="F1602" s="3">
        <v>2.69</v>
      </c>
      <c r="G1602" s="3">
        <v>2.6</v>
      </c>
      <c r="H1602" s="3">
        <v>2.44</v>
      </c>
      <c r="I1602" s="3">
        <v>2.38</v>
      </c>
      <c r="J1602" s="3">
        <v>2.08</v>
      </c>
      <c r="K1602" s="3">
        <v>1.79</v>
      </c>
      <c r="L1602" s="3">
        <v>1.49</v>
      </c>
      <c r="M1602" s="3">
        <v>1.19</v>
      </c>
      <c r="N1602" s="3">
        <v>0.89</v>
      </c>
      <c r="O1602" s="3">
        <v>0.6</v>
      </c>
      <c r="P1602" s="3">
        <v>0.3</v>
      </c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</row>
    <row r="1603" spans="1:33" x14ac:dyDescent="0.25">
      <c r="A1603" t="s">
        <v>2687</v>
      </c>
      <c r="B1603" s="8" t="s">
        <v>5295</v>
      </c>
      <c r="C1603" s="8" t="s">
        <v>5295</v>
      </c>
      <c r="D1603" s="5" t="s">
        <v>2039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0</v>
      </c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</row>
    <row r="1604" spans="1:33" x14ac:dyDescent="0.25">
      <c r="A1604" t="s">
        <v>2687</v>
      </c>
      <c r="B1604" s="8" t="s">
        <v>5296</v>
      </c>
      <c r="C1604" s="8" t="s">
        <v>5296</v>
      </c>
      <c r="D1604" s="5" t="s">
        <v>39</v>
      </c>
      <c r="E1604" s="3">
        <v>59.78</v>
      </c>
      <c r="F1604" s="3">
        <v>63.27</v>
      </c>
      <c r="G1604" s="3">
        <v>60.97</v>
      </c>
      <c r="H1604" s="3">
        <v>55.96</v>
      </c>
      <c r="I1604" s="3">
        <v>52.52</v>
      </c>
      <c r="J1604" s="3">
        <v>45.96</v>
      </c>
      <c r="K1604" s="3">
        <v>39.39</v>
      </c>
      <c r="L1604" s="3">
        <v>32.83</v>
      </c>
      <c r="M1604" s="3">
        <v>26.26</v>
      </c>
      <c r="N1604" s="3">
        <v>19.7</v>
      </c>
      <c r="O1604" s="3">
        <v>13.13</v>
      </c>
      <c r="P1604" s="3">
        <v>6.57</v>
      </c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</row>
    <row r="1605" spans="1:33" x14ac:dyDescent="0.25">
      <c r="A1605" t="s">
        <v>2687</v>
      </c>
      <c r="B1605" s="8" t="s">
        <v>5297</v>
      </c>
      <c r="C1605" s="8" t="s">
        <v>5297</v>
      </c>
      <c r="D1605" s="5" t="s">
        <v>155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</row>
    <row r="1606" spans="1:33" x14ac:dyDescent="0.25">
      <c r="A1606" t="s">
        <v>2687</v>
      </c>
      <c r="B1606" s="8" t="s">
        <v>5298</v>
      </c>
      <c r="C1606" s="8" t="s">
        <v>5298</v>
      </c>
      <c r="D1606" s="5" t="s">
        <v>982</v>
      </c>
      <c r="E1606" s="3">
        <v>6.3</v>
      </c>
      <c r="F1606" s="3">
        <v>7.71</v>
      </c>
      <c r="G1606" s="3">
        <v>7.35</v>
      </c>
      <c r="H1606" s="3">
        <v>6.01</v>
      </c>
      <c r="I1606" s="3">
        <v>0.91</v>
      </c>
      <c r="J1606" s="3">
        <v>0.8</v>
      </c>
      <c r="K1606" s="3">
        <v>0.68</v>
      </c>
      <c r="L1606" s="3">
        <v>0.56999999999999995</v>
      </c>
      <c r="M1606" s="3">
        <v>0.46</v>
      </c>
      <c r="N1606" s="3">
        <v>0.34</v>
      </c>
      <c r="O1606" s="3">
        <v>0.23</v>
      </c>
      <c r="P1606" s="3">
        <v>0.11</v>
      </c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</row>
    <row r="1607" spans="1:33" x14ac:dyDescent="0.25">
      <c r="A1607" t="s">
        <v>2687</v>
      </c>
      <c r="B1607" s="8" t="s">
        <v>5299</v>
      </c>
      <c r="C1607" s="8" t="s">
        <v>5299</v>
      </c>
      <c r="D1607" s="5" t="s">
        <v>41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>
        <v>0</v>
      </c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</row>
    <row r="1608" spans="1:33" x14ac:dyDescent="0.25">
      <c r="A1608" t="s">
        <v>2687</v>
      </c>
      <c r="B1608" s="8" t="s">
        <v>5300</v>
      </c>
      <c r="C1608" s="8" t="s">
        <v>5300</v>
      </c>
      <c r="D1608" s="5" t="s">
        <v>2040</v>
      </c>
      <c r="E1608" s="3">
        <v>0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>
        <v>0</v>
      </c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</row>
    <row r="1609" spans="1:33" x14ac:dyDescent="0.25">
      <c r="A1609" t="s">
        <v>2687</v>
      </c>
      <c r="B1609" s="8" t="s">
        <v>5301</v>
      </c>
      <c r="C1609" s="8" t="s">
        <v>5301</v>
      </c>
      <c r="D1609" s="5" t="s">
        <v>2041</v>
      </c>
      <c r="E1609" s="3">
        <v>7.0000000000000007E-2</v>
      </c>
      <c r="F1609" s="3">
        <v>0.08</v>
      </c>
      <c r="G1609" s="3">
        <v>0</v>
      </c>
      <c r="H1609" s="3">
        <v>0</v>
      </c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0</v>
      </c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</row>
    <row r="1610" spans="1:33" x14ac:dyDescent="0.25">
      <c r="A1610" t="s">
        <v>2687</v>
      </c>
      <c r="B1610" s="8" t="s">
        <v>5302</v>
      </c>
      <c r="C1610" s="8" t="s">
        <v>5302</v>
      </c>
      <c r="D1610" s="5" t="s">
        <v>34</v>
      </c>
      <c r="E1610" s="3">
        <v>77.03</v>
      </c>
      <c r="F1610" s="3">
        <v>81.13</v>
      </c>
      <c r="G1610" s="3">
        <v>69.23</v>
      </c>
      <c r="H1610" s="3">
        <v>62.97</v>
      </c>
      <c r="I1610" s="3">
        <v>58.28</v>
      </c>
      <c r="J1610" s="3">
        <v>51</v>
      </c>
      <c r="K1610" s="3">
        <v>43.71</v>
      </c>
      <c r="L1610" s="3">
        <v>36.43</v>
      </c>
      <c r="M1610" s="3">
        <v>29.14</v>
      </c>
      <c r="N1610" s="3">
        <v>21.86</v>
      </c>
      <c r="O1610" s="3">
        <v>14.57</v>
      </c>
      <c r="P1610" s="3">
        <v>7.29</v>
      </c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</row>
    <row r="1611" spans="1:33" x14ac:dyDescent="0.25">
      <c r="A1611" t="s">
        <v>2687</v>
      </c>
      <c r="B1611" s="8" t="s">
        <v>5303</v>
      </c>
      <c r="C1611" s="8" t="s">
        <v>5303</v>
      </c>
      <c r="D1611" s="5" t="s">
        <v>2042</v>
      </c>
      <c r="E1611" s="3">
        <v>32.44</v>
      </c>
      <c r="F1611" s="3">
        <v>36.65</v>
      </c>
      <c r="G1611" s="3">
        <v>45.38</v>
      </c>
      <c r="H1611" s="3">
        <v>39.270000000000003</v>
      </c>
      <c r="I1611" s="3">
        <v>36.549999999999997</v>
      </c>
      <c r="J1611" s="3">
        <v>31.98</v>
      </c>
      <c r="K1611" s="3">
        <v>27.41</v>
      </c>
      <c r="L1611" s="3">
        <v>22.84</v>
      </c>
      <c r="M1611" s="3">
        <v>18.28</v>
      </c>
      <c r="N1611" s="3">
        <v>13.71</v>
      </c>
      <c r="O1611" s="3">
        <v>9.14</v>
      </c>
      <c r="P1611" s="3">
        <v>4.57</v>
      </c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</row>
    <row r="1612" spans="1:33" x14ac:dyDescent="0.25">
      <c r="A1612" t="s">
        <v>2687</v>
      </c>
      <c r="B1612" s="8" t="s">
        <v>5304</v>
      </c>
      <c r="C1612" s="8" t="s">
        <v>5304</v>
      </c>
      <c r="D1612" s="5" t="s">
        <v>2043</v>
      </c>
      <c r="E1612" s="3">
        <v>8.19</v>
      </c>
      <c r="F1612" s="3">
        <v>7.96</v>
      </c>
      <c r="G1612" s="3">
        <v>6.2</v>
      </c>
      <c r="H1612" s="3">
        <v>5.78</v>
      </c>
      <c r="I1612" s="3">
        <v>6.45</v>
      </c>
      <c r="J1612" s="3">
        <v>5.64</v>
      </c>
      <c r="K1612" s="3">
        <v>4.84</v>
      </c>
      <c r="L1612" s="3">
        <v>4.03</v>
      </c>
      <c r="M1612" s="3">
        <v>3.23</v>
      </c>
      <c r="N1612" s="3">
        <v>2.42</v>
      </c>
      <c r="O1612" s="3">
        <v>1.61</v>
      </c>
      <c r="P1612" s="3">
        <v>0.81</v>
      </c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</row>
    <row r="1613" spans="1:33" x14ac:dyDescent="0.25">
      <c r="A1613" t="s">
        <v>2687</v>
      </c>
      <c r="B1613" s="8" t="s">
        <v>5305</v>
      </c>
      <c r="C1613" s="8" t="s">
        <v>5305</v>
      </c>
      <c r="D1613" s="5" t="s">
        <v>2044</v>
      </c>
      <c r="E1613" s="3">
        <v>2.6</v>
      </c>
      <c r="F1613" s="3">
        <v>2.73</v>
      </c>
      <c r="G1613" s="3">
        <v>2.58</v>
      </c>
      <c r="H1613" s="3">
        <v>2.4</v>
      </c>
      <c r="I1613" s="3">
        <v>2.37</v>
      </c>
      <c r="J1613" s="3">
        <v>2.0699999999999998</v>
      </c>
      <c r="K1613" s="3">
        <v>1.78</v>
      </c>
      <c r="L1613" s="3">
        <v>1.48</v>
      </c>
      <c r="M1613" s="3">
        <v>1.19</v>
      </c>
      <c r="N1613" s="3">
        <v>0.89</v>
      </c>
      <c r="O1613" s="3">
        <v>0.59</v>
      </c>
      <c r="P1613" s="3">
        <v>0.3</v>
      </c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</row>
    <row r="1614" spans="1:33" x14ac:dyDescent="0.25">
      <c r="A1614" t="s">
        <v>2687</v>
      </c>
      <c r="B1614" s="8" t="s">
        <v>5306</v>
      </c>
      <c r="C1614" s="8" t="s">
        <v>5306</v>
      </c>
      <c r="D1614" s="5" t="s">
        <v>26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0</v>
      </c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</row>
    <row r="1615" spans="1:33" x14ac:dyDescent="0.25">
      <c r="A1615" t="s">
        <v>1473</v>
      </c>
      <c r="B1615" s="8" t="s">
        <v>5307</v>
      </c>
      <c r="C1615" s="8" t="s">
        <v>5307</v>
      </c>
      <c r="D1615" s="5" t="s">
        <v>2059</v>
      </c>
      <c r="E1615" s="3">
        <v>0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0</v>
      </c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</row>
    <row r="1616" spans="1:33" x14ac:dyDescent="0.25">
      <c r="A1616" t="s">
        <v>1473</v>
      </c>
      <c r="B1616" s="8" t="s">
        <v>5308</v>
      </c>
      <c r="C1616" s="8" t="s">
        <v>5308</v>
      </c>
      <c r="D1616" s="5" t="s">
        <v>2060</v>
      </c>
      <c r="E1616" s="3">
        <v>11.33</v>
      </c>
      <c r="F1616" s="3">
        <v>10.75</v>
      </c>
      <c r="G1616" s="3">
        <v>4.6500000000000004</v>
      </c>
      <c r="H1616" s="3">
        <v>4.38</v>
      </c>
      <c r="I1616" s="3">
        <v>4.1100000000000003</v>
      </c>
      <c r="J1616" s="3">
        <v>3.6</v>
      </c>
      <c r="K1616" s="3">
        <v>3.08</v>
      </c>
      <c r="L1616" s="3">
        <v>2.57</v>
      </c>
      <c r="M1616" s="3">
        <v>2.06</v>
      </c>
      <c r="N1616" s="3">
        <v>1.54</v>
      </c>
      <c r="O1616" s="3">
        <v>1.03</v>
      </c>
      <c r="P1616" s="3">
        <v>0.51</v>
      </c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</row>
    <row r="1617" spans="1:33" x14ac:dyDescent="0.25">
      <c r="A1617" t="s">
        <v>1473</v>
      </c>
      <c r="B1617" s="8" t="s">
        <v>5309</v>
      </c>
      <c r="C1617" s="8" t="s">
        <v>5309</v>
      </c>
      <c r="D1617" s="5" t="s">
        <v>2045</v>
      </c>
      <c r="E1617" s="3">
        <v>3.32</v>
      </c>
      <c r="F1617" s="3">
        <v>3.1</v>
      </c>
      <c r="G1617" s="3">
        <v>2.89</v>
      </c>
      <c r="H1617" s="3">
        <v>2.91</v>
      </c>
      <c r="I1617" s="3">
        <v>2.64</v>
      </c>
      <c r="J1617" s="3">
        <v>2.31</v>
      </c>
      <c r="K1617" s="3">
        <v>1.98</v>
      </c>
      <c r="L1617" s="3">
        <v>1.65</v>
      </c>
      <c r="M1617" s="3">
        <v>1.32</v>
      </c>
      <c r="N1617" s="3">
        <v>0.99</v>
      </c>
      <c r="O1617" s="3">
        <v>0.66</v>
      </c>
      <c r="P1617" s="3">
        <v>0.33</v>
      </c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</row>
    <row r="1618" spans="1:33" x14ac:dyDescent="0.25">
      <c r="A1618" t="s">
        <v>1473</v>
      </c>
      <c r="B1618" s="8" t="s">
        <v>5310</v>
      </c>
      <c r="C1618" s="8" t="s">
        <v>5310</v>
      </c>
      <c r="D1618" s="5" t="s">
        <v>313</v>
      </c>
      <c r="E1618" s="3">
        <v>201.88</v>
      </c>
      <c r="F1618" s="3">
        <v>191.28</v>
      </c>
      <c r="G1618" s="3">
        <v>184.85</v>
      </c>
      <c r="H1618" s="3">
        <v>157.54</v>
      </c>
      <c r="I1618" s="3">
        <v>154.11000000000001</v>
      </c>
      <c r="J1618" s="3">
        <v>134.85</v>
      </c>
      <c r="K1618" s="3">
        <v>115.58</v>
      </c>
      <c r="L1618" s="3">
        <v>96.32</v>
      </c>
      <c r="M1618" s="3">
        <v>77.06</v>
      </c>
      <c r="N1618" s="3">
        <v>57.79</v>
      </c>
      <c r="O1618" s="3">
        <v>38.53</v>
      </c>
      <c r="P1618" s="3">
        <v>19.260000000000002</v>
      </c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</row>
    <row r="1619" spans="1:33" x14ac:dyDescent="0.25">
      <c r="A1619" t="s">
        <v>1473</v>
      </c>
      <c r="B1619" s="8" t="s">
        <v>5311</v>
      </c>
      <c r="C1619" s="8" t="s">
        <v>5311</v>
      </c>
      <c r="D1619" s="5" t="s">
        <v>2061</v>
      </c>
      <c r="E1619" s="3">
        <v>0</v>
      </c>
      <c r="F1619" s="3">
        <v>0</v>
      </c>
      <c r="G1619" s="3">
        <v>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3">
        <v>0</v>
      </c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</row>
    <row r="1620" spans="1:33" x14ac:dyDescent="0.25">
      <c r="A1620" t="s">
        <v>1473</v>
      </c>
      <c r="B1620" s="8" t="s">
        <v>5312</v>
      </c>
      <c r="C1620" s="8" t="s">
        <v>5312</v>
      </c>
      <c r="D1620" s="5" t="s">
        <v>1174</v>
      </c>
      <c r="E1620" s="3">
        <v>0</v>
      </c>
      <c r="F1620" s="3">
        <v>0</v>
      </c>
      <c r="G1620" s="3">
        <v>0</v>
      </c>
      <c r="H1620" s="3">
        <v>768.1</v>
      </c>
      <c r="I1620" s="3">
        <v>202.57</v>
      </c>
      <c r="J1620" s="3">
        <v>177.25</v>
      </c>
      <c r="K1620" s="3">
        <v>151.93</v>
      </c>
      <c r="L1620" s="3">
        <v>126.61</v>
      </c>
      <c r="M1620" s="3">
        <v>101.29</v>
      </c>
      <c r="N1620" s="3">
        <v>75.959999999999994</v>
      </c>
      <c r="O1620" s="3">
        <v>50.64</v>
      </c>
      <c r="P1620" s="3">
        <v>25.32</v>
      </c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</row>
    <row r="1621" spans="1:33" x14ac:dyDescent="0.25">
      <c r="A1621" t="s">
        <v>1473</v>
      </c>
      <c r="B1621" s="8" t="s">
        <v>5313</v>
      </c>
      <c r="C1621" s="8" t="s">
        <v>5313</v>
      </c>
      <c r="D1621" s="5" t="s">
        <v>2062</v>
      </c>
      <c r="E1621" s="3">
        <v>0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0</v>
      </c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</row>
    <row r="1622" spans="1:33" x14ac:dyDescent="0.25">
      <c r="A1622" t="s">
        <v>1473</v>
      </c>
      <c r="B1622" s="8" t="s">
        <v>5314</v>
      </c>
      <c r="C1622" s="8" t="s">
        <v>5314</v>
      </c>
      <c r="D1622" s="5" t="s">
        <v>599</v>
      </c>
      <c r="E1622" s="3">
        <v>254.3</v>
      </c>
      <c r="F1622" s="3">
        <v>239.59</v>
      </c>
      <c r="G1622" s="3">
        <v>337.12</v>
      </c>
      <c r="H1622" s="3">
        <v>309.02999999999997</v>
      </c>
      <c r="I1622" s="3">
        <v>300.82</v>
      </c>
      <c r="J1622" s="3">
        <v>263.22000000000003</v>
      </c>
      <c r="K1622" s="3">
        <v>225.62</v>
      </c>
      <c r="L1622" s="3">
        <v>188.01</v>
      </c>
      <c r="M1622" s="3">
        <v>150.41</v>
      </c>
      <c r="N1622" s="3">
        <v>112.81</v>
      </c>
      <c r="O1622" s="3">
        <v>75.209999999999994</v>
      </c>
      <c r="P1622" s="3">
        <v>37.6</v>
      </c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</row>
    <row r="1623" spans="1:33" x14ac:dyDescent="0.25">
      <c r="A1623" t="s">
        <v>1473</v>
      </c>
      <c r="B1623" s="8" t="s">
        <v>5315</v>
      </c>
      <c r="C1623" s="8" t="s">
        <v>5315</v>
      </c>
      <c r="D1623" s="5" t="s">
        <v>266</v>
      </c>
      <c r="E1623" s="3">
        <v>0</v>
      </c>
      <c r="F1623" s="3">
        <v>0</v>
      </c>
      <c r="G1623" s="3">
        <v>0</v>
      </c>
      <c r="H1623" s="3">
        <v>0</v>
      </c>
      <c r="I1623" s="3">
        <v>3.54</v>
      </c>
      <c r="J1623" s="3">
        <v>3.1</v>
      </c>
      <c r="K1623" s="3">
        <v>2.66</v>
      </c>
      <c r="L1623" s="3">
        <v>2.21</v>
      </c>
      <c r="M1623" s="3">
        <v>1.77</v>
      </c>
      <c r="N1623" s="3">
        <v>1.33</v>
      </c>
      <c r="O1623" s="3">
        <v>0.89</v>
      </c>
      <c r="P1623" s="3">
        <v>0.44</v>
      </c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</row>
    <row r="1624" spans="1:33" x14ac:dyDescent="0.25">
      <c r="A1624" t="s">
        <v>1473</v>
      </c>
      <c r="B1624" s="8" t="s">
        <v>5315</v>
      </c>
      <c r="C1624" s="8" t="s">
        <v>5316</v>
      </c>
      <c r="D1624" s="5" t="s">
        <v>2063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</row>
    <row r="1625" spans="1:33" x14ac:dyDescent="0.25">
      <c r="A1625" t="s">
        <v>1473</v>
      </c>
      <c r="B1625" s="8" t="s">
        <v>5317</v>
      </c>
      <c r="C1625" s="8" t="s">
        <v>5317</v>
      </c>
      <c r="D1625" s="5" t="s">
        <v>2064</v>
      </c>
      <c r="E1625" s="3">
        <v>0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0</v>
      </c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</row>
    <row r="1626" spans="1:33" x14ac:dyDescent="0.25">
      <c r="A1626" t="s">
        <v>1473</v>
      </c>
      <c r="B1626" s="8" t="s">
        <v>5317</v>
      </c>
      <c r="C1626" s="8" t="s">
        <v>5318</v>
      </c>
      <c r="D1626" s="5" t="s">
        <v>2065</v>
      </c>
      <c r="E1626" s="3">
        <v>0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</row>
    <row r="1627" spans="1:33" x14ac:dyDescent="0.25">
      <c r="A1627" t="s">
        <v>1473</v>
      </c>
      <c r="B1627" s="8" t="s">
        <v>5319</v>
      </c>
      <c r="C1627" s="8" t="s">
        <v>5319</v>
      </c>
      <c r="D1627" s="5" t="s">
        <v>2066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>
        <v>0</v>
      </c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</row>
    <row r="1628" spans="1:33" x14ac:dyDescent="0.25">
      <c r="A1628" t="s">
        <v>1473</v>
      </c>
      <c r="B1628" s="8" t="s">
        <v>5320</v>
      </c>
      <c r="C1628" s="8" t="s">
        <v>5320</v>
      </c>
      <c r="D1628" s="5" t="s">
        <v>2067</v>
      </c>
      <c r="E1628" s="3">
        <v>1</v>
      </c>
      <c r="F1628" s="3">
        <v>0.93</v>
      </c>
      <c r="G1628" s="3">
        <v>0.9</v>
      </c>
      <c r="H1628" s="3">
        <v>1.06</v>
      </c>
      <c r="I1628" s="3">
        <v>1</v>
      </c>
      <c r="J1628" s="3">
        <v>0.88</v>
      </c>
      <c r="K1628" s="3">
        <v>0.75</v>
      </c>
      <c r="L1628" s="3">
        <v>0.63</v>
      </c>
      <c r="M1628" s="3">
        <v>0.5</v>
      </c>
      <c r="N1628" s="3">
        <v>0.38</v>
      </c>
      <c r="O1628" s="3">
        <v>0.25</v>
      </c>
      <c r="P1628" s="3">
        <v>0.13</v>
      </c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</row>
    <row r="1629" spans="1:33" x14ac:dyDescent="0.25">
      <c r="A1629" t="s">
        <v>1473</v>
      </c>
      <c r="B1629" s="8" t="s">
        <v>5321</v>
      </c>
      <c r="C1629" s="8" t="s">
        <v>5321</v>
      </c>
      <c r="D1629" s="5" t="s">
        <v>858</v>
      </c>
      <c r="E1629" s="3">
        <v>455.81</v>
      </c>
      <c r="F1629" s="3">
        <v>333.03</v>
      </c>
      <c r="G1629" s="3">
        <v>603.12</v>
      </c>
      <c r="H1629" s="3">
        <v>543.15</v>
      </c>
      <c r="I1629" s="3">
        <v>243.4</v>
      </c>
      <c r="J1629" s="3">
        <v>212.98</v>
      </c>
      <c r="K1629" s="3">
        <v>182.55</v>
      </c>
      <c r="L1629" s="3">
        <v>152.13</v>
      </c>
      <c r="M1629" s="3">
        <v>121.7</v>
      </c>
      <c r="N1629" s="3">
        <v>91.28</v>
      </c>
      <c r="O1629" s="3">
        <v>60.85</v>
      </c>
      <c r="P1629" s="3">
        <v>30.43</v>
      </c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</row>
    <row r="1630" spans="1:33" x14ac:dyDescent="0.25">
      <c r="A1630" t="s">
        <v>1473</v>
      </c>
      <c r="B1630" s="8" t="s">
        <v>6705</v>
      </c>
      <c r="C1630" s="8" t="s">
        <v>5322</v>
      </c>
      <c r="D1630" s="5" t="s">
        <v>2068</v>
      </c>
      <c r="E1630" s="3">
        <v>0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</row>
    <row r="1631" spans="1:33" x14ac:dyDescent="0.25">
      <c r="A1631" t="s">
        <v>1473</v>
      </c>
      <c r="B1631" s="8" t="s">
        <v>6705</v>
      </c>
      <c r="C1631" s="8" t="s">
        <v>5323</v>
      </c>
      <c r="D1631" s="5" t="s">
        <v>2069</v>
      </c>
      <c r="E1631" s="3">
        <v>0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0</v>
      </c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</row>
    <row r="1632" spans="1:33" x14ac:dyDescent="0.25">
      <c r="A1632" t="s">
        <v>1473</v>
      </c>
      <c r="B1632" s="8" t="s">
        <v>6705</v>
      </c>
      <c r="C1632" s="8" t="s">
        <v>5324</v>
      </c>
      <c r="D1632" s="5" t="s">
        <v>2070</v>
      </c>
      <c r="E1632" s="3">
        <v>0</v>
      </c>
      <c r="F1632" s="3">
        <v>0</v>
      </c>
      <c r="G1632" s="3">
        <v>0</v>
      </c>
      <c r="H1632" s="3">
        <v>0</v>
      </c>
      <c r="I1632" s="3">
        <v>0.18</v>
      </c>
      <c r="J1632" s="3">
        <v>0.16</v>
      </c>
      <c r="K1632" s="3">
        <v>0.14000000000000001</v>
      </c>
      <c r="L1632" s="3">
        <v>0.11</v>
      </c>
      <c r="M1632" s="3">
        <v>0.09</v>
      </c>
      <c r="N1632" s="3">
        <v>7.0000000000000007E-2</v>
      </c>
      <c r="O1632" s="3">
        <v>0.05</v>
      </c>
      <c r="P1632" s="3">
        <v>0.02</v>
      </c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</row>
    <row r="1633" spans="1:33" x14ac:dyDescent="0.25">
      <c r="A1633" t="s">
        <v>1473</v>
      </c>
      <c r="B1633" s="8" t="s">
        <v>5325</v>
      </c>
      <c r="C1633" s="8" t="s">
        <v>5325</v>
      </c>
      <c r="D1633" s="5" t="s">
        <v>25</v>
      </c>
      <c r="E1633" s="3">
        <v>0.02</v>
      </c>
      <c r="F1633" s="3">
        <v>0.02</v>
      </c>
      <c r="G1633" s="3">
        <v>0.02</v>
      </c>
      <c r="H1633" s="3">
        <v>0.02</v>
      </c>
      <c r="I1633" s="3">
        <v>0.02</v>
      </c>
      <c r="J1633" s="3">
        <v>0.02</v>
      </c>
      <c r="K1633" s="3">
        <v>0.02</v>
      </c>
      <c r="L1633" s="3">
        <v>0.01</v>
      </c>
      <c r="M1633" s="3">
        <v>0.01</v>
      </c>
      <c r="N1633" s="3">
        <v>0.01</v>
      </c>
      <c r="O1633" s="3">
        <v>0.01</v>
      </c>
      <c r="P1633" s="3">
        <v>0</v>
      </c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</row>
    <row r="1634" spans="1:33" x14ac:dyDescent="0.25">
      <c r="A1634" t="s">
        <v>1473</v>
      </c>
      <c r="B1634" s="8" t="s">
        <v>5325</v>
      </c>
      <c r="C1634" s="8" t="s">
        <v>5326</v>
      </c>
      <c r="D1634" s="5" t="s">
        <v>2071</v>
      </c>
      <c r="E1634" s="3">
        <v>0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</row>
    <row r="1635" spans="1:33" x14ac:dyDescent="0.25">
      <c r="A1635" t="s">
        <v>1473</v>
      </c>
      <c r="B1635" s="8" t="s">
        <v>5327</v>
      </c>
      <c r="C1635" s="8" t="s">
        <v>5327</v>
      </c>
      <c r="D1635" s="5" t="s">
        <v>2058</v>
      </c>
      <c r="E1635" s="3">
        <v>26.97</v>
      </c>
      <c r="F1635" s="3">
        <v>25.37</v>
      </c>
      <c r="G1635" s="3">
        <v>23.38</v>
      </c>
      <c r="H1635" s="3">
        <v>17.87</v>
      </c>
      <c r="I1635" s="3">
        <v>15.6</v>
      </c>
      <c r="J1635" s="3">
        <v>13.65</v>
      </c>
      <c r="K1635" s="3">
        <v>11.7</v>
      </c>
      <c r="L1635" s="3">
        <v>9.75</v>
      </c>
      <c r="M1635" s="3">
        <v>7.8</v>
      </c>
      <c r="N1635" s="3">
        <v>5.85</v>
      </c>
      <c r="O1635" s="3">
        <v>3.9</v>
      </c>
      <c r="P1635" s="3">
        <v>1.95</v>
      </c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</row>
    <row r="1636" spans="1:33" x14ac:dyDescent="0.25">
      <c r="A1636" t="s">
        <v>1473</v>
      </c>
      <c r="B1636" s="8" t="s">
        <v>5311</v>
      </c>
      <c r="C1636" s="8" t="s">
        <v>6045</v>
      </c>
      <c r="D1636" s="5" t="s">
        <v>2075</v>
      </c>
      <c r="E1636" s="3"/>
      <c r="F1636" s="3"/>
      <c r="G1636" s="3"/>
      <c r="H1636" s="3"/>
      <c r="I1636" s="3">
        <v>0.88</v>
      </c>
      <c r="J1636" s="3">
        <v>0.77</v>
      </c>
      <c r="K1636" s="3">
        <v>0.66</v>
      </c>
      <c r="L1636" s="3">
        <v>0.55000000000000004</v>
      </c>
      <c r="M1636" s="3">
        <v>0.44</v>
      </c>
      <c r="N1636" s="3">
        <v>0.33</v>
      </c>
      <c r="O1636" s="3">
        <v>0.22</v>
      </c>
      <c r="P1636" s="3">
        <v>0.11</v>
      </c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</row>
    <row r="1637" spans="1:33" x14ac:dyDescent="0.25">
      <c r="A1637" t="s">
        <v>1473</v>
      </c>
      <c r="B1637" s="8" t="s">
        <v>5320</v>
      </c>
      <c r="C1637" s="8" t="s">
        <v>6284</v>
      </c>
      <c r="D1637" s="5" t="s">
        <v>2076</v>
      </c>
      <c r="E1637" s="3"/>
      <c r="F1637" s="3"/>
      <c r="G1637" s="3"/>
      <c r="H1637" s="3"/>
      <c r="I1637" s="3">
        <v>69.98</v>
      </c>
      <c r="J1637" s="3">
        <v>61.23</v>
      </c>
      <c r="K1637" s="3">
        <v>52.49</v>
      </c>
      <c r="L1637" s="3">
        <v>43.74</v>
      </c>
      <c r="M1637" s="3">
        <v>34.99</v>
      </c>
      <c r="N1637" s="3">
        <v>26.24</v>
      </c>
      <c r="O1637" s="3">
        <v>17.5</v>
      </c>
      <c r="P1637" s="3">
        <v>8.75</v>
      </c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</row>
    <row r="1638" spans="1:33" x14ac:dyDescent="0.25">
      <c r="A1638" t="s">
        <v>1473</v>
      </c>
      <c r="B1638" s="8" t="s">
        <v>5321</v>
      </c>
      <c r="C1638" s="8" t="s">
        <v>6303</v>
      </c>
      <c r="D1638" s="5" t="s">
        <v>2077</v>
      </c>
      <c r="E1638" s="3"/>
      <c r="F1638" s="3"/>
      <c r="G1638" s="3"/>
      <c r="H1638" s="3"/>
      <c r="I1638" s="3">
        <v>2.86</v>
      </c>
      <c r="J1638" s="3">
        <v>2.5</v>
      </c>
      <c r="K1638" s="3">
        <v>2.15</v>
      </c>
      <c r="L1638" s="3">
        <v>1.79</v>
      </c>
      <c r="M1638" s="3">
        <v>1.43</v>
      </c>
      <c r="N1638" s="3">
        <v>1.07</v>
      </c>
      <c r="O1638" s="3">
        <v>0.72</v>
      </c>
      <c r="P1638" s="3">
        <v>0.36</v>
      </c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</row>
    <row r="1639" spans="1:33" x14ac:dyDescent="0.25">
      <c r="A1639" t="s">
        <v>1473</v>
      </c>
      <c r="B1639" s="8" t="s">
        <v>5327</v>
      </c>
      <c r="C1639" s="8" t="s">
        <v>6369</v>
      </c>
      <c r="D1639" s="5" t="s">
        <v>2078</v>
      </c>
      <c r="E1639" s="3"/>
      <c r="F1639" s="3"/>
      <c r="G1639" s="3"/>
      <c r="H1639" s="3"/>
      <c r="I1639" s="3">
        <v>12.7</v>
      </c>
      <c r="J1639" s="3">
        <v>11.11</v>
      </c>
      <c r="K1639" s="3">
        <v>9.5299999999999994</v>
      </c>
      <c r="L1639" s="3">
        <v>7.94</v>
      </c>
      <c r="M1639" s="3">
        <v>6.35</v>
      </c>
      <c r="N1639" s="3">
        <v>4.76</v>
      </c>
      <c r="O1639" s="3">
        <v>3.18</v>
      </c>
      <c r="P1639" s="3">
        <v>1.59</v>
      </c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</row>
    <row r="1640" spans="1:33" x14ac:dyDescent="0.25">
      <c r="A1640" t="s">
        <v>454</v>
      </c>
      <c r="B1640" s="8" t="s">
        <v>5328</v>
      </c>
      <c r="C1640" s="8" t="s">
        <v>5328</v>
      </c>
      <c r="D1640" s="5" t="s">
        <v>2094</v>
      </c>
      <c r="E1640" s="3">
        <v>251.81</v>
      </c>
      <c r="F1640" s="3">
        <v>244.79</v>
      </c>
      <c r="G1640" s="3">
        <v>236.56</v>
      </c>
      <c r="H1640" s="3">
        <v>230.51</v>
      </c>
      <c r="I1640" s="3">
        <v>235.22</v>
      </c>
      <c r="J1640" s="3">
        <v>205.82</v>
      </c>
      <c r="K1640" s="3">
        <v>176.42</v>
      </c>
      <c r="L1640" s="3">
        <v>147.01</v>
      </c>
      <c r="M1640" s="3">
        <v>117.61</v>
      </c>
      <c r="N1640" s="3">
        <v>88.21</v>
      </c>
      <c r="O1640" s="3">
        <v>58.81</v>
      </c>
      <c r="P1640" s="3">
        <v>29.4</v>
      </c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</row>
    <row r="1641" spans="1:33" x14ac:dyDescent="0.25">
      <c r="A1641" t="s">
        <v>454</v>
      </c>
      <c r="B1641" s="8" t="s">
        <v>5329</v>
      </c>
      <c r="C1641" s="8" t="s">
        <v>5329</v>
      </c>
      <c r="D1641" s="5" t="s">
        <v>969</v>
      </c>
      <c r="E1641" s="3">
        <v>54.51</v>
      </c>
      <c r="F1641" s="3">
        <v>67.27</v>
      </c>
      <c r="G1641" s="3">
        <v>65.84</v>
      </c>
      <c r="H1641" s="3">
        <v>52.7</v>
      </c>
      <c r="I1641" s="3">
        <v>50.11</v>
      </c>
      <c r="J1641" s="3">
        <v>43.85</v>
      </c>
      <c r="K1641" s="3">
        <v>37.58</v>
      </c>
      <c r="L1641" s="3">
        <v>31.32</v>
      </c>
      <c r="M1641" s="3">
        <v>25.06</v>
      </c>
      <c r="N1641" s="3">
        <v>18.79</v>
      </c>
      <c r="O1641" s="3">
        <v>12.53</v>
      </c>
      <c r="P1641" s="3">
        <v>6.26</v>
      </c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</row>
    <row r="1642" spans="1:33" x14ac:dyDescent="0.25">
      <c r="A1642" t="s">
        <v>454</v>
      </c>
      <c r="B1642" s="8" t="s">
        <v>5330</v>
      </c>
      <c r="C1642" s="8" t="s">
        <v>5330</v>
      </c>
      <c r="D1642" s="5" t="s">
        <v>2095</v>
      </c>
      <c r="E1642" s="3">
        <v>40.270000000000003</v>
      </c>
      <c r="F1642" s="3">
        <v>39.26</v>
      </c>
      <c r="G1642" s="3">
        <v>38.36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</row>
    <row r="1643" spans="1:33" x14ac:dyDescent="0.25">
      <c r="A1643" t="s">
        <v>454</v>
      </c>
      <c r="B1643" s="8" t="s">
        <v>5331</v>
      </c>
      <c r="C1643" s="8" t="s">
        <v>5331</v>
      </c>
      <c r="D1643" s="5" t="s">
        <v>1699</v>
      </c>
      <c r="E1643" s="3">
        <v>8</v>
      </c>
      <c r="F1643" s="3">
        <v>7.86</v>
      </c>
      <c r="G1643" s="3">
        <v>7.59</v>
      </c>
      <c r="H1643" s="3">
        <v>7.17</v>
      </c>
      <c r="I1643" s="3">
        <v>6.67</v>
      </c>
      <c r="J1643" s="3">
        <v>5.84</v>
      </c>
      <c r="K1643" s="3">
        <v>5</v>
      </c>
      <c r="L1643" s="3">
        <v>4.17</v>
      </c>
      <c r="M1643" s="3">
        <v>3.34</v>
      </c>
      <c r="N1643" s="3">
        <v>2.5</v>
      </c>
      <c r="O1643" s="3">
        <v>1.67</v>
      </c>
      <c r="P1643" s="3">
        <v>0.83</v>
      </c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</row>
    <row r="1644" spans="1:33" x14ac:dyDescent="0.25">
      <c r="A1644" t="s">
        <v>454</v>
      </c>
      <c r="B1644" s="8" t="s">
        <v>5332</v>
      </c>
      <c r="C1644" s="8" t="s">
        <v>5332</v>
      </c>
      <c r="D1644" s="5" t="s">
        <v>368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0</v>
      </c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</row>
    <row r="1645" spans="1:33" x14ac:dyDescent="0.25">
      <c r="A1645" t="s">
        <v>454</v>
      </c>
      <c r="B1645" s="8" t="s">
        <v>5333</v>
      </c>
      <c r="C1645" s="8" t="s">
        <v>5333</v>
      </c>
      <c r="D1645" s="5" t="s">
        <v>39</v>
      </c>
      <c r="E1645" s="3">
        <v>4.4000000000000004</v>
      </c>
      <c r="F1645" s="3">
        <v>73.69</v>
      </c>
      <c r="G1645" s="3">
        <v>71.209999999999994</v>
      </c>
      <c r="H1645" s="3">
        <v>66.78</v>
      </c>
      <c r="I1645" s="3">
        <v>65.260000000000005</v>
      </c>
      <c r="J1645" s="3">
        <v>57.1</v>
      </c>
      <c r="K1645" s="3">
        <v>48.95</v>
      </c>
      <c r="L1645" s="3">
        <v>40.79</v>
      </c>
      <c r="M1645" s="3">
        <v>32.630000000000003</v>
      </c>
      <c r="N1645" s="3">
        <v>24.47</v>
      </c>
      <c r="O1645" s="3">
        <v>16.32</v>
      </c>
      <c r="P1645" s="3">
        <v>8.16</v>
      </c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</row>
    <row r="1646" spans="1:33" x14ac:dyDescent="0.25">
      <c r="A1646" t="s">
        <v>454</v>
      </c>
      <c r="B1646" s="8" t="s">
        <v>5334</v>
      </c>
      <c r="C1646" s="8" t="s">
        <v>5334</v>
      </c>
      <c r="D1646" s="5" t="s">
        <v>2096</v>
      </c>
      <c r="E1646" s="3">
        <v>17.170000000000002</v>
      </c>
      <c r="F1646" s="3">
        <v>8.4499999999999993</v>
      </c>
      <c r="G1646" s="3">
        <v>3.68</v>
      </c>
      <c r="H1646" s="3">
        <v>9.94</v>
      </c>
      <c r="I1646" s="3">
        <v>7.64</v>
      </c>
      <c r="J1646" s="3">
        <v>6.69</v>
      </c>
      <c r="K1646" s="3">
        <v>5.73</v>
      </c>
      <c r="L1646" s="3">
        <v>4.78</v>
      </c>
      <c r="M1646" s="3">
        <v>3.82</v>
      </c>
      <c r="N1646" s="3">
        <v>2.87</v>
      </c>
      <c r="O1646" s="3">
        <v>1.91</v>
      </c>
      <c r="P1646" s="3">
        <v>0.96</v>
      </c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</row>
    <row r="1647" spans="1:33" x14ac:dyDescent="0.25">
      <c r="A1647" t="s">
        <v>454</v>
      </c>
      <c r="B1647" s="8" t="s">
        <v>6706</v>
      </c>
      <c r="C1647" s="8" t="s">
        <v>5335</v>
      </c>
      <c r="D1647" s="5" t="s">
        <v>2097</v>
      </c>
      <c r="E1647" s="3">
        <v>0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0</v>
      </c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</row>
    <row r="1648" spans="1:33" x14ac:dyDescent="0.25">
      <c r="A1648" t="s">
        <v>454</v>
      </c>
      <c r="B1648" s="8" t="s">
        <v>6706</v>
      </c>
      <c r="C1648" s="8" t="s">
        <v>5336</v>
      </c>
      <c r="D1648" s="5" t="s">
        <v>2098</v>
      </c>
      <c r="E1648" s="3">
        <v>0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>
        <v>0</v>
      </c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</row>
    <row r="1649" spans="1:33" x14ac:dyDescent="0.25">
      <c r="A1649" t="s">
        <v>454</v>
      </c>
      <c r="B1649" s="8" t="s">
        <v>6706</v>
      </c>
      <c r="C1649" s="8" t="s">
        <v>5337</v>
      </c>
      <c r="D1649" s="5" t="s">
        <v>2099</v>
      </c>
      <c r="E1649" s="3">
        <v>0</v>
      </c>
      <c r="F1649" s="3">
        <v>0</v>
      </c>
      <c r="G1649" s="3">
        <v>0</v>
      </c>
      <c r="H1649" s="3">
        <v>0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0</v>
      </c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</row>
    <row r="1650" spans="1:33" x14ac:dyDescent="0.25">
      <c r="A1650" t="s">
        <v>454</v>
      </c>
      <c r="B1650" s="8" t="s">
        <v>5338</v>
      </c>
      <c r="C1650" s="8" t="s">
        <v>5338</v>
      </c>
      <c r="D1650" s="5" t="s">
        <v>2100</v>
      </c>
      <c r="E1650" s="3">
        <v>232.58</v>
      </c>
      <c r="F1650" s="3">
        <v>229.88</v>
      </c>
      <c r="G1650" s="3">
        <v>222.6</v>
      </c>
      <c r="H1650" s="3">
        <v>206.65</v>
      </c>
      <c r="I1650" s="3">
        <v>200.55</v>
      </c>
      <c r="J1650" s="3">
        <v>175.48</v>
      </c>
      <c r="K1650" s="3">
        <v>150.41</v>
      </c>
      <c r="L1650" s="3">
        <v>125.34</v>
      </c>
      <c r="M1650" s="3">
        <v>100.28</v>
      </c>
      <c r="N1650" s="3">
        <v>75.209999999999994</v>
      </c>
      <c r="O1650" s="3">
        <v>50.14</v>
      </c>
      <c r="P1650" s="3">
        <v>25.07</v>
      </c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</row>
    <row r="1651" spans="1:33" x14ac:dyDescent="0.25">
      <c r="A1651" t="s">
        <v>454</v>
      </c>
      <c r="B1651" s="8" t="s">
        <v>5339</v>
      </c>
      <c r="C1651" s="8" t="s">
        <v>5339</v>
      </c>
      <c r="D1651" s="5" t="s">
        <v>2101</v>
      </c>
      <c r="E1651" s="3">
        <v>5.68</v>
      </c>
      <c r="F1651" s="3">
        <v>5.69</v>
      </c>
      <c r="G1651" s="3">
        <v>5.61</v>
      </c>
      <c r="H1651" s="3">
        <v>5.0199999999999996</v>
      </c>
      <c r="I1651" s="3">
        <v>4.67</v>
      </c>
      <c r="J1651" s="3">
        <v>4.09</v>
      </c>
      <c r="K1651" s="3">
        <v>3.5</v>
      </c>
      <c r="L1651" s="3">
        <v>2.92</v>
      </c>
      <c r="M1651" s="3">
        <v>2.34</v>
      </c>
      <c r="N1651" s="3">
        <v>1.75</v>
      </c>
      <c r="O1651" s="3">
        <v>1.17</v>
      </c>
      <c r="P1651" s="3">
        <v>0.57999999999999996</v>
      </c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</row>
    <row r="1652" spans="1:33" x14ac:dyDescent="0.25">
      <c r="A1652" t="s">
        <v>454</v>
      </c>
      <c r="B1652" s="8" t="s">
        <v>5340</v>
      </c>
      <c r="C1652" s="8" t="s">
        <v>5340</v>
      </c>
      <c r="D1652" s="5" t="s">
        <v>286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0</v>
      </c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</row>
    <row r="1653" spans="1:33" x14ac:dyDescent="0.25">
      <c r="A1653" t="s">
        <v>454</v>
      </c>
      <c r="B1653" s="8" t="s">
        <v>5341</v>
      </c>
      <c r="C1653" s="8" t="s">
        <v>5341</v>
      </c>
      <c r="D1653" s="5" t="s">
        <v>41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</row>
    <row r="1654" spans="1:33" x14ac:dyDescent="0.25">
      <c r="A1654" t="s">
        <v>454</v>
      </c>
      <c r="B1654" s="8" t="s">
        <v>5342</v>
      </c>
      <c r="C1654" s="8" t="s">
        <v>5342</v>
      </c>
      <c r="D1654" s="5" t="s">
        <v>602</v>
      </c>
      <c r="E1654" s="3">
        <v>95.22</v>
      </c>
      <c r="F1654" s="3">
        <v>83.88</v>
      </c>
      <c r="G1654" s="3">
        <v>81.05</v>
      </c>
      <c r="H1654" s="3">
        <v>75.760000000000005</v>
      </c>
      <c r="I1654" s="3">
        <v>73.92</v>
      </c>
      <c r="J1654" s="3">
        <v>64.680000000000007</v>
      </c>
      <c r="K1654" s="3">
        <v>55.44</v>
      </c>
      <c r="L1654" s="3">
        <v>46.2</v>
      </c>
      <c r="M1654" s="3">
        <v>36.96</v>
      </c>
      <c r="N1654" s="3">
        <v>27.72</v>
      </c>
      <c r="O1654" s="3">
        <v>18.48</v>
      </c>
      <c r="P1654" s="3">
        <v>9.24</v>
      </c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</row>
    <row r="1655" spans="1:33" x14ac:dyDescent="0.25">
      <c r="A1655" t="s">
        <v>454</v>
      </c>
      <c r="B1655" s="8" t="s">
        <v>5343</v>
      </c>
      <c r="C1655" s="8" t="s">
        <v>5343</v>
      </c>
      <c r="D1655" s="5" t="s">
        <v>563</v>
      </c>
      <c r="E1655" s="3">
        <v>1.71</v>
      </c>
      <c r="F1655" s="3">
        <v>1.71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3">
        <v>0</v>
      </c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</row>
    <row r="1656" spans="1:33" x14ac:dyDescent="0.25">
      <c r="A1656" t="s">
        <v>454</v>
      </c>
      <c r="B1656" s="8" t="s">
        <v>5344</v>
      </c>
      <c r="C1656" s="8" t="s">
        <v>5344</v>
      </c>
      <c r="D1656" s="5" t="s">
        <v>290</v>
      </c>
      <c r="E1656" s="3">
        <v>92.26</v>
      </c>
      <c r="F1656" s="3">
        <v>109.77</v>
      </c>
      <c r="G1656" s="3">
        <v>107.29</v>
      </c>
      <c r="H1656" s="3">
        <v>106.33</v>
      </c>
      <c r="I1656" s="3">
        <v>111.19</v>
      </c>
      <c r="J1656" s="3">
        <v>97.29</v>
      </c>
      <c r="K1656" s="3">
        <v>83.39</v>
      </c>
      <c r="L1656" s="3">
        <v>69.489999999999995</v>
      </c>
      <c r="M1656" s="3">
        <v>55.6</v>
      </c>
      <c r="N1656" s="3">
        <v>41.7</v>
      </c>
      <c r="O1656" s="3">
        <v>27.8</v>
      </c>
      <c r="P1656" s="3">
        <v>13.9</v>
      </c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</row>
    <row r="1657" spans="1:33" x14ac:dyDescent="0.25">
      <c r="A1657" t="s">
        <v>454</v>
      </c>
      <c r="B1657" s="8" t="s">
        <v>5345</v>
      </c>
      <c r="C1657" s="8" t="s">
        <v>5345</v>
      </c>
      <c r="D1657" s="5" t="s">
        <v>454</v>
      </c>
      <c r="E1657" s="3">
        <v>174.94</v>
      </c>
      <c r="F1657" s="3">
        <v>161.77000000000001</v>
      </c>
      <c r="G1657" s="3">
        <v>164.3</v>
      </c>
      <c r="H1657" s="3">
        <v>151.47</v>
      </c>
      <c r="I1657" s="3">
        <v>149.25</v>
      </c>
      <c r="J1657" s="3">
        <v>130.59</v>
      </c>
      <c r="K1657" s="3">
        <v>111.94</v>
      </c>
      <c r="L1657" s="3">
        <v>93.28</v>
      </c>
      <c r="M1657" s="3">
        <v>74.63</v>
      </c>
      <c r="N1657" s="3">
        <v>55.97</v>
      </c>
      <c r="O1657" s="3">
        <v>37.31</v>
      </c>
      <c r="P1657" s="3">
        <v>18.66</v>
      </c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</row>
    <row r="1658" spans="1:33" x14ac:dyDescent="0.25">
      <c r="A1658" t="s">
        <v>454</v>
      </c>
      <c r="B1658" s="8" t="s">
        <v>5346</v>
      </c>
      <c r="C1658" s="8" t="s">
        <v>5346</v>
      </c>
      <c r="D1658" s="5" t="s">
        <v>472</v>
      </c>
      <c r="E1658" s="3">
        <v>150.78</v>
      </c>
      <c r="F1658" s="3">
        <v>151.91999999999999</v>
      </c>
      <c r="G1658" s="3">
        <v>146.43</v>
      </c>
      <c r="H1658" s="3">
        <v>133.78</v>
      </c>
      <c r="I1658" s="3">
        <v>131.49</v>
      </c>
      <c r="J1658" s="3">
        <v>115.05</v>
      </c>
      <c r="K1658" s="3">
        <v>98.62</v>
      </c>
      <c r="L1658" s="3">
        <v>82.18</v>
      </c>
      <c r="M1658" s="3">
        <v>65.75</v>
      </c>
      <c r="N1658" s="3">
        <v>49.31</v>
      </c>
      <c r="O1658" s="3">
        <v>32.869999999999997</v>
      </c>
      <c r="P1658" s="3">
        <v>16.440000000000001</v>
      </c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</row>
    <row r="1659" spans="1:33" x14ac:dyDescent="0.25">
      <c r="A1659" t="s">
        <v>454</v>
      </c>
      <c r="B1659" s="8" t="s">
        <v>5347</v>
      </c>
      <c r="C1659" s="8" t="s">
        <v>5347</v>
      </c>
      <c r="D1659" s="5" t="s">
        <v>1408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</row>
    <row r="1660" spans="1:33" x14ac:dyDescent="0.25">
      <c r="A1660" t="s">
        <v>454</v>
      </c>
      <c r="B1660" s="8" t="s">
        <v>5348</v>
      </c>
      <c r="C1660" s="8" t="s">
        <v>5348</v>
      </c>
      <c r="D1660" s="5" t="s">
        <v>2092</v>
      </c>
      <c r="E1660" s="3">
        <v>18.38</v>
      </c>
      <c r="F1660" s="3">
        <v>18.05</v>
      </c>
      <c r="G1660" s="3">
        <v>18.3</v>
      </c>
      <c r="H1660" s="3">
        <v>16.91</v>
      </c>
      <c r="I1660" s="3">
        <v>16.3</v>
      </c>
      <c r="J1660" s="3">
        <v>14.26</v>
      </c>
      <c r="K1660" s="3">
        <v>12.23</v>
      </c>
      <c r="L1660" s="3">
        <v>10.19</v>
      </c>
      <c r="M1660" s="3">
        <v>8.15</v>
      </c>
      <c r="N1660" s="3">
        <v>6.11</v>
      </c>
      <c r="O1660" s="3">
        <v>4.08</v>
      </c>
      <c r="P1660" s="3">
        <v>2.04</v>
      </c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</row>
    <row r="1661" spans="1:33" x14ac:dyDescent="0.25">
      <c r="A1661" t="s">
        <v>454</v>
      </c>
      <c r="B1661" s="8" t="s">
        <v>5349</v>
      </c>
      <c r="C1661" s="8" t="s">
        <v>5349</v>
      </c>
      <c r="D1661" s="5" t="s">
        <v>565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</row>
    <row r="1662" spans="1:33" x14ac:dyDescent="0.25">
      <c r="A1662" t="s">
        <v>454</v>
      </c>
      <c r="B1662" s="8" t="s">
        <v>5350</v>
      </c>
      <c r="C1662" s="8" t="s">
        <v>5350</v>
      </c>
      <c r="D1662" s="5" t="s">
        <v>1956</v>
      </c>
      <c r="E1662" s="3">
        <v>41.74</v>
      </c>
      <c r="F1662" s="3">
        <v>40.14</v>
      </c>
      <c r="G1662" s="3">
        <v>38.700000000000003</v>
      </c>
      <c r="H1662" s="3">
        <v>36.97</v>
      </c>
      <c r="I1662" s="3">
        <v>33.9</v>
      </c>
      <c r="J1662" s="3">
        <v>29.66</v>
      </c>
      <c r="K1662" s="3">
        <v>25.43</v>
      </c>
      <c r="L1662" s="3">
        <v>21.19</v>
      </c>
      <c r="M1662" s="3">
        <v>16.95</v>
      </c>
      <c r="N1662" s="3">
        <v>12.71</v>
      </c>
      <c r="O1662" s="3">
        <v>8.48</v>
      </c>
      <c r="P1662" s="3">
        <v>4.24</v>
      </c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</row>
    <row r="1663" spans="1:33" x14ac:dyDescent="0.25">
      <c r="A1663" t="s">
        <v>454</v>
      </c>
      <c r="B1663" s="8" t="s">
        <v>5351</v>
      </c>
      <c r="C1663" s="8" t="s">
        <v>5351</v>
      </c>
      <c r="D1663" s="5" t="s">
        <v>24</v>
      </c>
      <c r="E1663" s="3">
        <v>4.0999999999999996</v>
      </c>
      <c r="F1663" s="3">
        <v>4.03</v>
      </c>
      <c r="G1663" s="3">
        <v>3.88</v>
      </c>
      <c r="H1663" s="3">
        <v>3.48</v>
      </c>
      <c r="I1663" s="3">
        <v>3.41</v>
      </c>
      <c r="J1663" s="3">
        <v>2.98</v>
      </c>
      <c r="K1663" s="3">
        <v>2.56</v>
      </c>
      <c r="L1663" s="3">
        <v>2.13</v>
      </c>
      <c r="M1663" s="3">
        <v>1.71</v>
      </c>
      <c r="N1663" s="3">
        <v>1.28</v>
      </c>
      <c r="O1663" s="3">
        <v>0.85</v>
      </c>
      <c r="P1663" s="3">
        <v>0.43</v>
      </c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</row>
    <row r="1664" spans="1:33" x14ac:dyDescent="0.25">
      <c r="A1664" t="s">
        <v>454</v>
      </c>
      <c r="B1664" s="8" t="s">
        <v>5352</v>
      </c>
      <c r="C1664" s="8" t="s">
        <v>5352</v>
      </c>
      <c r="D1664" s="5" t="s">
        <v>26</v>
      </c>
      <c r="E1664" s="3">
        <v>156.81</v>
      </c>
      <c r="F1664" s="3">
        <v>149.03</v>
      </c>
      <c r="G1664" s="3">
        <v>146.72999999999999</v>
      </c>
      <c r="H1664" s="3">
        <v>140.30000000000001</v>
      </c>
      <c r="I1664" s="3">
        <v>141.82</v>
      </c>
      <c r="J1664" s="3">
        <v>124.09</v>
      </c>
      <c r="K1664" s="3">
        <v>106.37</v>
      </c>
      <c r="L1664" s="3">
        <v>88.64</v>
      </c>
      <c r="M1664" s="3">
        <v>70.91</v>
      </c>
      <c r="N1664" s="3">
        <v>53.18</v>
      </c>
      <c r="O1664" s="3">
        <v>35.46</v>
      </c>
      <c r="P1664" s="3">
        <v>17.73</v>
      </c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</row>
    <row r="1665" spans="1:33" x14ac:dyDescent="0.25">
      <c r="A1665" t="s">
        <v>454</v>
      </c>
      <c r="B1665" s="8" t="s">
        <v>5353</v>
      </c>
      <c r="C1665" s="8" t="s">
        <v>5353</v>
      </c>
      <c r="D1665" s="5" t="s">
        <v>987</v>
      </c>
      <c r="E1665" s="3">
        <v>23.82</v>
      </c>
      <c r="F1665" s="3">
        <v>23.05</v>
      </c>
      <c r="G1665" s="3">
        <v>41.19</v>
      </c>
      <c r="H1665" s="3">
        <v>38.369999999999997</v>
      </c>
      <c r="I1665" s="3">
        <v>41.79</v>
      </c>
      <c r="J1665" s="3">
        <v>36.57</v>
      </c>
      <c r="K1665" s="3">
        <v>31.34</v>
      </c>
      <c r="L1665" s="3">
        <v>26.12</v>
      </c>
      <c r="M1665" s="3">
        <v>20.9</v>
      </c>
      <c r="N1665" s="3">
        <v>15.67</v>
      </c>
      <c r="O1665" s="3">
        <v>10.45</v>
      </c>
      <c r="P1665" s="3">
        <v>5.22</v>
      </c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</row>
    <row r="1666" spans="1:33" x14ac:dyDescent="0.25">
      <c r="A1666" t="s">
        <v>454</v>
      </c>
      <c r="B1666" s="8" t="s">
        <v>5346</v>
      </c>
      <c r="C1666" s="8" t="s">
        <v>5883</v>
      </c>
      <c r="D1666" s="5" t="s">
        <v>2102</v>
      </c>
      <c r="E1666" s="3"/>
      <c r="F1666" s="3"/>
      <c r="G1666" s="3"/>
      <c r="H1666" s="3"/>
      <c r="I1666" s="3">
        <v>516.98</v>
      </c>
      <c r="J1666" s="3">
        <v>452.36</v>
      </c>
      <c r="K1666" s="3">
        <v>387.74</v>
      </c>
      <c r="L1666" s="3">
        <v>323.11</v>
      </c>
      <c r="M1666" s="3">
        <v>258.49</v>
      </c>
      <c r="N1666" s="3">
        <v>193.87</v>
      </c>
      <c r="O1666" s="3">
        <v>129.25</v>
      </c>
      <c r="P1666" s="3">
        <v>64.62</v>
      </c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</row>
    <row r="1667" spans="1:33" x14ac:dyDescent="0.25">
      <c r="A1667" t="s">
        <v>2111</v>
      </c>
      <c r="B1667" s="8" t="s">
        <v>5354</v>
      </c>
      <c r="C1667" s="8" t="s">
        <v>5354</v>
      </c>
      <c r="D1667" s="5" t="s">
        <v>2114</v>
      </c>
      <c r="E1667" s="3">
        <v>577.25</v>
      </c>
      <c r="F1667" s="3">
        <v>619.85</v>
      </c>
      <c r="G1667" s="3">
        <v>837.98</v>
      </c>
      <c r="H1667" s="3">
        <v>866.73</v>
      </c>
      <c r="I1667" s="3">
        <v>830.66</v>
      </c>
      <c r="J1667" s="3">
        <v>726.83</v>
      </c>
      <c r="K1667" s="3">
        <v>623</v>
      </c>
      <c r="L1667" s="3">
        <v>519.16</v>
      </c>
      <c r="M1667" s="3">
        <v>415.33</v>
      </c>
      <c r="N1667" s="3">
        <v>311.5</v>
      </c>
      <c r="O1667" s="3">
        <v>207.67</v>
      </c>
      <c r="P1667" s="3">
        <v>103.83</v>
      </c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</row>
    <row r="1668" spans="1:33" x14ac:dyDescent="0.25">
      <c r="A1668" t="s">
        <v>2111</v>
      </c>
      <c r="B1668" s="8" t="s">
        <v>5355</v>
      </c>
      <c r="C1668" s="8" t="s">
        <v>5355</v>
      </c>
      <c r="D1668" s="5" t="s">
        <v>147</v>
      </c>
      <c r="E1668" s="3">
        <v>1418.19</v>
      </c>
      <c r="F1668" s="3">
        <v>1285.43</v>
      </c>
      <c r="G1668" s="3">
        <v>1222.6500000000001</v>
      </c>
      <c r="H1668" s="3">
        <v>1150.77</v>
      </c>
      <c r="I1668" s="3">
        <v>1269.92</v>
      </c>
      <c r="J1668" s="3">
        <v>1111.18</v>
      </c>
      <c r="K1668" s="3">
        <v>952.44</v>
      </c>
      <c r="L1668" s="3">
        <v>793.7</v>
      </c>
      <c r="M1668" s="3">
        <v>634.96</v>
      </c>
      <c r="N1668" s="3">
        <v>476.22</v>
      </c>
      <c r="O1668" s="3">
        <v>317.48</v>
      </c>
      <c r="P1668" s="3">
        <v>158.74</v>
      </c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</row>
    <row r="1669" spans="1:33" x14ac:dyDescent="0.25">
      <c r="A1669" t="s">
        <v>2111</v>
      </c>
      <c r="B1669" s="8" t="s">
        <v>5356</v>
      </c>
      <c r="C1669" s="8" t="s">
        <v>5356</v>
      </c>
      <c r="D1669" s="5" t="s">
        <v>54</v>
      </c>
      <c r="E1669" s="3">
        <v>10.99</v>
      </c>
      <c r="F1669" s="3">
        <v>13.24</v>
      </c>
      <c r="G1669" s="3">
        <v>12.8</v>
      </c>
      <c r="H1669" s="3">
        <v>11.06</v>
      </c>
      <c r="I1669" s="3">
        <v>10.41</v>
      </c>
      <c r="J1669" s="3">
        <v>9.11</v>
      </c>
      <c r="K1669" s="3">
        <v>7.81</v>
      </c>
      <c r="L1669" s="3">
        <v>6.51</v>
      </c>
      <c r="M1669" s="3">
        <v>5.21</v>
      </c>
      <c r="N1669" s="3">
        <v>3.9</v>
      </c>
      <c r="O1669" s="3">
        <v>2.6</v>
      </c>
      <c r="P1669" s="3">
        <v>1.3</v>
      </c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</row>
    <row r="1670" spans="1:33" x14ac:dyDescent="0.25">
      <c r="A1670" t="s">
        <v>2111</v>
      </c>
      <c r="B1670" s="8" t="s">
        <v>5357</v>
      </c>
      <c r="C1670" s="8" t="s">
        <v>5357</v>
      </c>
      <c r="D1670" s="5" t="s">
        <v>216</v>
      </c>
      <c r="E1670" s="3">
        <v>2968.02</v>
      </c>
      <c r="F1670" s="3">
        <v>2732.88</v>
      </c>
      <c r="G1670" s="3">
        <v>2629.26</v>
      </c>
      <c r="H1670" s="3">
        <v>2469.6</v>
      </c>
      <c r="I1670" s="3">
        <v>2401.5700000000002</v>
      </c>
      <c r="J1670" s="3">
        <v>2101.37</v>
      </c>
      <c r="K1670" s="3">
        <v>1801.18</v>
      </c>
      <c r="L1670" s="3">
        <v>1500.98</v>
      </c>
      <c r="M1670" s="3">
        <v>1200.79</v>
      </c>
      <c r="N1670" s="3">
        <v>900.59</v>
      </c>
      <c r="O1670" s="3">
        <v>600.39</v>
      </c>
      <c r="P1670" s="3">
        <v>300.2</v>
      </c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</row>
    <row r="1671" spans="1:33" x14ac:dyDescent="0.25">
      <c r="A1671" t="s">
        <v>2111</v>
      </c>
      <c r="B1671" s="8" t="s">
        <v>5358</v>
      </c>
      <c r="C1671" s="8" t="s">
        <v>5358</v>
      </c>
      <c r="D1671" s="5" t="s">
        <v>2115</v>
      </c>
      <c r="E1671" s="3">
        <v>9.2799999999999994</v>
      </c>
      <c r="F1671" s="3">
        <v>10.42</v>
      </c>
      <c r="G1671" s="3">
        <v>9.6</v>
      </c>
      <c r="H1671" s="3">
        <v>9.33</v>
      </c>
      <c r="I1671" s="3">
        <v>8.89</v>
      </c>
      <c r="J1671" s="3">
        <v>7.78</v>
      </c>
      <c r="K1671" s="3">
        <v>6.67</v>
      </c>
      <c r="L1671" s="3">
        <v>5.56</v>
      </c>
      <c r="M1671" s="3">
        <v>4.45</v>
      </c>
      <c r="N1671" s="3">
        <v>3.33</v>
      </c>
      <c r="O1671" s="3">
        <v>2.2200000000000002</v>
      </c>
      <c r="P1671" s="3">
        <v>1.1100000000000001</v>
      </c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</row>
    <row r="1672" spans="1:33" x14ac:dyDescent="0.25">
      <c r="A1672" t="s">
        <v>2111</v>
      </c>
      <c r="B1672" s="8" t="s">
        <v>5359</v>
      </c>
      <c r="C1672" s="8" t="s">
        <v>5359</v>
      </c>
      <c r="D1672" s="5" t="s">
        <v>218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</row>
    <row r="1673" spans="1:33" x14ac:dyDescent="0.25">
      <c r="A1673" t="s">
        <v>2111</v>
      </c>
      <c r="B1673" s="8" t="s">
        <v>5360</v>
      </c>
      <c r="C1673" s="8" t="s">
        <v>5360</v>
      </c>
      <c r="D1673" s="5" t="s">
        <v>981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</row>
    <row r="1674" spans="1:33" x14ac:dyDescent="0.25">
      <c r="A1674" t="s">
        <v>2111</v>
      </c>
      <c r="B1674" s="8" t="s">
        <v>5361</v>
      </c>
      <c r="C1674" s="8" t="s">
        <v>5361</v>
      </c>
      <c r="D1674" s="5" t="s">
        <v>368</v>
      </c>
      <c r="E1674" s="3">
        <v>189.59</v>
      </c>
      <c r="F1674" s="3">
        <v>224.97</v>
      </c>
      <c r="G1674" s="3">
        <v>289.74</v>
      </c>
      <c r="H1674" s="3">
        <v>338.54</v>
      </c>
      <c r="I1674" s="3">
        <v>317.13</v>
      </c>
      <c r="J1674" s="3">
        <v>277.49</v>
      </c>
      <c r="K1674" s="3">
        <v>237.85</v>
      </c>
      <c r="L1674" s="3">
        <v>198.21</v>
      </c>
      <c r="M1674" s="3">
        <v>158.57</v>
      </c>
      <c r="N1674" s="3">
        <v>118.92</v>
      </c>
      <c r="O1674" s="3">
        <v>79.28</v>
      </c>
      <c r="P1674" s="3">
        <v>39.64</v>
      </c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</row>
    <row r="1675" spans="1:33" x14ac:dyDescent="0.25">
      <c r="A1675" t="s">
        <v>2111</v>
      </c>
      <c r="B1675" s="8" t="s">
        <v>5362</v>
      </c>
      <c r="C1675" s="8" t="s">
        <v>5362</v>
      </c>
      <c r="D1675" s="5" t="s">
        <v>39</v>
      </c>
      <c r="E1675" s="3">
        <v>0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3">
        <v>0</v>
      </c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</row>
    <row r="1676" spans="1:33" x14ac:dyDescent="0.25">
      <c r="A1676" t="s">
        <v>2111</v>
      </c>
      <c r="B1676" s="8" t="s">
        <v>5363</v>
      </c>
      <c r="C1676" s="8" t="s">
        <v>5363</v>
      </c>
      <c r="D1676" s="5" t="s">
        <v>468</v>
      </c>
      <c r="E1676" s="3">
        <v>9.24</v>
      </c>
      <c r="F1676" s="3">
        <v>11.22</v>
      </c>
      <c r="G1676" s="3">
        <v>11.22</v>
      </c>
      <c r="H1676" s="3">
        <v>9.33</v>
      </c>
      <c r="I1676" s="3">
        <v>9.1300000000000008</v>
      </c>
      <c r="J1676" s="3">
        <v>7.99</v>
      </c>
      <c r="K1676" s="3">
        <v>6.85</v>
      </c>
      <c r="L1676" s="3">
        <v>5.71</v>
      </c>
      <c r="M1676" s="3">
        <v>4.57</v>
      </c>
      <c r="N1676" s="3">
        <v>3.42</v>
      </c>
      <c r="O1676" s="3">
        <v>2.2799999999999998</v>
      </c>
      <c r="P1676" s="3">
        <v>1.1399999999999999</v>
      </c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</row>
    <row r="1677" spans="1:33" x14ac:dyDescent="0.25">
      <c r="A1677" t="s">
        <v>2111</v>
      </c>
      <c r="B1677" s="8" t="s">
        <v>5364</v>
      </c>
      <c r="C1677" s="8" t="s">
        <v>5364</v>
      </c>
      <c r="D1677" s="5" t="s">
        <v>41</v>
      </c>
      <c r="E1677" s="3">
        <v>1.33</v>
      </c>
      <c r="F1677" s="3">
        <v>1.41</v>
      </c>
      <c r="G1677" s="3">
        <v>1.34</v>
      </c>
      <c r="H1677" s="3">
        <v>1.28</v>
      </c>
      <c r="I1677" s="3">
        <v>1.19</v>
      </c>
      <c r="J1677" s="3">
        <v>1.04</v>
      </c>
      <c r="K1677" s="3">
        <v>0.89</v>
      </c>
      <c r="L1677" s="3">
        <v>0.74</v>
      </c>
      <c r="M1677" s="3">
        <v>0.6</v>
      </c>
      <c r="N1677" s="3">
        <v>0.45</v>
      </c>
      <c r="O1677" s="3">
        <v>0.3</v>
      </c>
      <c r="P1677" s="3">
        <v>0.15</v>
      </c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</row>
    <row r="1678" spans="1:33" x14ac:dyDescent="0.25">
      <c r="A1678" t="s">
        <v>2111</v>
      </c>
      <c r="B1678" s="8" t="s">
        <v>5365</v>
      </c>
      <c r="C1678" s="8" t="s">
        <v>5365</v>
      </c>
      <c r="D1678" s="5" t="s">
        <v>2116</v>
      </c>
      <c r="E1678" s="3">
        <v>181.1</v>
      </c>
      <c r="F1678" s="3">
        <v>173.87</v>
      </c>
      <c r="G1678" s="3">
        <v>215.04</v>
      </c>
      <c r="H1678" s="3">
        <v>234.65</v>
      </c>
      <c r="I1678" s="3">
        <v>236.7</v>
      </c>
      <c r="J1678" s="3">
        <v>207.11</v>
      </c>
      <c r="K1678" s="3">
        <v>177.53</v>
      </c>
      <c r="L1678" s="3">
        <v>147.94</v>
      </c>
      <c r="M1678" s="3">
        <v>118.35</v>
      </c>
      <c r="N1678" s="3">
        <v>88.76</v>
      </c>
      <c r="O1678" s="3">
        <v>59.18</v>
      </c>
      <c r="P1678" s="3">
        <v>29.59</v>
      </c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</row>
    <row r="1679" spans="1:33" x14ac:dyDescent="0.25">
      <c r="A1679" t="s">
        <v>2111</v>
      </c>
      <c r="B1679" s="8" t="s">
        <v>5366</v>
      </c>
      <c r="C1679" s="8" t="s">
        <v>5366</v>
      </c>
      <c r="D1679" s="5" t="s">
        <v>1708</v>
      </c>
      <c r="E1679" s="3">
        <v>0</v>
      </c>
      <c r="F1679" s="3">
        <v>0</v>
      </c>
      <c r="G1679" s="3">
        <v>0</v>
      </c>
      <c r="H1679" s="3">
        <v>0</v>
      </c>
      <c r="I1679" s="3">
        <v>2.5</v>
      </c>
      <c r="J1679" s="3">
        <v>2.19</v>
      </c>
      <c r="K1679" s="3">
        <v>1.88</v>
      </c>
      <c r="L1679" s="3">
        <v>1.56</v>
      </c>
      <c r="M1679" s="3">
        <v>1.25</v>
      </c>
      <c r="N1679" s="3">
        <v>0.94</v>
      </c>
      <c r="O1679" s="3">
        <v>0.63</v>
      </c>
      <c r="P1679" s="3">
        <v>0.31</v>
      </c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</row>
    <row r="1680" spans="1:33" x14ac:dyDescent="0.25">
      <c r="A1680" t="s">
        <v>2111</v>
      </c>
      <c r="B1680" s="8" t="s">
        <v>5367</v>
      </c>
      <c r="C1680" s="8" t="s">
        <v>5367</v>
      </c>
      <c r="D1680" s="5" t="s">
        <v>2117</v>
      </c>
      <c r="E1680" s="3">
        <v>5.66</v>
      </c>
      <c r="F1680" s="3">
        <v>8.44</v>
      </c>
      <c r="G1680" s="3">
        <v>7.53</v>
      </c>
      <c r="H1680" s="3">
        <v>8.17</v>
      </c>
      <c r="I1680" s="3">
        <v>8.7100000000000009</v>
      </c>
      <c r="J1680" s="3">
        <v>7.62</v>
      </c>
      <c r="K1680" s="3">
        <v>6.53</v>
      </c>
      <c r="L1680" s="3">
        <v>5.44</v>
      </c>
      <c r="M1680" s="3">
        <v>4.3600000000000003</v>
      </c>
      <c r="N1680" s="3">
        <v>3.27</v>
      </c>
      <c r="O1680" s="3">
        <v>2.1800000000000002</v>
      </c>
      <c r="P1680" s="3">
        <v>1.0900000000000001</v>
      </c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</row>
    <row r="1681" spans="1:33" x14ac:dyDescent="0.25">
      <c r="A1681" t="s">
        <v>2111</v>
      </c>
      <c r="B1681" s="8" t="s">
        <v>5368</v>
      </c>
      <c r="C1681" s="8" t="s">
        <v>5368</v>
      </c>
      <c r="D1681" s="5" t="s">
        <v>2118</v>
      </c>
      <c r="E1681" s="3">
        <v>2.91</v>
      </c>
      <c r="F1681" s="3">
        <v>3.86</v>
      </c>
      <c r="G1681" s="3">
        <v>3.98</v>
      </c>
      <c r="H1681" s="3">
        <v>3.89</v>
      </c>
      <c r="I1681" s="3">
        <v>3.69</v>
      </c>
      <c r="J1681" s="3">
        <v>3.23</v>
      </c>
      <c r="K1681" s="3">
        <v>2.77</v>
      </c>
      <c r="L1681" s="3">
        <v>2.31</v>
      </c>
      <c r="M1681" s="3">
        <v>1.85</v>
      </c>
      <c r="N1681" s="3">
        <v>1.38</v>
      </c>
      <c r="O1681" s="3">
        <v>0.92</v>
      </c>
      <c r="P1681" s="3">
        <v>0.46</v>
      </c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</row>
    <row r="1682" spans="1:33" x14ac:dyDescent="0.25">
      <c r="A1682" t="s">
        <v>2111</v>
      </c>
      <c r="B1682" s="8" t="s">
        <v>5369</v>
      </c>
      <c r="C1682" s="8" t="s">
        <v>5369</v>
      </c>
      <c r="D1682" s="5" t="s">
        <v>372</v>
      </c>
      <c r="E1682" s="3">
        <v>45.37</v>
      </c>
      <c r="F1682" s="3">
        <v>43.52</v>
      </c>
      <c r="G1682" s="3">
        <v>42.51</v>
      </c>
      <c r="H1682" s="3">
        <v>43.18</v>
      </c>
      <c r="I1682" s="3">
        <v>42.24</v>
      </c>
      <c r="J1682" s="3">
        <v>36.96</v>
      </c>
      <c r="K1682" s="3">
        <v>31.68</v>
      </c>
      <c r="L1682" s="3">
        <v>26.4</v>
      </c>
      <c r="M1682" s="3">
        <v>21.12</v>
      </c>
      <c r="N1682" s="3">
        <v>15.84</v>
      </c>
      <c r="O1682" s="3">
        <v>10.56</v>
      </c>
      <c r="P1682" s="3">
        <v>5.28</v>
      </c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</row>
    <row r="1683" spans="1:33" x14ac:dyDescent="0.25">
      <c r="A1683" t="s">
        <v>2111</v>
      </c>
      <c r="B1683" s="8" t="s">
        <v>5370</v>
      </c>
      <c r="C1683" s="8" t="s">
        <v>5370</v>
      </c>
      <c r="D1683" s="5" t="s">
        <v>957</v>
      </c>
      <c r="E1683" s="3">
        <v>47.12</v>
      </c>
      <c r="F1683" s="3">
        <v>63.19</v>
      </c>
      <c r="G1683" s="3">
        <v>61.06</v>
      </c>
      <c r="H1683" s="3">
        <v>37.72</v>
      </c>
      <c r="I1683" s="3">
        <v>35.51</v>
      </c>
      <c r="J1683" s="3">
        <v>31.07</v>
      </c>
      <c r="K1683" s="3">
        <v>26.63</v>
      </c>
      <c r="L1683" s="3">
        <v>22.19</v>
      </c>
      <c r="M1683" s="3">
        <v>17.760000000000002</v>
      </c>
      <c r="N1683" s="3">
        <v>13.32</v>
      </c>
      <c r="O1683" s="3">
        <v>8.8800000000000008</v>
      </c>
      <c r="P1683" s="3">
        <v>4.4400000000000004</v>
      </c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</row>
    <row r="1684" spans="1:33" x14ac:dyDescent="0.25">
      <c r="A1684" t="s">
        <v>170</v>
      </c>
      <c r="B1684" s="8" t="s">
        <v>5371</v>
      </c>
      <c r="C1684" s="8" t="s">
        <v>5371</v>
      </c>
      <c r="D1684" s="5" t="s">
        <v>1259</v>
      </c>
      <c r="E1684" s="3">
        <v>18.12</v>
      </c>
      <c r="F1684" s="3">
        <v>11.87</v>
      </c>
      <c r="G1684" s="3">
        <v>11.74</v>
      </c>
      <c r="H1684" s="3">
        <v>18.86</v>
      </c>
      <c r="I1684" s="3">
        <v>17.05</v>
      </c>
      <c r="J1684" s="3">
        <v>14.92</v>
      </c>
      <c r="K1684" s="3">
        <v>12.79</v>
      </c>
      <c r="L1684" s="3">
        <v>10.66</v>
      </c>
      <c r="M1684" s="3">
        <v>8.5299999999999994</v>
      </c>
      <c r="N1684" s="3">
        <v>6.39</v>
      </c>
      <c r="O1684" s="3">
        <v>4.26</v>
      </c>
      <c r="P1684" s="3">
        <v>2.13</v>
      </c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</row>
    <row r="1685" spans="1:33" x14ac:dyDescent="0.25">
      <c r="A1685" t="s">
        <v>170</v>
      </c>
      <c r="B1685" s="8" t="s">
        <v>5372</v>
      </c>
      <c r="C1685" s="8" t="s">
        <v>5372</v>
      </c>
      <c r="D1685" s="5" t="s">
        <v>208</v>
      </c>
      <c r="E1685" s="3">
        <v>1.98</v>
      </c>
      <c r="F1685" s="3">
        <v>1.84</v>
      </c>
      <c r="G1685" s="3">
        <v>1.77</v>
      </c>
      <c r="H1685" s="3">
        <v>1.62</v>
      </c>
      <c r="I1685" s="3">
        <v>1.4</v>
      </c>
      <c r="J1685" s="3">
        <v>1.23</v>
      </c>
      <c r="K1685" s="3">
        <v>1.05</v>
      </c>
      <c r="L1685" s="3">
        <v>0.88</v>
      </c>
      <c r="M1685" s="3">
        <v>0.7</v>
      </c>
      <c r="N1685" s="3">
        <v>0.53</v>
      </c>
      <c r="O1685" s="3">
        <v>0.35</v>
      </c>
      <c r="P1685" s="3">
        <v>0.18</v>
      </c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</row>
    <row r="1686" spans="1:33" x14ac:dyDescent="0.25">
      <c r="A1686" t="s">
        <v>170</v>
      </c>
      <c r="B1686" s="8" t="s">
        <v>5373</v>
      </c>
      <c r="C1686" s="8" t="s">
        <v>5373</v>
      </c>
      <c r="D1686" s="5" t="s">
        <v>635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</row>
    <row r="1687" spans="1:33" x14ac:dyDescent="0.25">
      <c r="A1687" t="s">
        <v>170</v>
      </c>
      <c r="B1687" s="8" t="s">
        <v>5374</v>
      </c>
      <c r="C1687" s="8" t="s">
        <v>5374</v>
      </c>
      <c r="D1687" s="5" t="s">
        <v>2160</v>
      </c>
      <c r="E1687" s="3">
        <v>362.39</v>
      </c>
      <c r="F1687" s="3">
        <v>343.69</v>
      </c>
      <c r="G1687" s="3">
        <v>333.88</v>
      </c>
      <c r="H1687" s="3">
        <v>309.20999999999998</v>
      </c>
      <c r="I1687" s="3">
        <v>296.16000000000003</v>
      </c>
      <c r="J1687" s="3">
        <v>259.14</v>
      </c>
      <c r="K1687" s="3">
        <v>222.12</v>
      </c>
      <c r="L1687" s="3">
        <v>185.1</v>
      </c>
      <c r="M1687" s="3">
        <v>148.08000000000001</v>
      </c>
      <c r="N1687" s="3">
        <v>111.06</v>
      </c>
      <c r="O1687" s="3">
        <v>74.040000000000006</v>
      </c>
      <c r="P1687" s="3">
        <v>37.020000000000003</v>
      </c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</row>
    <row r="1688" spans="1:33" x14ac:dyDescent="0.25">
      <c r="A1688" t="s">
        <v>170</v>
      </c>
      <c r="B1688" s="8" t="s">
        <v>5375</v>
      </c>
      <c r="C1688" s="8" t="s">
        <v>5375</v>
      </c>
      <c r="D1688" s="5" t="s">
        <v>555</v>
      </c>
      <c r="E1688" s="3">
        <v>42.4</v>
      </c>
      <c r="F1688" s="3">
        <v>40.46</v>
      </c>
      <c r="G1688" s="3">
        <v>39.840000000000003</v>
      </c>
      <c r="H1688" s="3">
        <v>39.520000000000003</v>
      </c>
      <c r="I1688" s="3">
        <v>15.34</v>
      </c>
      <c r="J1688" s="3">
        <v>13.42</v>
      </c>
      <c r="K1688" s="3">
        <v>11.51</v>
      </c>
      <c r="L1688" s="3">
        <v>9.59</v>
      </c>
      <c r="M1688" s="3">
        <v>7.67</v>
      </c>
      <c r="N1688" s="3">
        <v>5.75</v>
      </c>
      <c r="O1688" s="3">
        <v>3.84</v>
      </c>
      <c r="P1688" s="3">
        <v>1.92</v>
      </c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</row>
    <row r="1689" spans="1:33" x14ac:dyDescent="0.25">
      <c r="A1689" t="s">
        <v>170</v>
      </c>
      <c r="B1689" s="8" t="s">
        <v>5376</v>
      </c>
      <c r="C1689" s="8" t="s">
        <v>5376</v>
      </c>
      <c r="D1689" s="5" t="s">
        <v>2161</v>
      </c>
      <c r="E1689" s="3">
        <v>13.44</v>
      </c>
      <c r="F1689" s="3">
        <v>7.2</v>
      </c>
      <c r="G1689" s="3">
        <v>6.44</v>
      </c>
      <c r="H1689" s="3">
        <v>11.47</v>
      </c>
      <c r="I1689" s="3">
        <v>14.7</v>
      </c>
      <c r="J1689" s="3">
        <v>12.86</v>
      </c>
      <c r="K1689" s="3">
        <v>11.03</v>
      </c>
      <c r="L1689" s="3">
        <v>9.19</v>
      </c>
      <c r="M1689" s="3">
        <v>7.35</v>
      </c>
      <c r="N1689" s="3">
        <v>5.51</v>
      </c>
      <c r="O1689" s="3">
        <v>3.68</v>
      </c>
      <c r="P1689" s="3">
        <v>1.84</v>
      </c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</row>
    <row r="1690" spans="1:33" x14ac:dyDescent="0.25">
      <c r="A1690" t="s">
        <v>170</v>
      </c>
      <c r="B1690" s="8" t="s">
        <v>5377</v>
      </c>
      <c r="C1690" s="8" t="s">
        <v>5377</v>
      </c>
      <c r="D1690" s="5" t="s">
        <v>765</v>
      </c>
      <c r="E1690" s="3">
        <v>6554.19</v>
      </c>
      <c r="F1690" s="3">
        <v>6636.5</v>
      </c>
      <c r="G1690" s="3">
        <v>7171.72</v>
      </c>
      <c r="H1690" s="3">
        <v>18887.66</v>
      </c>
      <c r="I1690" s="3">
        <v>9728.41</v>
      </c>
      <c r="J1690" s="3">
        <v>8512.36</v>
      </c>
      <c r="K1690" s="3">
        <v>7296.31</v>
      </c>
      <c r="L1690" s="3">
        <v>6080.26</v>
      </c>
      <c r="M1690" s="3">
        <v>4864.21</v>
      </c>
      <c r="N1690" s="3">
        <v>3648.15</v>
      </c>
      <c r="O1690" s="3">
        <v>2432.1</v>
      </c>
      <c r="P1690" s="3">
        <v>1216.05</v>
      </c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</row>
    <row r="1691" spans="1:33" x14ac:dyDescent="0.25">
      <c r="A1691" t="s">
        <v>170</v>
      </c>
      <c r="B1691" s="8" t="s">
        <v>5378</v>
      </c>
      <c r="C1691" s="8" t="s">
        <v>5378</v>
      </c>
      <c r="D1691" s="5" t="s">
        <v>38</v>
      </c>
      <c r="E1691" s="3">
        <v>17.21</v>
      </c>
      <c r="F1691" s="3">
        <v>16.34</v>
      </c>
      <c r="G1691" s="3">
        <v>11.91</v>
      </c>
      <c r="H1691" s="3">
        <v>44.9</v>
      </c>
      <c r="I1691" s="3">
        <v>22.56</v>
      </c>
      <c r="J1691" s="3">
        <v>19.739999999999998</v>
      </c>
      <c r="K1691" s="3">
        <v>16.920000000000002</v>
      </c>
      <c r="L1691" s="3">
        <v>14.1</v>
      </c>
      <c r="M1691" s="3">
        <v>11.28</v>
      </c>
      <c r="N1691" s="3">
        <v>8.4600000000000009</v>
      </c>
      <c r="O1691" s="3">
        <v>5.64</v>
      </c>
      <c r="P1691" s="3">
        <v>2.82</v>
      </c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</row>
    <row r="1692" spans="1:33" x14ac:dyDescent="0.25">
      <c r="A1692" t="s">
        <v>170</v>
      </c>
      <c r="B1692" s="8" t="s">
        <v>5379</v>
      </c>
      <c r="C1692" s="8" t="s">
        <v>5379</v>
      </c>
      <c r="D1692" s="5" t="s">
        <v>2153</v>
      </c>
      <c r="E1692" s="3">
        <v>28.56</v>
      </c>
      <c r="F1692" s="3">
        <v>26.93</v>
      </c>
      <c r="G1692" s="3">
        <v>8.9600000000000009</v>
      </c>
      <c r="H1692" s="3">
        <v>8.49</v>
      </c>
      <c r="I1692" s="3">
        <v>7.55</v>
      </c>
      <c r="J1692" s="3">
        <v>6.61</v>
      </c>
      <c r="K1692" s="3">
        <v>5.66</v>
      </c>
      <c r="L1692" s="3">
        <v>4.72</v>
      </c>
      <c r="M1692" s="3">
        <v>3.78</v>
      </c>
      <c r="N1692" s="3">
        <v>2.83</v>
      </c>
      <c r="O1692" s="3">
        <v>1.89</v>
      </c>
      <c r="P1692" s="3">
        <v>0.94</v>
      </c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</row>
    <row r="1693" spans="1:33" x14ac:dyDescent="0.25">
      <c r="A1693" t="s">
        <v>170</v>
      </c>
      <c r="B1693" s="8" t="s">
        <v>5380</v>
      </c>
      <c r="C1693" s="8" t="s">
        <v>5380</v>
      </c>
      <c r="D1693" s="5" t="s">
        <v>2162</v>
      </c>
      <c r="E1693" s="3">
        <v>1.07</v>
      </c>
      <c r="F1693" s="3">
        <v>1.02</v>
      </c>
      <c r="G1693" s="3">
        <v>0.83</v>
      </c>
      <c r="H1693" s="3">
        <v>0.81</v>
      </c>
      <c r="I1693" s="3">
        <v>0.71</v>
      </c>
      <c r="J1693" s="3">
        <v>0.62</v>
      </c>
      <c r="K1693" s="3">
        <v>0.53</v>
      </c>
      <c r="L1693" s="3">
        <v>0.44</v>
      </c>
      <c r="M1693" s="3">
        <v>0.36</v>
      </c>
      <c r="N1693" s="3">
        <v>0.27</v>
      </c>
      <c r="O1693" s="3">
        <v>0.18</v>
      </c>
      <c r="P1693" s="3">
        <v>0.09</v>
      </c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</row>
    <row r="1694" spans="1:33" x14ac:dyDescent="0.25">
      <c r="A1694" t="s">
        <v>170</v>
      </c>
      <c r="B1694" s="8" t="s">
        <v>5381</v>
      </c>
      <c r="C1694" s="8" t="s">
        <v>5381</v>
      </c>
      <c r="D1694" s="5" t="s">
        <v>414</v>
      </c>
      <c r="E1694" s="3">
        <v>4.24</v>
      </c>
      <c r="F1694" s="3">
        <v>5</v>
      </c>
      <c r="G1694" s="3">
        <v>5.07</v>
      </c>
      <c r="H1694" s="3">
        <v>4.78</v>
      </c>
      <c r="I1694" s="3">
        <v>5.73</v>
      </c>
      <c r="J1694" s="3">
        <v>5.01</v>
      </c>
      <c r="K1694" s="3">
        <v>4.3</v>
      </c>
      <c r="L1694" s="3">
        <v>3.58</v>
      </c>
      <c r="M1694" s="3">
        <v>2.87</v>
      </c>
      <c r="N1694" s="3">
        <v>2.15</v>
      </c>
      <c r="O1694" s="3">
        <v>1.43</v>
      </c>
      <c r="P1694" s="3">
        <v>0.72</v>
      </c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</row>
    <row r="1695" spans="1:33" x14ac:dyDescent="0.25">
      <c r="A1695" t="s">
        <v>170</v>
      </c>
      <c r="B1695" s="8" t="s">
        <v>5382</v>
      </c>
      <c r="C1695" s="8" t="s">
        <v>5382</v>
      </c>
      <c r="D1695" s="5" t="s">
        <v>14</v>
      </c>
      <c r="E1695" s="3">
        <v>19.04</v>
      </c>
      <c r="F1695" s="3">
        <v>17.77</v>
      </c>
      <c r="G1695" s="3">
        <v>7.85</v>
      </c>
      <c r="H1695" s="3">
        <v>8.07</v>
      </c>
      <c r="I1695" s="3">
        <v>7.22</v>
      </c>
      <c r="J1695" s="3">
        <v>6.32</v>
      </c>
      <c r="K1695" s="3">
        <v>5.42</v>
      </c>
      <c r="L1695" s="3">
        <v>4.51</v>
      </c>
      <c r="M1695" s="3">
        <v>3.61</v>
      </c>
      <c r="N1695" s="3">
        <v>2.71</v>
      </c>
      <c r="O1695" s="3">
        <v>1.81</v>
      </c>
      <c r="P1695" s="3">
        <v>0.9</v>
      </c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</row>
    <row r="1696" spans="1:33" x14ac:dyDescent="0.25">
      <c r="A1696" t="s">
        <v>170</v>
      </c>
      <c r="B1696" s="8" t="s">
        <v>5383</v>
      </c>
      <c r="C1696" s="8" t="s">
        <v>5383</v>
      </c>
      <c r="D1696" s="5" t="s">
        <v>41</v>
      </c>
      <c r="E1696" s="3">
        <v>62.71</v>
      </c>
      <c r="F1696" s="3">
        <v>68.599999999999994</v>
      </c>
      <c r="G1696" s="3">
        <v>64.709999999999994</v>
      </c>
      <c r="H1696" s="3">
        <v>124.79</v>
      </c>
      <c r="I1696" s="3">
        <v>113.84</v>
      </c>
      <c r="J1696" s="3">
        <v>99.61</v>
      </c>
      <c r="K1696" s="3">
        <v>85.38</v>
      </c>
      <c r="L1696" s="3">
        <v>71.150000000000006</v>
      </c>
      <c r="M1696" s="3">
        <v>56.92</v>
      </c>
      <c r="N1696" s="3">
        <v>42.69</v>
      </c>
      <c r="O1696" s="3">
        <v>28.46</v>
      </c>
      <c r="P1696" s="3">
        <v>14.23</v>
      </c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</row>
    <row r="1697" spans="1:33" x14ac:dyDescent="0.25">
      <c r="A1697" t="s">
        <v>170</v>
      </c>
      <c r="B1697" s="8" t="s">
        <v>5384</v>
      </c>
      <c r="C1697" s="8" t="s">
        <v>5384</v>
      </c>
      <c r="D1697" s="5" t="s">
        <v>287</v>
      </c>
      <c r="E1697" s="3">
        <v>4.13</v>
      </c>
      <c r="F1697" s="3">
        <v>3.4</v>
      </c>
      <c r="G1697" s="3">
        <v>3</v>
      </c>
      <c r="H1697" s="3">
        <v>2.83</v>
      </c>
      <c r="I1697" s="3">
        <v>3.97</v>
      </c>
      <c r="J1697" s="3">
        <v>3.47</v>
      </c>
      <c r="K1697" s="3">
        <v>2.98</v>
      </c>
      <c r="L1697" s="3">
        <v>2.48</v>
      </c>
      <c r="M1697" s="3">
        <v>1.99</v>
      </c>
      <c r="N1697" s="3">
        <v>1.49</v>
      </c>
      <c r="O1697" s="3">
        <v>0.99</v>
      </c>
      <c r="P1697" s="3">
        <v>0.5</v>
      </c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</row>
    <row r="1698" spans="1:33" x14ac:dyDescent="0.25">
      <c r="A1698" t="s">
        <v>170</v>
      </c>
      <c r="B1698" s="8" t="s">
        <v>5385</v>
      </c>
      <c r="C1698" s="8" t="s">
        <v>5385</v>
      </c>
      <c r="D1698" s="5" t="s">
        <v>2163</v>
      </c>
      <c r="E1698" s="3">
        <v>70088.27</v>
      </c>
      <c r="F1698" s="3">
        <v>71584.23</v>
      </c>
      <c r="G1698" s="3">
        <v>70330.539999999994</v>
      </c>
      <c r="H1698" s="3">
        <v>70575.98</v>
      </c>
      <c r="I1698" s="3">
        <v>69928.7</v>
      </c>
      <c r="J1698" s="3">
        <v>61187.61</v>
      </c>
      <c r="K1698" s="3">
        <v>52446.53</v>
      </c>
      <c r="L1698" s="3">
        <v>43705.440000000002</v>
      </c>
      <c r="M1698" s="3">
        <v>34964.35</v>
      </c>
      <c r="N1698" s="3">
        <v>26223.26</v>
      </c>
      <c r="O1698" s="3">
        <v>17482.18</v>
      </c>
      <c r="P1698" s="3">
        <v>8741.09</v>
      </c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</row>
    <row r="1699" spans="1:33" x14ac:dyDescent="0.25">
      <c r="A1699" t="s">
        <v>170</v>
      </c>
      <c r="B1699" s="8" t="s">
        <v>5386</v>
      </c>
      <c r="C1699" s="8" t="s">
        <v>5386</v>
      </c>
      <c r="D1699" s="5" t="s">
        <v>24</v>
      </c>
      <c r="E1699" s="3">
        <v>0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0</v>
      </c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</row>
    <row r="1700" spans="1:33" x14ac:dyDescent="0.25">
      <c r="A1700" t="s">
        <v>170</v>
      </c>
      <c r="B1700" s="8" t="s">
        <v>5387</v>
      </c>
      <c r="C1700" s="8" t="s">
        <v>5387</v>
      </c>
      <c r="D1700" s="5" t="s">
        <v>26</v>
      </c>
      <c r="E1700" s="3">
        <v>0.01</v>
      </c>
      <c r="F1700" s="3">
        <v>0.01</v>
      </c>
      <c r="G1700" s="3">
        <v>0.01</v>
      </c>
      <c r="H1700" s="3">
        <v>0.01</v>
      </c>
      <c r="I1700" s="3">
        <v>0.01</v>
      </c>
      <c r="J1700" s="3">
        <v>0.01</v>
      </c>
      <c r="K1700" s="3">
        <v>0.01</v>
      </c>
      <c r="L1700" s="3">
        <v>0.01</v>
      </c>
      <c r="M1700" s="3">
        <v>0.01</v>
      </c>
      <c r="N1700" s="3">
        <v>0</v>
      </c>
      <c r="O1700" s="3">
        <v>0</v>
      </c>
      <c r="P1700" s="3">
        <v>0</v>
      </c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</row>
    <row r="1701" spans="1:33" x14ac:dyDescent="0.25">
      <c r="A1701" t="s">
        <v>170</v>
      </c>
      <c r="B1701" s="8" t="s">
        <v>5388</v>
      </c>
      <c r="C1701" s="8" t="s">
        <v>5388</v>
      </c>
      <c r="D1701" s="5" t="s">
        <v>1572</v>
      </c>
      <c r="E1701" s="3">
        <v>633.22</v>
      </c>
      <c r="F1701" s="3">
        <v>247.45</v>
      </c>
      <c r="G1701" s="3">
        <v>137.11000000000001</v>
      </c>
      <c r="H1701" s="3">
        <v>56.99</v>
      </c>
      <c r="I1701" s="3">
        <v>3.42</v>
      </c>
      <c r="J1701" s="3">
        <v>2.99</v>
      </c>
      <c r="K1701" s="3">
        <v>2.57</v>
      </c>
      <c r="L1701" s="3">
        <v>2.14</v>
      </c>
      <c r="M1701" s="3">
        <v>1.71</v>
      </c>
      <c r="N1701" s="3">
        <v>1.28</v>
      </c>
      <c r="O1701" s="3">
        <v>0.86</v>
      </c>
      <c r="P1701" s="3">
        <v>0.43</v>
      </c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</row>
    <row r="1702" spans="1:33" x14ac:dyDescent="0.25">
      <c r="A1702" t="s">
        <v>170</v>
      </c>
      <c r="B1702" s="8" t="s">
        <v>5374</v>
      </c>
      <c r="C1702" s="8" t="s">
        <v>5934</v>
      </c>
      <c r="D1702" s="5" t="s">
        <v>2166</v>
      </c>
      <c r="E1702" s="3"/>
      <c r="F1702" s="3"/>
      <c r="G1702" s="3"/>
      <c r="H1702" s="3"/>
      <c r="I1702" s="3">
        <v>14.17</v>
      </c>
      <c r="J1702" s="3">
        <v>12.4</v>
      </c>
      <c r="K1702" s="3">
        <v>10.63</v>
      </c>
      <c r="L1702" s="3">
        <v>8.86</v>
      </c>
      <c r="M1702" s="3">
        <v>7.09</v>
      </c>
      <c r="N1702" s="3">
        <v>5.31</v>
      </c>
      <c r="O1702" s="3">
        <v>3.54</v>
      </c>
      <c r="P1702" s="3">
        <v>1.77</v>
      </c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</row>
    <row r="1703" spans="1:33" x14ac:dyDescent="0.25">
      <c r="A1703" t="s">
        <v>170</v>
      </c>
      <c r="B1703" s="8" t="s">
        <v>5383</v>
      </c>
      <c r="C1703" s="8" t="s">
        <v>6156</v>
      </c>
      <c r="D1703" s="5" t="s">
        <v>2167</v>
      </c>
      <c r="E1703" s="3"/>
      <c r="F1703" s="3"/>
      <c r="G1703" s="3"/>
      <c r="H1703" s="3"/>
      <c r="I1703" s="3">
        <v>152.81</v>
      </c>
      <c r="J1703" s="3">
        <v>133.71</v>
      </c>
      <c r="K1703" s="3">
        <v>114.61</v>
      </c>
      <c r="L1703" s="3">
        <v>95.51</v>
      </c>
      <c r="M1703" s="3">
        <v>76.41</v>
      </c>
      <c r="N1703" s="3">
        <v>57.3</v>
      </c>
      <c r="O1703" s="3">
        <v>38.200000000000003</v>
      </c>
      <c r="P1703" s="3">
        <v>19.100000000000001</v>
      </c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</row>
    <row r="1704" spans="1:33" x14ac:dyDescent="0.25">
      <c r="A1704" t="s">
        <v>170</v>
      </c>
      <c r="B1704" s="8" t="s">
        <v>5384</v>
      </c>
      <c r="C1704" s="8" t="s">
        <v>6182</v>
      </c>
      <c r="D1704" s="5" t="s">
        <v>2168</v>
      </c>
      <c r="E1704" s="3"/>
      <c r="F1704" s="3"/>
      <c r="G1704" s="3"/>
      <c r="H1704" s="3"/>
      <c r="I1704" s="3">
        <v>72.790000000000006</v>
      </c>
      <c r="J1704" s="3">
        <v>63.69</v>
      </c>
      <c r="K1704" s="3">
        <v>54.59</v>
      </c>
      <c r="L1704" s="3">
        <v>45.49</v>
      </c>
      <c r="M1704" s="3">
        <v>36.4</v>
      </c>
      <c r="N1704" s="3">
        <v>27.3</v>
      </c>
      <c r="O1704" s="3">
        <v>18.2</v>
      </c>
      <c r="P1704" s="3">
        <v>9.1</v>
      </c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</row>
    <row r="1705" spans="1:33" x14ac:dyDescent="0.25">
      <c r="A1705" t="s">
        <v>2688</v>
      </c>
      <c r="B1705" s="8" t="s">
        <v>5389</v>
      </c>
      <c r="C1705" s="8" t="s">
        <v>5389</v>
      </c>
      <c r="D1705" s="5" t="s">
        <v>2205</v>
      </c>
      <c r="E1705" s="3">
        <v>15.08</v>
      </c>
      <c r="F1705" s="3">
        <v>14.53</v>
      </c>
      <c r="G1705" s="3">
        <v>13.77</v>
      </c>
      <c r="H1705" s="3">
        <v>14.18</v>
      </c>
      <c r="I1705" s="3">
        <v>15.84</v>
      </c>
      <c r="J1705" s="3">
        <v>13.86</v>
      </c>
      <c r="K1705" s="3">
        <v>11.88</v>
      </c>
      <c r="L1705" s="3">
        <v>9.9</v>
      </c>
      <c r="M1705" s="3">
        <v>7.92</v>
      </c>
      <c r="N1705" s="3">
        <v>5.94</v>
      </c>
      <c r="O1705" s="3">
        <v>3.96</v>
      </c>
      <c r="P1705" s="3">
        <v>1.98</v>
      </c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</row>
    <row r="1706" spans="1:33" x14ac:dyDescent="0.25">
      <c r="A1706" t="s">
        <v>2688</v>
      </c>
      <c r="B1706" s="8" t="s">
        <v>5390</v>
      </c>
      <c r="C1706" s="8" t="s">
        <v>5390</v>
      </c>
      <c r="D1706" s="5" t="s">
        <v>2206</v>
      </c>
      <c r="E1706" s="3">
        <v>29.53</v>
      </c>
      <c r="F1706" s="3">
        <v>27.9</v>
      </c>
      <c r="G1706" s="3">
        <v>26.95</v>
      </c>
      <c r="H1706" s="3">
        <v>23.5</v>
      </c>
      <c r="I1706" s="3">
        <v>20.74</v>
      </c>
      <c r="J1706" s="3">
        <v>18.149999999999999</v>
      </c>
      <c r="K1706" s="3">
        <v>15.56</v>
      </c>
      <c r="L1706" s="3">
        <v>12.96</v>
      </c>
      <c r="M1706" s="3">
        <v>10.37</v>
      </c>
      <c r="N1706" s="3">
        <v>7.78</v>
      </c>
      <c r="O1706" s="3">
        <v>5.19</v>
      </c>
      <c r="P1706" s="3">
        <v>2.59</v>
      </c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</row>
    <row r="1707" spans="1:33" x14ac:dyDescent="0.25">
      <c r="A1707" t="s">
        <v>2688</v>
      </c>
      <c r="B1707" s="8" t="s">
        <v>5391</v>
      </c>
      <c r="C1707" s="8" t="s">
        <v>5391</v>
      </c>
      <c r="D1707" s="5" t="s">
        <v>2197</v>
      </c>
      <c r="E1707" s="3">
        <v>12.71</v>
      </c>
      <c r="F1707" s="3">
        <v>11.95</v>
      </c>
      <c r="G1707" s="3">
        <v>10.02</v>
      </c>
      <c r="H1707" s="3">
        <v>12.07</v>
      </c>
      <c r="I1707" s="3">
        <v>11.34</v>
      </c>
      <c r="J1707" s="3">
        <v>9.92</v>
      </c>
      <c r="K1707" s="3">
        <v>8.51</v>
      </c>
      <c r="L1707" s="3">
        <v>7.09</v>
      </c>
      <c r="M1707" s="3">
        <v>5.67</v>
      </c>
      <c r="N1707" s="3">
        <v>4.25</v>
      </c>
      <c r="O1707" s="3">
        <v>2.84</v>
      </c>
      <c r="P1707" s="3">
        <v>1.42</v>
      </c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</row>
    <row r="1708" spans="1:33" x14ac:dyDescent="0.25">
      <c r="A1708" t="s">
        <v>2688</v>
      </c>
      <c r="B1708" s="8" t="s">
        <v>5392</v>
      </c>
      <c r="C1708" s="8" t="s">
        <v>5392</v>
      </c>
      <c r="D1708" s="5" t="s">
        <v>54</v>
      </c>
      <c r="E1708" s="3">
        <v>38.83</v>
      </c>
      <c r="F1708" s="3">
        <v>37.020000000000003</v>
      </c>
      <c r="G1708" s="3">
        <v>36.299999999999997</v>
      </c>
      <c r="H1708" s="3">
        <v>37.36</v>
      </c>
      <c r="I1708" s="3">
        <v>35.89</v>
      </c>
      <c r="J1708" s="3">
        <v>31.4</v>
      </c>
      <c r="K1708" s="3">
        <v>26.92</v>
      </c>
      <c r="L1708" s="3">
        <v>22.43</v>
      </c>
      <c r="M1708" s="3">
        <v>17.95</v>
      </c>
      <c r="N1708" s="3">
        <v>13.46</v>
      </c>
      <c r="O1708" s="3">
        <v>8.9700000000000006</v>
      </c>
      <c r="P1708" s="3">
        <v>4.49</v>
      </c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</row>
    <row r="1709" spans="1:33" x14ac:dyDescent="0.25">
      <c r="A1709" t="s">
        <v>2688</v>
      </c>
      <c r="B1709" s="8" t="s">
        <v>5393</v>
      </c>
      <c r="C1709" s="8" t="s">
        <v>5393</v>
      </c>
      <c r="D1709" s="5" t="s">
        <v>2200</v>
      </c>
      <c r="E1709" s="3">
        <v>304.67</v>
      </c>
      <c r="F1709" s="3">
        <v>299.08</v>
      </c>
      <c r="G1709" s="3">
        <v>279.08999999999997</v>
      </c>
      <c r="H1709" s="3">
        <v>261.83</v>
      </c>
      <c r="I1709" s="3">
        <v>205.14</v>
      </c>
      <c r="J1709" s="3">
        <v>179.5</v>
      </c>
      <c r="K1709" s="3">
        <v>153.86000000000001</v>
      </c>
      <c r="L1709" s="3">
        <v>128.21</v>
      </c>
      <c r="M1709" s="3">
        <v>102.57</v>
      </c>
      <c r="N1709" s="3">
        <v>76.930000000000007</v>
      </c>
      <c r="O1709" s="3">
        <v>51.29</v>
      </c>
      <c r="P1709" s="3">
        <v>25.64</v>
      </c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</row>
    <row r="1710" spans="1:33" x14ac:dyDescent="0.25">
      <c r="A1710" t="s">
        <v>2688</v>
      </c>
      <c r="B1710" s="8" t="s">
        <v>5394</v>
      </c>
      <c r="C1710" s="8" t="s">
        <v>5394</v>
      </c>
      <c r="D1710" s="5" t="s">
        <v>1199</v>
      </c>
      <c r="E1710" s="3">
        <v>346.08</v>
      </c>
      <c r="F1710" s="3">
        <v>284.88</v>
      </c>
      <c r="G1710" s="3">
        <v>271.32</v>
      </c>
      <c r="H1710" s="3">
        <v>251.84</v>
      </c>
      <c r="I1710" s="3">
        <v>292.86</v>
      </c>
      <c r="J1710" s="3">
        <v>256.25</v>
      </c>
      <c r="K1710" s="3">
        <v>219.65</v>
      </c>
      <c r="L1710" s="3">
        <v>183.04</v>
      </c>
      <c r="M1710" s="3">
        <v>146.43</v>
      </c>
      <c r="N1710" s="3">
        <v>109.82</v>
      </c>
      <c r="O1710" s="3">
        <v>73.22</v>
      </c>
      <c r="P1710" s="3">
        <v>36.61</v>
      </c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</row>
    <row r="1711" spans="1:33" x14ac:dyDescent="0.25">
      <c r="A1711" t="s">
        <v>2688</v>
      </c>
      <c r="B1711" s="8" t="s">
        <v>5395</v>
      </c>
      <c r="C1711" s="8" t="s">
        <v>5395</v>
      </c>
      <c r="D1711" s="5" t="s">
        <v>10</v>
      </c>
      <c r="E1711" s="3">
        <v>14.1</v>
      </c>
      <c r="F1711" s="3">
        <v>13.39</v>
      </c>
      <c r="G1711" s="3">
        <v>12.8</v>
      </c>
      <c r="H1711" s="3">
        <v>12.69</v>
      </c>
      <c r="I1711" s="3">
        <v>12.42</v>
      </c>
      <c r="J1711" s="3">
        <v>10.87</v>
      </c>
      <c r="K1711" s="3">
        <v>9.32</v>
      </c>
      <c r="L1711" s="3">
        <v>7.76</v>
      </c>
      <c r="M1711" s="3">
        <v>6.21</v>
      </c>
      <c r="N1711" s="3">
        <v>4.66</v>
      </c>
      <c r="O1711" s="3">
        <v>3.11</v>
      </c>
      <c r="P1711" s="3">
        <v>1.55</v>
      </c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</row>
    <row r="1712" spans="1:33" x14ac:dyDescent="0.25">
      <c r="A1712" t="s">
        <v>2688</v>
      </c>
      <c r="B1712" s="8" t="s">
        <v>5396</v>
      </c>
      <c r="C1712" s="8" t="s">
        <v>5396</v>
      </c>
      <c r="D1712" s="5" t="s">
        <v>1073</v>
      </c>
      <c r="E1712" s="3">
        <v>69.040000000000006</v>
      </c>
      <c r="F1712" s="3">
        <v>60.71</v>
      </c>
      <c r="G1712" s="3">
        <v>58.43</v>
      </c>
      <c r="H1712" s="3">
        <v>57.95</v>
      </c>
      <c r="I1712" s="3">
        <v>51.21</v>
      </c>
      <c r="J1712" s="3">
        <v>44.81</v>
      </c>
      <c r="K1712" s="3">
        <v>38.409999999999997</v>
      </c>
      <c r="L1712" s="3">
        <v>32.01</v>
      </c>
      <c r="M1712" s="3">
        <v>25.61</v>
      </c>
      <c r="N1712" s="3">
        <v>19.2</v>
      </c>
      <c r="O1712" s="3">
        <v>12.8</v>
      </c>
      <c r="P1712" s="3">
        <v>6.4</v>
      </c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</row>
    <row r="1713" spans="1:33" x14ac:dyDescent="0.25">
      <c r="A1713" t="s">
        <v>2688</v>
      </c>
      <c r="B1713" s="8" t="s">
        <v>5397</v>
      </c>
      <c r="C1713" s="8" t="s">
        <v>5397</v>
      </c>
      <c r="D1713" s="5" t="s">
        <v>2207</v>
      </c>
      <c r="E1713" s="3">
        <v>8.35</v>
      </c>
      <c r="F1713" s="3">
        <v>7.75</v>
      </c>
      <c r="G1713" s="3">
        <v>7.53</v>
      </c>
      <c r="H1713" s="3">
        <v>7.07</v>
      </c>
      <c r="I1713" s="3">
        <v>18.8</v>
      </c>
      <c r="J1713" s="3">
        <v>16.45</v>
      </c>
      <c r="K1713" s="3">
        <v>14.1</v>
      </c>
      <c r="L1713" s="3">
        <v>11.75</v>
      </c>
      <c r="M1713" s="3">
        <v>9.4</v>
      </c>
      <c r="N1713" s="3">
        <v>7.05</v>
      </c>
      <c r="O1713" s="3">
        <v>4.7</v>
      </c>
      <c r="P1713" s="3">
        <v>2.35</v>
      </c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</row>
    <row r="1714" spans="1:33" x14ac:dyDescent="0.25">
      <c r="A1714" t="s">
        <v>2688</v>
      </c>
      <c r="B1714" s="8" t="s">
        <v>5398</v>
      </c>
      <c r="C1714" s="8" t="s">
        <v>5398</v>
      </c>
      <c r="D1714" s="5" t="s">
        <v>2208</v>
      </c>
      <c r="E1714" s="3">
        <v>85.46</v>
      </c>
      <c r="F1714" s="3">
        <v>71.69</v>
      </c>
      <c r="G1714" s="3">
        <v>69.03</v>
      </c>
      <c r="H1714" s="3">
        <v>71.09</v>
      </c>
      <c r="I1714" s="3">
        <v>76.48</v>
      </c>
      <c r="J1714" s="3">
        <v>66.92</v>
      </c>
      <c r="K1714" s="3">
        <v>57.36</v>
      </c>
      <c r="L1714" s="3">
        <v>47.8</v>
      </c>
      <c r="M1714" s="3">
        <v>38.24</v>
      </c>
      <c r="N1714" s="3">
        <v>28.68</v>
      </c>
      <c r="O1714" s="3">
        <v>19.12</v>
      </c>
      <c r="P1714" s="3">
        <v>9.56</v>
      </c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</row>
    <row r="1715" spans="1:33" x14ac:dyDescent="0.25">
      <c r="A1715" t="s">
        <v>2688</v>
      </c>
      <c r="B1715" s="8" t="s">
        <v>5399</v>
      </c>
      <c r="C1715" s="8" t="s">
        <v>5399</v>
      </c>
      <c r="D1715" s="5" t="s">
        <v>165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0</v>
      </c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</row>
    <row r="1716" spans="1:33" x14ac:dyDescent="0.25">
      <c r="A1716" t="s">
        <v>2688</v>
      </c>
      <c r="B1716" s="8" t="s">
        <v>5400</v>
      </c>
      <c r="C1716" s="8" t="s">
        <v>5400</v>
      </c>
      <c r="D1716" s="5" t="s">
        <v>2209</v>
      </c>
      <c r="E1716" s="3">
        <v>55.26</v>
      </c>
      <c r="F1716" s="3">
        <v>51.27</v>
      </c>
      <c r="G1716" s="3">
        <v>50.59</v>
      </c>
      <c r="H1716" s="3">
        <v>52.12</v>
      </c>
      <c r="I1716" s="3">
        <v>52.34</v>
      </c>
      <c r="J1716" s="3">
        <v>45.8</v>
      </c>
      <c r="K1716" s="3">
        <v>39.26</v>
      </c>
      <c r="L1716" s="3">
        <v>32.71</v>
      </c>
      <c r="M1716" s="3">
        <v>26.17</v>
      </c>
      <c r="N1716" s="3">
        <v>19.63</v>
      </c>
      <c r="O1716" s="3">
        <v>13.09</v>
      </c>
      <c r="P1716" s="3">
        <v>6.54</v>
      </c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</row>
    <row r="1717" spans="1:33" x14ac:dyDescent="0.25">
      <c r="A1717" t="s">
        <v>2688</v>
      </c>
      <c r="B1717" s="8" t="s">
        <v>5401</v>
      </c>
      <c r="C1717" s="8" t="s">
        <v>5401</v>
      </c>
      <c r="D1717" s="5" t="s">
        <v>536</v>
      </c>
      <c r="E1717" s="3">
        <v>1159.79</v>
      </c>
      <c r="F1717" s="3">
        <v>1063.5</v>
      </c>
      <c r="G1717" s="3">
        <v>1081.6500000000001</v>
      </c>
      <c r="H1717" s="3">
        <v>991.14</v>
      </c>
      <c r="I1717" s="3">
        <v>924.98</v>
      </c>
      <c r="J1717" s="3">
        <v>809.36</v>
      </c>
      <c r="K1717" s="3">
        <v>693.74</v>
      </c>
      <c r="L1717" s="3">
        <v>578.11</v>
      </c>
      <c r="M1717" s="3">
        <v>462.49</v>
      </c>
      <c r="N1717" s="3">
        <v>346.87</v>
      </c>
      <c r="O1717" s="3">
        <v>231.25</v>
      </c>
      <c r="P1717" s="3">
        <v>115.62</v>
      </c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</row>
    <row r="1718" spans="1:33" x14ac:dyDescent="0.25">
      <c r="A1718" t="s">
        <v>2688</v>
      </c>
      <c r="B1718" s="8" t="s">
        <v>5402</v>
      </c>
      <c r="C1718" s="8" t="s">
        <v>5402</v>
      </c>
      <c r="D1718" s="5" t="s">
        <v>468</v>
      </c>
      <c r="E1718" s="3">
        <v>73.77</v>
      </c>
      <c r="F1718" s="3">
        <v>73.64</v>
      </c>
      <c r="G1718" s="3">
        <v>72.319999999999993</v>
      </c>
      <c r="H1718" s="3">
        <v>66.010000000000005</v>
      </c>
      <c r="I1718" s="3">
        <v>70.930000000000007</v>
      </c>
      <c r="J1718" s="3">
        <v>62.06</v>
      </c>
      <c r="K1718" s="3">
        <v>53.2</v>
      </c>
      <c r="L1718" s="3">
        <v>44.33</v>
      </c>
      <c r="M1718" s="3">
        <v>35.47</v>
      </c>
      <c r="N1718" s="3">
        <v>26.6</v>
      </c>
      <c r="O1718" s="3">
        <v>17.73</v>
      </c>
      <c r="P1718" s="3">
        <v>8.8699999999999992</v>
      </c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</row>
    <row r="1719" spans="1:33" x14ac:dyDescent="0.25">
      <c r="A1719" t="s">
        <v>2688</v>
      </c>
      <c r="B1719" s="8" t="s">
        <v>5403</v>
      </c>
      <c r="C1719" s="8" t="s">
        <v>5403</v>
      </c>
      <c r="D1719" s="5" t="s">
        <v>2210</v>
      </c>
      <c r="E1719" s="3">
        <v>6286.92</v>
      </c>
      <c r="F1719" s="3">
        <v>5424.41</v>
      </c>
      <c r="G1719" s="3">
        <v>3240.48</v>
      </c>
      <c r="H1719" s="3">
        <v>2122.36</v>
      </c>
      <c r="I1719" s="3">
        <v>1383.98</v>
      </c>
      <c r="J1719" s="3">
        <v>1210.98</v>
      </c>
      <c r="K1719" s="3">
        <v>1037.99</v>
      </c>
      <c r="L1719" s="3">
        <v>864.99</v>
      </c>
      <c r="M1719" s="3">
        <v>691.99</v>
      </c>
      <c r="N1719" s="3">
        <v>518.99</v>
      </c>
      <c r="O1719" s="3">
        <v>346</v>
      </c>
      <c r="P1719" s="3">
        <v>173</v>
      </c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</row>
    <row r="1720" spans="1:33" x14ac:dyDescent="0.25">
      <c r="A1720" t="s">
        <v>2688</v>
      </c>
      <c r="B1720" s="8" t="s">
        <v>5404</v>
      </c>
      <c r="C1720" s="8" t="s">
        <v>5404</v>
      </c>
      <c r="D1720" s="5" t="s">
        <v>407</v>
      </c>
      <c r="E1720" s="3">
        <v>1990.02</v>
      </c>
      <c r="F1720" s="3">
        <v>1863.14</v>
      </c>
      <c r="G1720" s="3">
        <v>1802.97</v>
      </c>
      <c r="H1720" s="3">
        <v>1634.8</v>
      </c>
      <c r="I1720" s="3">
        <v>2364.69</v>
      </c>
      <c r="J1720" s="3">
        <v>2069.1</v>
      </c>
      <c r="K1720" s="3">
        <v>1773.52</v>
      </c>
      <c r="L1720" s="3">
        <v>1477.93</v>
      </c>
      <c r="M1720" s="3">
        <v>1182.3499999999999</v>
      </c>
      <c r="N1720" s="3">
        <v>886.76</v>
      </c>
      <c r="O1720" s="3">
        <v>591.16999999999996</v>
      </c>
      <c r="P1720" s="3">
        <v>295.58999999999997</v>
      </c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</row>
    <row r="1721" spans="1:33" x14ac:dyDescent="0.25">
      <c r="A1721" t="s">
        <v>2688</v>
      </c>
      <c r="B1721" s="8" t="s">
        <v>5405</v>
      </c>
      <c r="C1721" s="8" t="s">
        <v>5405</v>
      </c>
      <c r="D1721" s="5" t="s">
        <v>41</v>
      </c>
      <c r="E1721" s="3">
        <v>0.83</v>
      </c>
      <c r="F1721" s="3">
        <v>0.64</v>
      </c>
      <c r="G1721" s="3">
        <v>0.63</v>
      </c>
      <c r="H1721" s="3">
        <v>0.68</v>
      </c>
      <c r="I1721" s="3">
        <v>0.64</v>
      </c>
      <c r="J1721" s="3">
        <v>0.56000000000000005</v>
      </c>
      <c r="K1721" s="3">
        <v>0.48</v>
      </c>
      <c r="L1721" s="3">
        <v>0.4</v>
      </c>
      <c r="M1721" s="3">
        <v>0.32</v>
      </c>
      <c r="N1721" s="3">
        <v>0.24</v>
      </c>
      <c r="O1721" s="3">
        <v>0.16</v>
      </c>
      <c r="P1721" s="3">
        <v>0.08</v>
      </c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</row>
    <row r="1722" spans="1:33" x14ac:dyDescent="0.25">
      <c r="A1722" t="s">
        <v>2688</v>
      </c>
      <c r="B1722" s="8" t="s">
        <v>5406</v>
      </c>
      <c r="C1722" s="8" t="s">
        <v>5406</v>
      </c>
      <c r="D1722" s="5" t="s">
        <v>2201</v>
      </c>
      <c r="E1722" s="3">
        <v>96.9</v>
      </c>
      <c r="F1722" s="3">
        <v>88.98</v>
      </c>
      <c r="G1722" s="3">
        <v>85.5</v>
      </c>
      <c r="H1722" s="3">
        <v>68.39</v>
      </c>
      <c r="I1722" s="3">
        <v>67.36</v>
      </c>
      <c r="J1722" s="3">
        <v>58.94</v>
      </c>
      <c r="K1722" s="3">
        <v>50.52</v>
      </c>
      <c r="L1722" s="3">
        <v>42.1</v>
      </c>
      <c r="M1722" s="3">
        <v>33.68</v>
      </c>
      <c r="N1722" s="3">
        <v>25.26</v>
      </c>
      <c r="O1722" s="3">
        <v>16.84</v>
      </c>
      <c r="P1722" s="3">
        <v>8.42</v>
      </c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</row>
    <row r="1723" spans="1:33" x14ac:dyDescent="0.25">
      <c r="A1723" t="s">
        <v>2688</v>
      </c>
      <c r="B1723" s="8" t="s">
        <v>5407</v>
      </c>
      <c r="C1723" s="8" t="s">
        <v>5407</v>
      </c>
      <c r="D1723" s="5" t="s">
        <v>2203</v>
      </c>
      <c r="E1723" s="3">
        <v>128.6</v>
      </c>
      <c r="F1723" s="3">
        <v>128.59</v>
      </c>
      <c r="G1723" s="3">
        <v>122.3</v>
      </c>
      <c r="H1723" s="3">
        <v>118.05</v>
      </c>
      <c r="I1723" s="3">
        <v>147.83000000000001</v>
      </c>
      <c r="J1723" s="3">
        <v>129.35</v>
      </c>
      <c r="K1723" s="3">
        <v>110.87</v>
      </c>
      <c r="L1723" s="3">
        <v>92.39</v>
      </c>
      <c r="M1723" s="3">
        <v>73.92</v>
      </c>
      <c r="N1723" s="3">
        <v>55.44</v>
      </c>
      <c r="O1723" s="3">
        <v>36.96</v>
      </c>
      <c r="P1723" s="3">
        <v>18.48</v>
      </c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</row>
    <row r="1724" spans="1:33" x14ac:dyDescent="0.25">
      <c r="A1724" t="s">
        <v>2688</v>
      </c>
      <c r="B1724" s="8" t="s">
        <v>5408</v>
      </c>
      <c r="C1724" s="8" t="s">
        <v>5408</v>
      </c>
      <c r="D1724" s="5" t="s">
        <v>2204</v>
      </c>
      <c r="E1724" s="3">
        <v>152.66999999999999</v>
      </c>
      <c r="F1724" s="3">
        <v>141.46</v>
      </c>
      <c r="G1724" s="3">
        <v>146.46</v>
      </c>
      <c r="H1724" s="3">
        <v>125.07</v>
      </c>
      <c r="I1724" s="3">
        <v>121.98</v>
      </c>
      <c r="J1724" s="3">
        <v>106.73</v>
      </c>
      <c r="K1724" s="3">
        <v>91.49</v>
      </c>
      <c r="L1724" s="3">
        <v>76.239999999999995</v>
      </c>
      <c r="M1724" s="3">
        <v>60.99</v>
      </c>
      <c r="N1724" s="3">
        <v>45.74</v>
      </c>
      <c r="O1724" s="3">
        <v>30.5</v>
      </c>
      <c r="P1724" s="3">
        <v>15.25</v>
      </c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</row>
    <row r="1725" spans="1:33" x14ac:dyDescent="0.25">
      <c r="A1725" t="s">
        <v>2688</v>
      </c>
      <c r="B1725" s="8" t="s">
        <v>5409</v>
      </c>
      <c r="C1725" s="8" t="s">
        <v>5409</v>
      </c>
      <c r="D1725" s="5" t="s">
        <v>2211</v>
      </c>
      <c r="E1725" s="3">
        <v>77.09</v>
      </c>
      <c r="F1725" s="3">
        <v>67.19</v>
      </c>
      <c r="G1725" s="3">
        <v>75.95</v>
      </c>
      <c r="H1725" s="3">
        <v>58.78</v>
      </c>
      <c r="I1725" s="3">
        <v>55.98</v>
      </c>
      <c r="J1725" s="3">
        <v>48.98</v>
      </c>
      <c r="K1725" s="3">
        <v>41.99</v>
      </c>
      <c r="L1725" s="3">
        <v>34.99</v>
      </c>
      <c r="M1725" s="3">
        <v>27.99</v>
      </c>
      <c r="N1725" s="3">
        <v>20.99</v>
      </c>
      <c r="O1725" s="3">
        <v>14</v>
      </c>
      <c r="P1725" s="3">
        <v>7</v>
      </c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</row>
    <row r="1726" spans="1:33" x14ac:dyDescent="0.25">
      <c r="A1726" t="s">
        <v>2688</v>
      </c>
      <c r="B1726" s="8" t="s">
        <v>5410</v>
      </c>
      <c r="C1726" s="8" t="s">
        <v>5410</v>
      </c>
      <c r="D1726" s="5" t="s">
        <v>102</v>
      </c>
      <c r="E1726" s="3">
        <v>194.39</v>
      </c>
      <c r="F1726" s="3">
        <v>169.14</v>
      </c>
      <c r="G1726" s="3">
        <v>163.44999999999999</v>
      </c>
      <c r="H1726" s="3">
        <v>151.88</v>
      </c>
      <c r="I1726" s="3">
        <v>148.72</v>
      </c>
      <c r="J1726" s="3">
        <v>130.13</v>
      </c>
      <c r="K1726" s="3">
        <v>111.54</v>
      </c>
      <c r="L1726" s="3">
        <v>92.95</v>
      </c>
      <c r="M1726" s="3">
        <v>74.36</v>
      </c>
      <c r="N1726" s="3">
        <v>55.77</v>
      </c>
      <c r="O1726" s="3">
        <v>37.18</v>
      </c>
      <c r="P1726" s="3">
        <v>18.59</v>
      </c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</row>
    <row r="1727" spans="1:33" x14ac:dyDescent="0.25">
      <c r="A1727" t="s">
        <v>2688</v>
      </c>
      <c r="B1727" s="8" t="s">
        <v>5411</v>
      </c>
      <c r="C1727" s="8" t="s">
        <v>5411</v>
      </c>
      <c r="D1727" s="5" t="s">
        <v>998</v>
      </c>
      <c r="E1727" s="3">
        <v>76.260000000000005</v>
      </c>
      <c r="F1727" s="3">
        <v>67.510000000000005</v>
      </c>
      <c r="G1727" s="3">
        <v>64.680000000000007</v>
      </c>
      <c r="H1727" s="3">
        <v>63.69</v>
      </c>
      <c r="I1727" s="3">
        <v>56.12</v>
      </c>
      <c r="J1727" s="3">
        <v>49.11</v>
      </c>
      <c r="K1727" s="3">
        <v>42.09</v>
      </c>
      <c r="L1727" s="3">
        <v>35.08</v>
      </c>
      <c r="M1727" s="3">
        <v>28.06</v>
      </c>
      <c r="N1727" s="3">
        <v>21.05</v>
      </c>
      <c r="O1727" s="3">
        <v>14.03</v>
      </c>
      <c r="P1727" s="3">
        <v>7.02</v>
      </c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</row>
    <row r="1728" spans="1:33" x14ac:dyDescent="0.25">
      <c r="A1728" t="s">
        <v>2688</v>
      </c>
      <c r="B1728" s="8" t="s">
        <v>5412</v>
      </c>
      <c r="C1728" s="8" t="s">
        <v>5412</v>
      </c>
      <c r="D1728" s="5" t="s">
        <v>1345</v>
      </c>
      <c r="E1728" s="3">
        <v>38.799999999999997</v>
      </c>
      <c r="F1728" s="3">
        <v>32.78</v>
      </c>
      <c r="G1728" s="3">
        <v>31.68</v>
      </c>
      <c r="H1728" s="3">
        <v>29.07</v>
      </c>
      <c r="I1728" s="3">
        <v>28.39</v>
      </c>
      <c r="J1728" s="3">
        <v>24.84</v>
      </c>
      <c r="K1728" s="3">
        <v>21.29</v>
      </c>
      <c r="L1728" s="3">
        <v>17.739999999999998</v>
      </c>
      <c r="M1728" s="3">
        <v>14.2</v>
      </c>
      <c r="N1728" s="3">
        <v>10.65</v>
      </c>
      <c r="O1728" s="3">
        <v>7.1</v>
      </c>
      <c r="P1728" s="3">
        <v>3.55</v>
      </c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</row>
    <row r="1729" spans="1:33" x14ac:dyDescent="0.25">
      <c r="A1729" t="s">
        <v>2688</v>
      </c>
      <c r="B1729" s="8" t="s">
        <v>5413</v>
      </c>
      <c r="C1729" s="8" t="s">
        <v>5413</v>
      </c>
      <c r="D1729" s="5" t="s">
        <v>2044</v>
      </c>
      <c r="E1729" s="3">
        <v>23.25</v>
      </c>
      <c r="F1729" s="3">
        <v>22.58</v>
      </c>
      <c r="G1729" s="3">
        <v>21.7</v>
      </c>
      <c r="H1729" s="3">
        <v>19.63</v>
      </c>
      <c r="I1729" s="3">
        <v>18.3</v>
      </c>
      <c r="J1729" s="3">
        <v>16.010000000000002</v>
      </c>
      <c r="K1729" s="3">
        <v>13.73</v>
      </c>
      <c r="L1729" s="3">
        <v>11.44</v>
      </c>
      <c r="M1729" s="3">
        <v>9.15</v>
      </c>
      <c r="N1729" s="3">
        <v>6.86</v>
      </c>
      <c r="O1729" s="3">
        <v>4.58</v>
      </c>
      <c r="P1729" s="3">
        <v>2.29</v>
      </c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</row>
    <row r="1730" spans="1:33" x14ac:dyDescent="0.25">
      <c r="A1730" t="s">
        <v>2688</v>
      </c>
      <c r="B1730" s="8" t="s">
        <v>5414</v>
      </c>
      <c r="C1730" s="8" t="s">
        <v>5414</v>
      </c>
      <c r="D1730" s="5" t="s">
        <v>26</v>
      </c>
      <c r="E1730" s="3">
        <v>33.090000000000003</v>
      </c>
      <c r="F1730" s="3">
        <v>31.83</v>
      </c>
      <c r="G1730" s="3">
        <v>41.6</v>
      </c>
      <c r="H1730" s="3">
        <v>26.69</v>
      </c>
      <c r="I1730" s="3">
        <v>24.32</v>
      </c>
      <c r="J1730" s="3">
        <v>21.28</v>
      </c>
      <c r="K1730" s="3">
        <v>18.239999999999998</v>
      </c>
      <c r="L1730" s="3">
        <v>15.2</v>
      </c>
      <c r="M1730" s="3">
        <v>12.16</v>
      </c>
      <c r="N1730" s="3">
        <v>9.1199999999999992</v>
      </c>
      <c r="O1730" s="3">
        <v>6.08</v>
      </c>
      <c r="P1730" s="3">
        <v>3.04</v>
      </c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</row>
    <row r="1731" spans="1:33" x14ac:dyDescent="0.25">
      <c r="A1731" t="s">
        <v>2688</v>
      </c>
      <c r="B1731" s="8" t="s">
        <v>5415</v>
      </c>
      <c r="C1731" s="8" t="s">
        <v>5415</v>
      </c>
      <c r="D1731" s="5" t="s">
        <v>2212</v>
      </c>
      <c r="E1731" s="3">
        <v>29.61</v>
      </c>
      <c r="F1731" s="3">
        <v>27.51</v>
      </c>
      <c r="G1731" s="3">
        <v>25.64</v>
      </c>
      <c r="H1731" s="3">
        <v>26.05</v>
      </c>
      <c r="I1731" s="3">
        <v>24.84</v>
      </c>
      <c r="J1731" s="3">
        <v>21.74</v>
      </c>
      <c r="K1731" s="3">
        <v>18.63</v>
      </c>
      <c r="L1731" s="3">
        <v>15.53</v>
      </c>
      <c r="M1731" s="3">
        <v>12.42</v>
      </c>
      <c r="N1731" s="3">
        <v>9.32</v>
      </c>
      <c r="O1731" s="3">
        <v>6.21</v>
      </c>
      <c r="P1731" s="3">
        <v>3.11</v>
      </c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</row>
    <row r="1732" spans="1:33" x14ac:dyDescent="0.25">
      <c r="A1732" t="s">
        <v>2688</v>
      </c>
      <c r="B1732" s="8" t="s">
        <v>5416</v>
      </c>
      <c r="C1732" s="8" t="s">
        <v>5416</v>
      </c>
      <c r="D1732" s="5" t="s">
        <v>2213</v>
      </c>
      <c r="E1732" s="3">
        <v>3.52</v>
      </c>
      <c r="F1732" s="3">
        <v>5.57</v>
      </c>
      <c r="G1732" s="3">
        <v>5.52</v>
      </c>
      <c r="H1732" s="3">
        <v>6.51</v>
      </c>
      <c r="I1732" s="3">
        <v>5.92</v>
      </c>
      <c r="J1732" s="3">
        <v>5.18</v>
      </c>
      <c r="K1732" s="3">
        <v>4.4400000000000004</v>
      </c>
      <c r="L1732" s="3">
        <v>3.7</v>
      </c>
      <c r="M1732" s="3">
        <v>2.96</v>
      </c>
      <c r="N1732" s="3">
        <v>2.2200000000000002</v>
      </c>
      <c r="O1732" s="3">
        <v>1.48</v>
      </c>
      <c r="P1732" s="3">
        <v>0.74</v>
      </c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</row>
    <row r="1733" spans="1:33" x14ac:dyDescent="0.25">
      <c r="A1733" t="s">
        <v>2688</v>
      </c>
      <c r="B1733" s="8" t="s">
        <v>5417</v>
      </c>
      <c r="C1733" s="8" t="s">
        <v>5417</v>
      </c>
      <c r="D1733" s="5" t="s">
        <v>1389</v>
      </c>
      <c r="E1733" s="3">
        <v>16.47</v>
      </c>
      <c r="F1733" s="3">
        <v>15.36</v>
      </c>
      <c r="G1733" s="3">
        <v>14.8</v>
      </c>
      <c r="H1733" s="3">
        <v>13.66</v>
      </c>
      <c r="I1733" s="3">
        <v>13.24</v>
      </c>
      <c r="J1733" s="3">
        <v>11.59</v>
      </c>
      <c r="K1733" s="3">
        <v>9.93</v>
      </c>
      <c r="L1733" s="3">
        <v>8.2799999999999994</v>
      </c>
      <c r="M1733" s="3">
        <v>6.62</v>
      </c>
      <c r="N1733" s="3">
        <v>4.97</v>
      </c>
      <c r="O1733" s="3">
        <v>3.31</v>
      </c>
      <c r="P1733" s="3">
        <v>1.66</v>
      </c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</row>
    <row r="1734" spans="1:33" x14ac:dyDescent="0.25">
      <c r="A1734" t="s">
        <v>2688</v>
      </c>
      <c r="B1734" s="8" t="s">
        <v>5407</v>
      </c>
      <c r="C1734" s="8" t="s">
        <v>6197</v>
      </c>
      <c r="D1734" s="5" t="s">
        <v>2214</v>
      </c>
      <c r="E1734" s="3"/>
      <c r="F1734" s="3"/>
      <c r="G1734" s="3"/>
      <c r="H1734" s="3"/>
      <c r="I1734" s="3">
        <v>37.479999999999997</v>
      </c>
      <c r="J1734" s="3">
        <v>32.799999999999997</v>
      </c>
      <c r="K1734" s="3">
        <v>28.11</v>
      </c>
      <c r="L1734" s="3">
        <v>23.43</v>
      </c>
      <c r="M1734" s="3">
        <v>18.739999999999998</v>
      </c>
      <c r="N1734" s="3">
        <v>14.06</v>
      </c>
      <c r="O1734" s="3">
        <v>9.3699999999999992</v>
      </c>
      <c r="P1734" s="3">
        <v>4.6900000000000004</v>
      </c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</row>
    <row r="1735" spans="1:33" x14ac:dyDescent="0.25">
      <c r="A1735" t="s">
        <v>2688</v>
      </c>
      <c r="B1735" s="8" t="s">
        <v>5408</v>
      </c>
      <c r="C1735" s="8" t="s">
        <v>6219</v>
      </c>
      <c r="D1735" s="5" t="s">
        <v>2215</v>
      </c>
      <c r="E1735" s="3"/>
      <c r="F1735" s="3"/>
      <c r="G1735" s="3"/>
      <c r="H1735" s="3"/>
      <c r="I1735" s="3">
        <v>88.43</v>
      </c>
      <c r="J1735" s="3">
        <v>77.38</v>
      </c>
      <c r="K1735" s="3">
        <v>66.319999999999993</v>
      </c>
      <c r="L1735" s="3">
        <v>55.27</v>
      </c>
      <c r="M1735" s="3">
        <v>44.22</v>
      </c>
      <c r="N1735" s="3">
        <v>33.159999999999997</v>
      </c>
      <c r="O1735" s="3">
        <v>22.11</v>
      </c>
      <c r="P1735" s="3">
        <v>11.05</v>
      </c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</row>
    <row r="1736" spans="1:33" x14ac:dyDescent="0.25">
      <c r="A1736" t="s">
        <v>2689</v>
      </c>
      <c r="B1736" s="8" t="s">
        <v>6707</v>
      </c>
      <c r="C1736" s="8" t="s">
        <v>5418</v>
      </c>
      <c r="D1736" s="5" t="s">
        <v>5419</v>
      </c>
      <c r="E1736" s="3">
        <v>282.17</v>
      </c>
      <c r="F1736" s="3">
        <v>284.38</v>
      </c>
      <c r="G1736" s="3">
        <v>276.44</v>
      </c>
      <c r="H1736" s="3">
        <v>372.14</v>
      </c>
      <c r="I1736" s="3">
        <v>359.23</v>
      </c>
      <c r="J1736" s="3">
        <v>314.33</v>
      </c>
      <c r="K1736" s="3">
        <v>269.42</v>
      </c>
      <c r="L1736" s="3">
        <v>224.52</v>
      </c>
      <c r="M1736" s="3">
        <v>179.62</v>
      </c>
      <c r="N1736" s="3">
        <v>134.71</v>
      </c>
      <c r="O1736" s="3">
        <v>89.81</v>
      </c>
      <c r="P1736" s="3">
        <v>44.9</v>
      </c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</row>
    <row r="1737" spans="1:33" x14ac:dyDescent="0.25">
      <c r="A1737" t="s">
        <v>2689</v>
      </c>
      <c r="B1737" s="8" t="s">
        <v>6707</v>
      </c>
      <c r="C1737" s="8" t="s">
        <v>5420</v>
      </c>
      <c r="D1737" s="5" t="s">
        <v>5421</v>
      </c>
      <c r="E1737" s="3">
        <v>0</v>
      </c>
      <c r="F1737" s="3">
        <v>0</v>
      </c>
      <c r="G1737" s="3">
        <v>1.61</v>
      </c>
      <c r="H1737" s="3">
        <v>1.3</v>
      </c>
      <c r="I1737" s="3">
        <v>0.81</v>
      </c>
      <c r="J1737" s="3">
        <v>0.71</v>
      </c>
      <c r="K1737" s="3">
        <v>0.61</v>
      </c>
      <c r="L1737" s="3">
        <v>0.51</v>
      </c>
      <c r="M1737" s="3">
        <v>0.41</v>
      </c>
      <c r="N1737" s="3">
        <v>0.3</v>
      </c>
      <c r="O1737" s="3">
        <v>0.2</v>
      </c>
      <c r="P1737" s="3">
        <v>0.1</v>
      </c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</row>
    <row r="1738" spans="1:33" x14ac:dyDescent="0.25">
      <c r="A1738" t="s">
        <v>2689</v>
      </c>
      <c r="B1738" s="8" t="s">
        <v>6708</v>
      </c>
      <c r="C1738" s="8" t="s">
        <v>5422</v>
      </c>
      <c r="D1738" s="5" t="s">
        <v>5423</v>
      </c>
      <c r="E1738" s="3">
        <v>0</v>
      </c>
      <c r="F1738" s="3">
        <v>0</v>
      </c>
      <c r="G1738" s="3">
        <v>0</v>
      </c>
      <c r="H1738" s="3">
        <v>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3">
        <v>0</v>
      </c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</row>
    <row r="1739" spans="1:33" x14ac:dyDescent="0.25">
      <c r="A1739" t="s">
        <v>2689</v>
      </c>
      <c r="B1739" s="8" t="s">
        <v>6708</v>
      </c>
      <c r="C1739" s="8" t="s">
        <v>5424</v>
      </c>
      <c r="D1739" s="5" t="s">
        <v>5425</v>
      </c>
      <c r="E1739" s="3">
        <v>5.13</v>
      </c>
      <c r="F1739" s="3">
        <v>5.04</v>
      </c>
      <c r="G1739" s="3">
        <v>6.55</v>
      </c>
      <c r="H1739" s="3">
        <v>6.69</v>
      </c>
      <c r="I1739" s="3">
        <v>6.46</v>
      </c>
      <c r="J1739" s="3">
        <v>5.65</v>
      </c>
      <c r="K1739" s="3">
        <v>4.8499999999999996</v>
      </c>
      <c r="L1739" s="3">
        <v>4.04</v>
      </c>
      <c r="M1739" s="3">
        <v>3.23</v>
      </c>
      <c r="N1739" s="3">
        <v>2.42</v>
      </c>
      <c r="O1739" s="3">
        <v>1.62</v>
      </c>
      <c r="P1739" s="3">
        <v>0.81</v>
      </c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</row>
    <row r="1740" spans="1:33" x14ac:dyDescent="0.25">
      <c r="A1740" t="s">
        <v>2689</v>
      </c>
      <c r="B1740" s="8" t="s">
        <v>5426</v>
      </c>
      <c r="C1740" s="8" t="s">
        <v>5426</v>
      </c>
      <c r="D1740" s="5" t="s">
        <v>2222</v>
      </c>
      <c r="E1740" s="3">
        <v>5.62</v>
      </c>
      <c r="F1740" s="3">
        <v>6.31</v>
      </c>
      <c r="G1740" s="3">
        <v>5.74</v>
      </c>
      <c r="H1740" s="3">
        <v>15.57</v>
      </c>
      <c r="I1740" s="3">
        <v>7.25</v>
      </c>
      <c r="J1740" s="3">
        <v>6.34</v>
      </c>
      <c r="K1740" s="3">
        <v>5.44</v>
      </c>
      <c r="L1740" s="3">
        <v>4.53</v>
      </c>
      <c r="M1740" s="3">
        <v>3.63</v>
      </c>
      <c r="N1740" s="3">
        <v>2.72</v>
      </c>
      <c r="O1740" s="3">
        <v>1.81</v>
      </c>
      <c r="P1740" s="3">
        <v>0.91</v>
      </c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</row>
    <row r="1741" spans="1:33" x14ac:dyDescent="0.25">
      <c r="A1741" t="s">
        <v>2689</v>
      </c>
      <c r="B1741" s="8" t="s">
        <v>6709</v>
      </c>
      <c r="C1741" s="8" t="s">
        <v>5427</v>
      </c>
      <c r="D1741" s="5" t="s">
        <v>5428</v>
      </c>
      <c r="E1741" s="3">
        <v>110.76</v>
      </c>
      <c r="F1741" s="3">
        <v>105.22</v>
      </c>
      <c r="G1741" s="3">
        <v>154.29</v>
      </c>
      <c r="H1741" s="3">
        <v>179.84</v>
      </c>
      <c r="I1741" s="3">
        <v>184.46</v>
      </c>
      <c r="J1741" s="3">
        <v>161.4</v>
      </c>
      <c r="K1741" s="3">
        <v>138.35</v>
      </c>
      <c r="L1741" s="3">
        <v>115.29</v>
      </c>
      <c r="M1741" s="3">
        <v>92.23</v>
      </c>
      <c r="N1741" s="3">
        <v>69.17</v>
      </c>
      <c r="O1741" s="3">
        <v>46.12</v>
      </c>
      <c r="P1741" s="3">
        <v>23.06</v>
      </c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</row>
    <row r="1742" spans="1:33" x14ac:dyDescent="0.25">
      <c r="A1742" t="s">
        <v>2689</v>
      </c>
      <c r="B1742" s="8" t="s">
        <v>5429</v>
      </c>
      <c r="C1742" s="8" t="s">
        <v>5429</v>
      </c>
      <c r="D1742" s="5" t="s">
        <v>13</v>
      </c>
      <c r="E1742" s="3">
        <v>24.82</v>
      </c>
      <c r="F1742" s="3">
        <v>23.22</v>
      </c>
      <c r="G1742" s="3">
        <v>21.71</v>
      </c>
      <c r="H1742" s="3">
        <v>23.16</v>
      </c>
      <c r="I1742" s="3">
        <v>105.23</v>
      </c>
      <c r="J1742" s="3">
        <v>92.08</v>
      </c>
      <c r="K1742" s="3">
        <v>78.92</v>
      </c>
      <c r="L1742" s="3">
        <v>65.77</v>
      </c>
      <c r="M1742" s="3">
        <v>52.62</v>
      </c>
      <c r="N1742" s="3">
        <v>39.46</v>
      </c>
      <c r="O1742" s="3">
        <v>26.31</v>
      </c>
      <c r="P1742" s="3">
        <v>13.15</v>
      </c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</row>
    <row r="1743" spans="1:33" x14ac:dyDescent="0.25">
      <c r="A1743" t="s">
        <v>2689</v>
      </c>
      <c r="B1743" s="8" t="s">
        <v>6710</v>
      </c>
      <c r="C1743" s="8" t="s">
        <v>5430</v>
      </c>
      <c r="D1743" s="5" t="s">
        <v>5431</v>
      </c>
      <c r="E1743" s="3">
        <v>0</v>
      </c>
      <c r="F1743" s="3">
        <v>0</v>
      </c>
      <c r="G1743" s="3">
        <v>0</v>
      </c>
      <c r="H1743" s="3">
        <v>0</v>
      </c>
      <c r="I1743" s="3">
        <v>0</v>
      </c>
      <c r="J1743" s="3">
        <v>0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3">
        <v>0</v>
      </c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</row>
    <row r="1744" spans="1:33" x14ac:dyDescent="0.25">
      <c r="A1744" t="s">
        <v>2689</v>
      </c>
      <c r="B1744" s="8" t="s">
        <v>6710</v>
      </c>
      <c r="C1744" s="8" t="s">
        <v>5432</v>
      </c>
      <c r="D1744" s="5" t="s">
        <v>5433</v>
      </c>
      <c r="E1744" s="3">
        <v>0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</row>
    <row r="1745" spans="1:33" x14ac:dyDescent="0.25">
      <c r="A1745" t="s">
        <v>2689</v>
      </c>
      <c r="B1745" s="8" t="s">
        <v>6710</v>
      </c>
      <c r="C1745" s="8" t="s">
        <v>5434</v>
      </c>
      <c r="D1745" s="5" t="s">
        <v>5435</v>
      </c>
      <c r="E1745" s="3">
        <v>0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0</v>
      </c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</row>
    <row r="1746" spans="1:33" x14ac:dyDescent="0.25">
      <c r="A1746" t="s">
        <v>2689</v>
      </c>
      <c r="B1746" s="8" t="s">
        <v>6711</v>
      </c>
      <c r="C1746" s="8" t="s">
        <v>5436</v>
      </c>
      <c r="D1746" s="5" t="s">
        <v>1380</v>
      </c>
      <c r="E1746" s="3">
        <v>8.84</v>
      </c>
      <c r="F1746" s="3">
        <v>8.2100000000000009</v>
      </c>
      <c r="G1746" s="3">
        <v>7.34</v>
      </c>
      <c r="H1746" s="3">
        <v>10.61</v>
      </c>
      <c r="I1746" s="3">
        <v>9.91</v>
      </c>
      <c r="J1746" s="3">
        <v>8.67</v>
      </c>
      <c r="K1746" s="3">
        <v>7.43</v>
      </c>
      <c r="L1746" s="3">
        <v>6.19</v>
      </c>
      <c r="M1746" s="3">
        <v>4.96</v>
      </c>
      <c r="N1746" s="3">
        <v>3.72</v>
      </c>
      <c r="O1746" s="3">
        <v>2.48</v>
      </c>
      <c r="P1746" s="3">
        <v>1.24</v>
      </c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</row>
    <row r="1747" spans="1:33" x14ac:dyDescent="0.25">
      <c r="A1747" t="s">
        <v>2689</v>
      </c>
      <c r="B1747" s="8" t="s">
        <v>6711</v>
      </c>
      <c r="C1747" s="8" t="s">
        <v>5437</v>
      </c>
      <c r="D1747" s="5" t="s">
        <v>5438</v>
      </c>
      <c r="E1747" s="3">
        <v>0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</row>
    <row r="1748" spans="1:33" x14ac:dyDescent="0.25">
      <c r="A1748" t="s">
        <v>2689</v>
      </c>
      <c r="B1748" s="8" t="s">
        <v>6711</v>
      </c>
      <c r="C1748" s="8" t="s">
        <v>5439</v>
      </c>
      <c r="D1748" s="5" t="s">
        <v>1381</v>
      </c>
      <c r="E1748" s="3">
        <v>0</v>
      </c>
      <c r="F1748" s="3">
        <v>0</v>
      </c>
      <c r="G1748" s="3">
        <v>0</v>
      </c>
      <c r="H1748" s="3">
        <v>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</row>
    <row r="1749" spans="1:33" x14ac:dyDescent="0.25">
      <c r="A1749" t="s">
        <v>2689</v>
      </c>
      <c r="B1749" s="8" t="s">
        <v>6711</v>
      </c>
      <c r="C1749" s="8" t="s">
        <v>5440</v>
      </c>
      <c r="D1749" s="5" t="s">
        <v>5441</v>
      </c>
      <c r="E1749" s="3">
        <v>0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</row>
    <row r="1750" spans="1:33" x14ac:dyDescent="0.25">
      <c r="A1750" t="s">
        <v>2689</v>
      </c>
      <c r="B1750" s="8" t="s">
        <v>6712</v>
      </c>
      <c r="C1750" s="8" t="s">
        <v>5442</v>
      </c>
      <c r="D1750" s="5" t="s">
        <v>5443</v>
      </c>
      <c r="E1750" s="3">
        <v>31.09</v>
      </c>
      <c r="F1750" s="3">
        <v>31.32</v>
      </c>
      <c r="G1750" s="3">
        <v>32.18</v>
      </c>
      <c r="H1750" s="3">
        <v>48.45</v>
      </c>
      <c r="I1750" s="3">
        <v>46.55</v>
      </c>
      <c r="J1750" s="3">
        <v>40.729999999999997</v>
      </c>
      <c r="K1750" s="3">
        <v>34.909999999999997</v>
      </c>
      <c r="L1750" s="3">
        <v>29.09</v>
      </c>
      <c r="M1750" s="3">
        <v>23.28</v>
      </c>
      <c r="N1750" s="3">
        <v>17.46</v>
      </c>
      <c r="O1750" s="3">
        <v>11.64</v>
      </c>
      <c r="P1750" s="3">
        <v>5.82</v>
      </c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</row>
    <row r="1751" spans="1:33" x14ac:dyDescent="0.25">
      <c r="A1751" t="s">
        <v>2689</v>
      </c>
      <c r="B1751" s="8" t="s">
        <v>6712</v>
      </c>
      <c r="C1751" s="8" t="s">
        <v>5444</v>
      </c>
      <c r="D1751" s="5" t="s">
        <v>5445</v>
      </c>
      <c r="E1751" s="3">
        <v>0</v>
      </c>
      <c r="F1751" s="3">
        <v>0</v>
      </c>
      <c r="G1751" s="3">
        <v>0</v>
      </c>
      <c r="H1751" s="3">
        <v>0</v>
      </c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</row>
    <row r="1752" spans="1:33" x14ac:dyDescent="0.25">
      <c r="A1752" t="s">
        <v>2689</v>
      </c>
      <c r="B1752" s="8" t="s">
        <v>6712</v>
      </c>
      <c r="C1752" s="8" t="s">
        <v>5446</v>
      </c>
      <c r="D1752" s="5" t="s">
        <v>5447</v>
      </c>
      <c r="E1752" s="3">
        <v>0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</row>
    <row r="1753" spans="1:33" x14ac:dyDescent="0.25">
      <c r="A1753" t="s">
        <v>2689</v>
      </c>
      <c r="B1753" s="8" t="s">
        <v>6713</v>
      </c>
      <c r="C1753" s="8" t="s">
        <v>5448</v>
      </c>
      <c r="D1753" s="5" t="s">
        <v>5449</v>
      </c>
      <c r="E1753" s="3">
        <v>47.95</v>
      </c>
      <c r="F1753" s="3">
        <v>44.6</v>
      </c>
      <c r="G1753" s="3">
        <v>40.93</v>
      </c>
      <c r="H1753" s="3">
        <v>56.7</v>
      </c>
      <c r="I1753" s="3">
        <v>134.18</v>
      </c>
      <c r="J1753" s="3">
        <v>117.41</v>
      </c>
      <c r="K1753" s="3">
        <v>100.64</v>
      </c>
      <c r="L1753" s="3">
        <v>83.86</v>
      </c>
      <c r="M1753" s="3">
        <v>67.09</v>
      </c>
      <c r="N1753" s="3">
        <v>50.32</v>
      </c>
      <c r="O1753" s="3">
        <v>33.549999999999997</v>
      </c>
      <c r="P1753" s="3">
        <v>16.77</v>
      </c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</row>
    <row r="1754" spans="1:33" x14ac:dyDescent="0.25">
      <c r="A1754" t="s">
        <v>2689</v>
      </c>
      <c r="B1754" s="8" t="s">
        <v>6713</v>
      </c>
      <c r="C1754" s="8" t="s">
        <v>5450</v>
      </c>
      <c r="D1754" s="5" t="s">
        <v>5451</v>
      </c>
      <c r="E1754" s="3">
        <v>1215.8499999999999</v>
      </c>
      <c r="F1754" s="3">
        <v>1146.3599999999999</v>
      </c>
      <c r="G1754" s="3">
        <v>1628.98</v>
      </c>
      <c r="H1754" s="3">
        <v>1669.35</v>
      </c>
      <c r="I1754" s="3">
        <v>1632.75</v>
      </c>
      <c r="J1754" s="3">
        <v>1428.66</v>
      </c>
      <c r="K1754" s="3">
        <v>1224.56</v>
      </c>
      <c r="L1754" s="3">
        <v>1020.47</v>
      </c>
      <c r="M1754" s="3">
        <v>816.38</v>
      </c>
      <c r="N1754" s="3">
        <v>612.28</v>
      </c>
      <c r="O1754" s="3">
        <v>408.19</v>
      </c>
      <c r="P1754" s="3">
        <v>204.09</v>
      </c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</row>
    <row r="1755" spans="1:33" x14ac:dyDescent="0.25">
      <c r="A1755" t="s">
        <v>2689</v>
      </c>
      <c r="B1755" s="8" t="s">
        <v>6713</v>
      </c>
      <c r="C1755" s="8" t="s">
        <v>5452</v>
      </c>
      <c r="D1755" s="5" t="s">
        <v>5453</v>
      </c>
      <c r="E1755" s="3">
        <v>0</v>
      </c>
      <c r="F1755" s="3">
        <v>0</v>
      </c>
      <c r="G1755" s="3">
        <v>5.67</v>
      </c>
      <c r="H1755" s="3">
        <v>6.1</v>
      </c>
      <c r="I1755" s="3">
        <v>135.56</v>
      </c>
      <c r="J1755" s="3">
        <v>118.62</v>
      </c>
      <c r="K1755" s="3">
        <v>101.67</v>
      </c>
      <c r="L1755" s="3">
        <v>84.73</v>
      </c>
      <c r="M1755" s="3">
        <v>67.78</v>
      </c>
      <c r="N1755" s="3">
        <v>50.84</v>
      </c>
      <c r="O1755" s="3">
        <v>33.89</v>
      </c>
      <c r="P1755" s="3">
        <v>16.95</v>
      </c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</row>
    <row r="1756" spans="1:33" x14ac:dyDescent="0.25">
      <c r="A1756" t="s">
        <v>2689</v>
      </c>
      <c r="B1756" s="8" t="s">
        <v>6714</v>
      </c>
      <c r="C1756" s="8" t="s">
        <v>5454</v>
      </c>
      <c r="D1756" s="5" t="s">
        <v>5455</v>
      </c>
      <c r="E1756" s="3">
        <v>0</v>
      </c>
      <c r="F1756" s="3">
        <v>0</v>
      </c>
      <c r="G1756" s="3">
        <v>0</v>
      </c>
      <c r="H1756" s="3">
        <v>0</v>
      </c>
      <c r="I1756" s="3">
        <v>186.33</v>
      </c>
      <c r="J1756" s="3">
        <v>163.04</v>
      </c>
      <c r="K1756" s="3">
        <v>139.75</v>
      </c>
      <c r="L1756" s="3">
        <v>116.46</v>
      </c>
      <c r="M1756" s="3">
        <v>93.17</v>
      </c>
      <c r="N1756" s="3">
        <v>69.87</v>
      </c>
      <c r="O1756" s="3">
        <v>46.58</v>
      </c>
      <c r="P1756" s="3">
        <v>23.29</v>
      </c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</row>
    <row r="1757" spans="1:33" x14ac:dyDescent="0.25">
      <c r="A1757" t="s">
        <v>2689</v>
      </c>
      <c r="B1757" s="8" t="s">
        <v>6714</v>
      </c>
      <c r="C1757" s="8" t="s">
        <v>5456</v>
      </c>
      <c r="D1757" s="5" t="s">
        <v>5457</v>
      </c>
      <c r="E1757" s="3">
        <v>0</v>
      </c>
      <c r="F1757" s="3">
        <v>0</v>
      </c>
      <c r="G1757" s="3">
        <v>0</v>
      </c>
      <c r="H1757" s="3">
        <v>0</v>
      </c>
      <c r="I1757" s="3">
        <v>131.77000000000001</v>
      </c>
      <c r="J1757" s="3">
        <v>115.3</v>
      </c>
      <c r="K1757" s="3">
        <v>98.83</v>
      </c>
      <c r="L1757" s="3">
        <v>82.36</v>
      </c>
      <c r="M1757" s="3">
        <v>65.89</v>
      </c>
      <c r="N1757" s="3">
        <v>49.41</v>
      </c>
      <c r="O1757" s="3">
        <v>32.94</v>
      </c>
      <c r="P1757" s="3">
        <v>16.47</v>
      </c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</row>
    <row r="1758" spans="1:33" x14ac:dyDescent="0.25">
      <c r="A1758" t="s">
        <v>2689</v>
      </c>
      <c r="B1758" s="8" t="s">
        <v>6714</v>
      </c>
      <c r="C1758" s="8" t="s">
        <v>5458</v>
      </c>
      <c r="D1758" s="5" t="s">
        <v>5459</v>
      </c>
      <c r="E1758" s="3">
        <v>0</v>
      </c>
      <c r="F1758" s="3">
        <v>0</v>
      </c>
      <c r="G1758" s="3">
        <v>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</row>
    <row r="1759" spans="1:33" x14ac:dyDescent="0.25">
      <c r="A1759" t="s">
        <v>2689</v>
      </c>
      <c r="B1759" s="8" t="s">
        <v>6714</v>
      </c>
      <c r="C1759" s="8" t="s">
        <v>5460</v>
      </c>
      <c r="D1759" s="5" t="s">
        <v>5461</v>
      </c>
      <c r="E1759" s="3">
        <v>0</v>
      </c>
      <c r="F1759" s="3">
        <v>0</v>
      </c>
      <c r="G1759" s="3">
        <v>0</v>
      </c>
      <c r="H1759" s="3">
        <v>0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</row>
    <row r="1760" spans="1:33" x14ac:dyDescent="0.25">
      <c r="A1760" t="s">
        <v>2689</v>
      </c>
      <c r="B1760" s="8" t="s">
        <v>5462</v>
      </c>
      <c r="C1760" s="8" t="s">
        <v>5462</v>
      </c>
      <c r="D1760" s="5" t="s">
        <v>5463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0</v>
      </c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</row>
    <row r="1761" spans="1:33" x14ac:dyDescent="0.25">
      <c r="A1761" t="s">
        <v>2689</v>
      </c>
      <c r="B1761" s="8" t="s">
        <v>5462</v>
      </c>
      <c r="C1761" s="8" t="s">
        <v>5464</v>
      </c>
      <c r="D1761" s="5" t="s">
        <v>5465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</row>
    <row r="1762" spans="1:33" x14ac:dyDescent="0.25">
      <c r="A1762" t="s">
        <v>2689</v>
      </c>
      <c r="B1762" s="8" t="s">
        <v>5462</v>
      </c>
      <c r="C1762" s="8" t="s">
        <v>5466</v>
      </c>
      <c r="D1762" s="5" t="s">
        <v>5467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0</v>
      </c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</row>
    <row r="1763" spans="1:33" x14ac:dyDescent="0.25">
      <c r="A1763" t="s">
        <v>2689</v>
      </c>
      <c r="B1763" s="8" t="s">
        <v>5462</v>
      </c>
      <c r="C1763" s="8" t="s">
        <v>5468</v>
      </c>
      <c r="D1763" s="5" t="s">
        <v>5469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3">
        <v>0</v>
      </c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</row>
    <row r="1764" spans="1:33" x14ac:dyDescent="0.25">
      <c r="A1764" t="s">
        <v>2689</v>
      </c>
      <c r="B1764" s="8" t="s">
        <v>5462</v>
      </c>
      <c r="C1764" s="8" t="s">
        <v>5470</v>
      </c>
      <c r="D1764" s="5" t="s">
        <v>5471</v>
      </c>
      <c r="E1764" s="3">
        <v>2.62</v>
      </c>
      <c r="F1764" s="3">
        <v>2.44</v>
      </c>
      <c r="G1764" s="3">
        <v>2.35</v>
      </c>
      <c r="H1764" s="3">
        <v>2.57</v>
      </c>
      <c r="I1764" s="3">
        <v>79.510000000000005</v>
      </c>
      <c r="J1764" s="3">
        <v>69.569999999999993</v>
      </c>
      <c r="K1764" s="3">
        <v>59.63</v>
      </c>
      <c r="L1764" s="3">
        <v>49.69</v>
      </c>
      <c r="M1764" s="3">
        <v>39.76</v>
      </c>
      <c r="N1764" s="3">
        <v>29.82</v>
      </c>
      <c r="O1764" s="3">
        <v>19.88</v>
      </c>
      <c r="P1764" s="3">
        <v>9.94</v>
      </c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</row>
    <row r="1765" spans="1:33" x14ac:dyDescent="0.25">
      <c r="A1765" t="s">
        <v>2689</v>
      </c>
      <c r="B1765" s="8" t="s">
        <v>5462</v>
      </c>
      <c r="C1765" s="8" t="s">
        <v>5472</v>
      </c>
      <c r="D1765" s="5" t="s">
        <v>5473</v>
      </c>
      <c r="E1765" s="3">
        <v>0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3">
        <v>0</v>
      </c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</row>
    <row r="1766" spans="1:33" x14ac:dyDescent="0.25">
      <c r="A1766" t="s">
        <v>2689</v>
      </c>
      <c r="B1766" s="8" t="s">
        <v>6715</v>
      </c>
      <c r="C1766" s="8" t="s">
        <v>5474</v>
      </c>
      <c r="D1766" s="5" t="s">
        <v>5475</v>
      </c>
      <c r="E1766" s="3">
        <v>0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3">
        <v>0</v>
      </c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</row>
    <row r="1767" spans="1:33" x14ac:dyDescent="0.25">
      <c r="A1767" t="s">
        <v>2689</v>
      </c>
      <c r="B1767" s="8" t="s">
        <v>6715</v>
      </c>
      <c r="C1767" s="8" t="s">
        <v>5476</v>
      </c>
      <c r="D1767" s="5" t="s">
        <v>5477</v>
      </c>
      <c r="E1767" s="3">
        <v>0</v>
      </c>
      <c r="F1767" s="3">
        <v>0</v>
      </c>
      <c r="G1767" s="3">
        <v>0</v>
      </c>
      <c r="H1767" s="3">
        <v>0</v>
      </c>
      <c r="I1767" s="3">
        <v>12.78</v>
      </c>
      <c r="J1767" s="3">
        <v>11.18</v>
      </c>
      <c r="K1767" s="3">
        <v>9.59</v>
      </c>
      <c r="L1767" s="3">
        <v>7.99</v>
      </c>
      <c r="M1767" s="3">
        <v>6.39</v>
      </c>
      <c r="N1767" s="3">
        <v>4.79</v>
      </c>
      <c r="O1767" s="3">
        <v>3.2</v>
      </c>
      <c r="P1767" s="3">
        <v>1.6</v>
      </c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</row>
    <row r="1768" spans="1:33" x14ac:dyDescent="0.25">
      <c r="A1768" t="s">
        <v>2689</v>
      </c>
      <c r="B1768" s="8" t="s">
        <v>6715</v>
      </c>
      <c r="C1768" s="8" t="s">
        <v>5478</v>
      </c>
      <c r="D1768" s="5" t="s">
        <v>5479</v>
      </c>
      <c r="E1768" s="3">
        <v>0</v>
      </c>
      <c r="F1768" s="3">
        <v>0</v>
      </c>
      <c r="G1768" s="3">
        <v>0</v>
      </c>
      <c r="H1768" s="3">
        <v>0</v>
      </c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3">
        <v>0</v>
      </c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</row>
    <row r="1769" spans="1:33" x14ac:dyDescent="0.25">
      <c r="A1769" t="s">
        <v>2689</v>
      </c>
      <c r="B1769" s="8" t="s">
        <v>6716</v>
      </c>
      <c r="C1769" s="8" t="s">
        <v>5480</v>
      </c>
      <c r="D1769" s="5" t="s">
        <v>5481</v>
      </c>
      <c r="E1769" s="3">
        <v>0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</row>
    <row r="1770" spans="1:33" x14ac:dyDescent="0.25">
      <c r="A1770" t="s">
        <v>2689</v>
      </c>
      <c r="B1770" s="8" t="s">
        <v>6716</v>
      </c>
      <c r="C1770" s="8" t="s">
        <v>5482</v>
      </c>
      <c r="D1770" s="5" t="s">
        <v>5483</v>
      </c>
      <c r="E1770" s="3">
        <v>0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</row>
    <row r="1771" spans="1:33" x14ac:dyDescent="0.25">
      <c r="A1771" t="s">
        <v>2689</v>
      </c>
      <c r="B1771" s="8" t="s">
        <v>6716</v>
      </c>
      <c r="C1771" s="8" t="s">
        <v>5484</v>
      </c>
      <c r="D1771" s="5" t="s">
        <v>5485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</row>
    <row r="1772" spans="1:33" x14ac:dyDescent="0.25">
      <c r="A1772" t="s">
        <v>2689</v>
      </c>
      <c r="B1772" s="8" t="s">
        <v>5486</v>
      </c>
      <c r="C1772" s="8" t="s">
        <v>5486</v>
      </c>
      <c r="D1772" s="5" t="s">
        <v>24</v>
      </c>
      <c r="E1772" s="3">
        <v>32.42</v>
      </c>
      <c r="F1772" s="3">
        <v>28.58</v>
      </c>
      <c r="G1772" s="3">
        <v>27.71</v>
      </c>
      <c r="H1772" s="3">
        <v>36.380000000000003</v>
      </c>
      <c r="I1772" s="3">
        <v>36.35</v>
      </c>
      <c r="J1772" s="3">
        <v>31.81</v>
      </c>
      <c r="K1772" s="3">
        <v>27.26</v>
      </c>
      <c r="L1772" s="3">
        <v>22.72</v>
      </c>
      <c r="M1772" s="3">
        <v>18.18</v>
      </c>
      <c r="N1772" s="3">
        <v>13.63</v>
      </c>
      <c r="O1772" s="3">
        <v>9.09</v>
      </c>
      <c r="P1772" s="3">
        <v>4.54</v>
      </c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</row>
    <row r="1773" spans="1:33" x14ac:dyDescent="0.25">
      <c r="A1773" t="s">
        <v>2689</v>
      </c>
      <c r="B1773" s="8" t="s">
        <v>6717</v>
      </c>
      <c r="C1773" s="8" t="s">
        <v>5487</v>
      </c>
      <c r="D1773" s="5" t="s">
        <v>5488</v>
      </c>
      <c r="E1773" s="3">
        <v>336.56</v>
      </c>
      <c r="F1773" s="3">
        <v>266.89999999999998</v>
      </c>
      <c r="G1773" s="3">
        <v>263.88</v>
      </c>
      <c r="H1773" s="3">
        <v>444.01</v>
      </c>
      <c r="I1773" s="3">
        <v>430.66</v>
      </c>
      <c r="J1773" s="3">
        <v>376.83</v>
      </c>
      <c r="K1773" s="3">
        <v>323</v>
      </c>
      <c r="L1773" s="3">
        <v>269.16000000000003</v>
      </c>
      <c r="M1773" s="3">
        <v>215.33</v>
      </c>
      <c r="N1773" s="3">
        <v>161.5</v>
      </c>
      <c r="O1773" s="3">
        <v>107.67</v>
      </c>
      <c r="P1773" s="3">
        <v>53.83</v>
      </c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</row>
    <row r="1774" spans="1:33" x14ac:dyDescent="0.25">
      <c r="A1774" t="s">
        <v>2689</v>
      </c>
      <c r="B1774" s="8" t="s">
        <v>6717</v>
      </c>
      <c r="C1774" s="8" t="s">
        <v>5489</v>
      </c>
      <c r="D1774" s="5" t="s">
        <v>5490</v>
      </c>
      <c r="E1774" s="3">
        <v>25.46</v>
      </c>
      <c r="F1774" s="3">
        <v>19.97</v>
      </c>
      <c r="G1774" s="3">
        <v>20.12</v>
      </c>
      <c r="H1774" s="3">
        <v>31.09</v>
      </c>
      <c r="I1774" s="3">
        <v>29.69</v>
      </c>
      <c r="J1774" s="3">
        <v>25.98</v>
      </c>
      <c r="K1774" s="3">
        <v>22.27</v>
      </c>
      <c r="L1774" s="3">
        <v>18.559999999999999</v>
      </c>
      <c r="M1774" s="3">
        <v>14.85</v>
      </c>
      <c r="N1774" s="3">
        <v>11.13</v>
      </c>
      <c r="O1774" s="3">
        <v>7.42</v>
      </c>
      <c r="P1774" s="3">
        <v>3.71</v>
      </c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</row>
    <row r="1775" spans="1:33" x14ac:dyDescent="0.25">
      <c r="A1775" t="s">
        <v>2689</v>
      </c>
      <c r="B1775" s="8" t="s">
        <v>6717</v>
      </c>
      <c r="C1775" s="8" t="s">
        <v>5491</v>
      </c>
      <c r="D1775" s="5" t="s">
        <v>5492</v>
      </c>
      <c r="E1775" s="3">
        <v>0</v>
      </c>
      <c r="F1775" s="3">
        <v>0</v>
      </c>
      <c r="G1775" s="3">
        <v>0</v>
      </c>
      <c r="H1775" s="3">
        <v>0</v>
      </c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3">
        <v>0</v>
      </c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</row>
    <row r="1776" spans="1:33" x14ac:dyDescent="0.25">
      <c r="A1776" t="s">
        <v>2689</v>
      </c>
      <c r="B1776" s="8" t="s">
        <v>6718</v>
      </c>
      <c r="C1776" s="8" t="s">
        <v>5493</v>
      </c>
      <c r="D1776" s="5" t="s">
        <v>5494</v>
      </c>
      <c r="E1776" s="3">
        <v>56.24</v>
      </c>
      <c r="F1776" s="3">
        <v>72.12</v>
      </c>
      <c r="G1776" s="3">
        <v>86.55</v>
      </c>
      <c r="H1776" s="3">
        <v>92.34</v>
      </c>
      <c r="I1776" s="3">
        <v>89.37</v>
      </c>
      <c r="J1776" s="3">
        <v>78.2</v>
      </c>
      <c r="K1776" s="3">
        <v>67.03</v>
      </c>
      <c r="L1776" s="3">
        <v>55.86</v>
      </c>
      <c r="M1776" s="3">
        <v>44.69</v>
      </c>
      <c r="N1776" s="3">
        <v>33.51</v>
      </c>
      <c r="O1776" s="3">
        <v>22.34</v>
      </c>
      <c r="P1776" s="3">
        <v>11.17</v>
      </c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</row>
    <row r="1777" spans="1:33" x14ac:dyDescent="0.25">
      <c r="A1777" t="s">
        <v>2689</v>
      </c>
      <c r="B1777" s="8" t="s">
        <v>6718</v>
      </c>
      <c r="C1777" s="8" t="s">
        <v>5495</v>
      </c>
      <c r="D1777" s="5" t="s">
        <v>5496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</row>
    <row r="1778" spans="1:33" x14ac:dyDescent="0.25">
      <c r="A1778" t="s">
        <v>2690</v>
      </c>
      <c r="B1778" s="8" t="s">
        <v>5497</v>
      </c>
      <c r="C1778" s="8" t="s">
        <v>5497</v>
      </c>
      <c r="D1778" s="5" t="s">
        <v>2239</v>
      </c>
      <c r="E1778" s="3">
        <v>39.39</v>
      </c>
      <c r="F1778" s="3">
        <v>32.28</v>
      </c>
      <c r="G1778" s="3">
        <v>30.22</v>
      </c>
      <c r="H1778" s="3">
        <v>32.04</v>
      </c>
      <c r="I1778" s="3">
        <v>12.23</v>
      </c>
      <c r="J1778" s="3">
        <v>10.7</v>
      </c>
      <c r="K1778" s="3">
        <v>9.17</v>
      </c>
      <c r="L1778" s="3">
        <v>7.64</v>
      </c>
      <c r="M1778" s="3">
        <v>6.12</v>
      </c>
      <c r="N1778" s="3">
        <v>4.59</v>
      </c>
      <c r="O1778" s="3">
        <v>3.06</v>
      </c>
      <c r="P1778" s="3">
        <v>1.53</v>
      </c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</row>
    <row r="1779" spans="1:33" x14ac:dyDescent="0.25">
      <c r="A1779" t="s">
        <v>2690</v>
      </c>
      <c r="B1779" s="8" t="s">
        <v>5498</v>
      </c>
      <c r="C1779" s="8" t="s">
        <v>5498</v>
      </c>
      <c r="D1779" s="5" t="s">
        <v>125</v>
      </c>
      <c r="E1779" s="3">
        <v>0</v>
      </c>
      <c r="F1779" s="3">
        <v>0</v>
      </c>
      <c r="G1779" s="3">
        <v>0</v>
      </c>
      <c r="H1779" s="3">
        <v>0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  <c r="O1779" s="3">
        <v>0</v>
      </c>
      <c r="P1779" s="3">
        <v>0</v>
      </c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</row>
    <row r="1780" spans="1:33" x14ac:dyDescent="0.25">
      <c r="A1780" t="s">
        <v>2690</v>
      </c>
      <c r="B1780" s="8" t="s">
        <v>6719</v>
      </c>
      <c r="C1780" s="8" t="s">
        <v>5499</v>
      </c>
      <c r="D1780" s="5" t="s">
        <v>2240</v>
      </c>
      <c r="E1780" s="3">
        <v>0</v>
      </c>
      <c r="F1780" s="3">
        <v>0</v>
      </c>
      <c r="G1780" s="3">
        <v>0</v>
      </c>
      <c r="H1780" s="3">
        <v>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3">
        <v>0</v>
      </c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</row>
    <row r="1781" spans="1:33" x14ac:dyDescent="0.25">
      <c r="A1781" t="s">
        <v>2690</v>
      </c>
      <c r="B1781" s="8" t="s">
        <v>6719</v>
      </c>
      <c r="C1781" s="8" t="s">
        <v>5500</v>
      </c>
      <c r="D1781" s="5" t="s">
        <v>2241</v>
      </c>
      <c r="E1781" s="3">
        <v>5.24</v>
      </c>
      <c r="F1781" s="3">
        <v>2.2200000000000002</v>
      </c>
      <c r="G1781" s="3">
        <v>2.02</v>
      </c>
      <c r="H1781" s="3">
        <v>2.2599999999999998</v>
      </c>
      <c r="I1781" s="3">
        <v>2.1800000000000002</v>
      </c>
      <c r="J1781" s="3">
        <v>1.91</v>
      </c>
      <c r="K1781" s="3">
        <v>1.64</v>
      </c>
      <c r="L1781" s="3">
        <v>1.36</v>
      </c>
      <c r="M1781" s="3">
        <v>1.0900000000000001</v>
      </c>
      <c r="N1781" s="3">
        <v>0.82</v>
      </c>
      <c r="O1781" s="3">
        <v>0.55000000000000004</v>
      </c>
      <c r="P1781" s="3">
        <v>0.27</v>
      </c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</row>
    <row r="1782" spans="1:33" x14ac:dyDescent="0.25">
      <c r="A1782" t="s">
        <v>2690</v>
      </c>
      <c r="B1782" s="8" t="s">
        <v>5501</v>
      </c>
      <c r="C1782" s="8" t="s">
        <v>5501</v>
      </c>
      <c r="D1782" s="5" t="s">
        <v>39</v>
      </c>
      <c r="E1782" s="3">
        <v>16.37</v>
      </c>
      <c r="F1782" s="3">
        <v>13.44</v>
      </c>
      <c r="G1782" s="3">
        <v>15.88</v>
      </c>
      <c r="H1782" s="3">
        <v>16.96</v>
      </c>
      <c r="I1782" s="3">
        <v>16.309999999999999</v>
      </c>
      <c r="J1782" s="3">
        <v>14.27</v>
      </c>
      <c r="K1782" s="3">
        <v>12.23</v>
      </c>
      <c r="L1782" s="3">
        <v>10.19</v>
      </c>
      <c r="M1782" s="3">
        <v>8.16</v>
      </c>
      <c r="N1782" s="3">
        <v>6.12</v>
      </c>
      <c r="O1782" s="3">
        <v>4.08</v>
      </c>
      <c r="P1782" s="3">
        <v>2.04</v>
      </c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</row>
    <row r="1783" spans="1:33" x14ac:dyDescent="0.25">
      <c r="A1783" t="s">
        <v>2690</v>
      </c>
      <c r="B1783" s="8" t="s">
        <v>5502</v>
      </c>
      <c r="C1783" s="8" t="s">
        <v>5502</v>
      </c>
      <c r="D1783" s="5" t="s">
        <v>14</v>
      </c>
      <c r="E1783" s="3">
        <v>9</v>
      </c>
      <c r="F1783" s="3">
        <v>4.72</v>
      </c>
      <c r="G1783" s="3">
        <v>4.5599999999999996</v>
      </c>
      <c r="H1783" s="3">
        <v>4.66</v>
      </c>
      <c r="I1783" s="3">
        <v>4.5599999999999996</v>
      </c>
      <c r="J1783" s="3">
        <v>3.99</v>
      </c>
      <c r="K1783" s="3">
        <v>3.42</v>
      </c>
      <c r="L1783" s="3">
        <v>2.85</v>
      </c>
      <c r="M1783" s="3">
        <v>2.2799999999999998</v>
      </c>
      <c r="N1783" s="3">
        <v>1.71</v>
      </c>
      <c r="O1783" s="3">
        <v>1.1399999999999999</v>
      </c>
      <c r="P1783" s="3">
        <v>0.56999999999999995</v>
      </c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</row>
    <row r="1784" spans="1:33" x14ac:dyDescent="0.25">
      <c r="A1784" t="s">
        <v>2690</v>
      </c>
      <c r="B1784" s="8" t="s">
        <v>5503</v>
      </c>
      <c r="C1784" s="8" t="s">
        <v>5503</v>
      </c>
      <c r="D1784" s="5" t="s">
        <v>286</v>
      </c>
      <c r="E1784" s="3">
        <v>3.68</v>
      </c>
      <c r="F1784" s="3">
        <v>0</v>
      </c>
      <c r="G1784" s="3">
        <v>1.96</v>
      </c>
      <c r="H1784" s="3">
        <v>2.1</v>
      </c>
      <c r="I1784" s="3">
        <v>2.4</v>
      </c>
      <c r="J1784" s="3">
        <v>2.1</v>
      </c>
      <c r="K1784" s="3">
        <v>1.8</v>
      </c>
      <c r="L1784" s="3">
        <v>1.5</v>
      </c>
      <c r="M1784" s="3">
        <v>1.2</v>
      </c>
      <c r="N1784" s="3">
        <v>0.9</v>
      </c>
      <c r="O1784" s="3">
        <v>0.6</v>
      </c>
      <c r="P1784" s="3">
        <v>0.3</v>
      </c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</row>
    <row r="1785" spans="1:33" x14ac:dyDescent="0.25">
      <c r="A1785" t="s">
        <v>2690</v>
      </c>
      <c r="B1785" s="8" t="s">
        <v>5504</v>
      </c>
      <c r="C1785" s="8" t="s">
        <v>5504</v>
      </c>
      <c r="D1785" s="5" t="s">
        <v>41</v>
      </c>
      <c r="E1785" s="3">
        <v>23.51</v>
      </c>
      <c r="F1785" s="3">
        <v>5.45</v>
      </c>
      <c r="G1785" s="3">
        <v>14.11</v>
      </c>
      <c r="H1785" s="3">
        <v>23.7</v>
      </c>
      <c r="I1785" s="3">
        <v>22.57</v>
      </c>
      <c r="J1785" s="3">
        <v>19.75</v>
      </c>
      <c r="K1785" s="3">
        <v>16.93</v>
      </c>
      <c r="L1785" s="3">
        <v>14.11</v>
      </c>
      <c r="M1785" s="3">
        <v>11.29</v>
      </c>
      <c r="N1785" s="3">
        <v>8.4600000000000009</v>
      </c>
      <c r="O1785" s="3">
        <v>5.64</v>
      </c>
      <c r="P1785" s="3">
        <v>2.82</v>
      </c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</row>
    <row r="1786" spans="1:33" x14ac:dyDescent="0.25">
      <c r="A1786" t="s">
        <v>2690</v>
      </c>
      <c r="B1786" s="8" t="s">
        <v>5505</v>
      </c>
      <c r="C1786" s="8" t="s">
        <v>5505</v>
      </c>
      <c r="D1786" s="5" t="s">
        <v>1625</v>
      </c>
      <c r="E1786" s="3">
        <v>14.62</v>
      </c>
      <c r="F1786" s="3">
        <v>13.76</v>
      </c>
      <c r="G1786" s="3">
        <v>13.87</v>
      </c>
      <c r="H1786" s="3">
        <v>17.190000000000001</v>
      </c>
      <c r="I1786" s="3">
        <v>16.66</v>
      </c>
      <c r="J1786" s="3">
        <v>14.58</v>
      </c>
      <c r="K1786" s="3">
        <v>12.5</v>
      </c>
      <c r="L1786" s="3">
        <v>10.41</v>
      </c>
      <c r="M1786" s="3">
        <v>8.33</v>
      </c>
      <c r="N1786" s="3">
        <v>6.25</v>
      </c>
      <c r="O1786" s="3">
        <v>4.17</v>
      </c>
      <c r="P1786" s="3">
        <v>2.08</v>
      </c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</row>
    <row r="1787" spans="1:33" x14ac:dyDescent="0.25">
      <c r="A1787" t="s">
        <v>2690</v>
      </c>
      <c r="B1787" s="8" t="s">
        <v>5506</v>
      </c>
      <c r="C1787" s="8" t="s">
        <v>5506</v>
      </c>
      <c r="D1787" s="5" t="s">
        <v>2242</v>
      </c>
      <c r="E1787" s="3">
        <v>12.5</v>
      </c>
      <c r="F1787" s="3">
        <v>11.15</v>
      </c>
      <c r="G1787" s="3">
        <v>10.67</v>
      </c>
      <c r="H1787" s="3">
        <v>12.62</v>
      </c>
      <c r="I1787" s="3">
        <v>12.24</v>
      </c>
      <c r="J1787" s="3">
        <v>10.71</v>
      </c>
      <c r="K1787" s="3">
        <v>9.18</v>
      </c>
      <c r="L1787" s="3">
        <v>7.65</v>
      </c>
      <c r="M1787" s="3">
        <v>6.12</v>
      </c>
      <c r="N1787" s="3">
        <v>4.59</v>
      </c>
      <c r="O1787" s="3">
        <v>3.06</v>
      </c>
      <c r="P1787" s="3">
        <v>1.53</v>
      </c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</row>
    <row r="1788" spans="1:33" x14ac:dyDescent="0.25">
      <c r="A1788" t="s">
        <v>2690</v>
      </c>
      <c r="B1788" s="8" t="s">
        <v>5507</v>
      </c>
      <c r="C1788" s="8" t="s">
        <v>5507</v>
      </c>
      <c r="D1788" s="5" t="s">
        <v>347</v>
      </c>
      <c r="E1788" s="3">
        <v>0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3">
        <v>0</v>
      </c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</row>
    <row r="1789" spans="1:33" x14ac:dyDescent="0.25">
      <c r="A1789" t="s">
        <v>2690</v>
      </c>
      <c r="B1789" s="8" t="s">
        <v>5508</v>
      </c>
      <c r="C1789" s="8" t="s">
        <v>5508</v>
      </c>
      <c r="D1789" s="5" t="s">
        <v>2243</v>
      </c>
      <c r="E1789" s="3">
        <v>27.37</v>
      </c>
      <c r="F1789" s="3">
        <v>25.46</v>
      </c>
      <c r="G1789" s="3">
        <v>25.44</v>
      </c>
      <c r="H1789" s="3">
        <v>28.84</v>
      </c>
      <c r="I1789" s="3">
        <v>32.39</v>
      </c>
      <c r="J1789" s="3">
        <v>28.34</v>
      </c>
      <c r="K1789" s="3">
        <v>24.29</v>
      </c>
      <c r="L1789" s="3">
        <v>20.239999999999998</v>
      </c>
      <c r="M1789" s="3">
        <v>16.2</v>
      </c>
      <c r="N1789" s="3">
        <v>12.15</v>
      </c>
      <c r="O1789" s="3">
        <v>8.1</v>
      </c>
      <c r="P1789" s="3">
        <v>4.05</v>
      </c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</row>
    <row r="1790" spans="1:33" x14ac:dyDescent="0.25">
      <c r="A1790" t="s">
        <v>2690</v>
      </c>
      <c r="B1790" s="8" t="s">
        <v>5509</v>
      </c>
      <c r="C1790" s="8" t="s">
        <v>5509</v>
      </c>
      <c r="D1790" s="5" t="s">
        <v>2244</v>
      </c>
      <c r="E1790" s="3">
        <v>39.43</v>
      </c>
      <c r="F1790" s="3">
        <v>36.69</v>
      </c>
      <c r="G1790" s="3">
        <v>35.450000000000003</v>
      </c>
      <c r="H1790" s="3">
        <v>42.6</v>
      </c>
      <c r="I1790" s="3">
        <v>48.16</v>
      </c>
      <c r="J1790" s="3">
        <v>42.14</v>
      </c>
      <c r="K1790" s="3">
        <v>36.119999999999997</v>
      </c>
      <c r="L1790" s="3">
        <v>30.1</v>
      </c>
      <c r="M1790" s="3">
        <v>24.08</v>
      </c>
      <c r="N1790" s="3">
        <v>18.059999999999999</v>
      </c>
      <c r="O1790" s="3">
        <v>12.04</v>
      </c>
      <c r="P1790" s="3">
        <v>6.02</v>
      </c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</row>
    <row r="1791" spans="1:33" x14ac:dyDescent="0.25">
      <c r="A1791" t="s">
        <v>2690</v>
      </c>
      <c r="B1791" s="8" t="s">
        <v>5510</v>
      </c>
      <c r="C1791" s="8" t="s">
        <v>5510</v>
      </c>
      <c r="D1791" s="5" t="s">
        <v>2245</v>
      </c>
      <c r="E1791" s="3">
        <v>0</v>
      </c>
      <c r="F1791" s="3">
        <v>0</v>
      </c>
      <c r="G1791" s="3">
        <v>0</v>
      </c>
      <c r="H1791" s="3">
        <v>0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3">
        <v>0</v>
      </c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</row>
    <row r="1792" spans="1:33" x14ac:dyDescent="0.25">
      <c r="A1792" t="s">
        <v>2690</v>
      </c>
      <c r="B1792" s="8" t="s">
        <v>5511</v>
      </c>
      <c r="C1792" s="8" t="s">
        <v>5511</v>
      </c>
      <c r="D1792" s="5" t="s">
        <v>2238</v>
      </c>
      <c r="E1792" s="3">
        <v>11.49</v>
      </c>
      <c r="F1792" s="3">
        <v>9.25</v>
      </c>
      <c r="G1792" s="3">
        <v>8.6300000000000008</v>
      </c>
      <c r="H1792" s="3">
        <v>9.15</v>
      </c>
      <c r="I1792" s="3">
        <v>8.74</v>
      </c>
      <c r="J1792" s="3">
        <v>7.65</v>
      </c>
      <c r="K1792" s="3">
        <v>6.56</v>
      </c>
      <c r="L1792" s="3">
        <v>5.46</v>
      </c>
      <c r="M1792" s="3">
        <v>4.37</v>
      </c>
      <c r="N1792" s="3">
        <v>3.28</v>
      </c>
      <c r="O1792" s="3">
        <v>2.19</v>
      </c>
      <c r="P1792" s="3">
        <v>1.0900000000000001</v>
      </c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</row>
    <row r="1793" spans="1:33" x14ac:dyDescent="0.25">
      <c r="A1793" t="s">
        <v>2690</v>
      </c>
      <c r="B1793" s="8" t="s">
        <v>5512</v>
      </c>
      <c r="C1793" s="8" t="s">
        <v>5512</v>
      </c>
      <c r="D1793" s="5" t="s">
        <v>24</v>
      </c>
      <c r="E1793" s="3">
        <v>95.01</v>
      </c>
      <c r="F1793" s="3">
        <v>86.29</v>
      </c>
      <c r="G1793" s="3">
        <v>86.68</v>
      </c>
      <c r="H1793" s="3">
        <v>95.35</v>
      </c>
      <c r="I1793" s="3">
        <v>96.41</v>
      </c>
      <c r="J1793" s="3">
        <v>84.36</v>
      </c>
      <c r="K1793" s="3">
        <v>72.31</v>
      </c>
      <c r="L1793" s="3">
        <v>60.26</v>
      </c>
      <c r="M1793" s="3">
        <v>48.21</v>
      </c>
      <c r="N1793" s="3">
        <v>36.15</v>
      </c>
      <c r="O1793" s="3">
        <v>24.1</v>
      </c>
      <c r="P1793" s="3">
        <v>12.05</v>
      </c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</row>
    <row r="1794" spans="1:33" x14ac:dyDescent="0.25">
      <c r="A1794" t="s">
        <v>2690</v>
      </c>
      <c r="B1794" s="8" t="s">
        <v>6720</v>
      </c>
      <c r="C1794" s="8" t="s">
        <v>5513</v>
      </c>
      <c r="D1794" s="5" t="s">
        <v>2246</v>
      </c>
      <c r="E1794" s="3">
        <v>0</v>
      </c>
      <c r="F1794" s="3">
        <v>0</v>
      </c>
      <c r="G1794" s="3">
        <v>0</v>
      </c>
      <c r="H1794" s="3">
        <v>0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>
        <v>0</v>
      </c>
      <c r="O1794" s="3">
        <v>0</v>
      </c>
      <c r="P1794" s="3">
        <v>0</v>
      </c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</row>
    <row r="1795" spans="1:33" x14ac:dyDescent="0.25">
      <c r="A1795" t="s">
        <v>2690</v>
      </c>
      <c r="B1795" s="8" t="s">
        <v>6720</v>
      </c>
      <c r="C1795" s="8" t="s">
        <v>5514</v>
      </c>
      <c r="D1795" s="5" t="s">
        <v>2247</v>
      </c>
      <c r="E1795" s="3">
        <v>0</v>
      </c>
      <c r="F1795" s="3">
        <v>0</v>
      </c>
      <c r="G1795" s="3">
        <v>0</v>
      </c>
      <c r="H1795" s="3">
        <v>0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3">
        <v>0</v>
      </c>
      <c r="O1795" s="3">
        <v>0</v>
      </c>
      <c r="P1795" s="3">
        <v>0</v>
      </c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</row>
    <row r="1796" spans="1:33" x14ac:dyDescent="0.25">
      <c r="A1796" t="s">
        <v>2690</v>
      </c>
      <c r="B1796" s="8" t="s">
        <v>6721</v>
      </c>
      <c r="C1796" s="8" t="s">
        <v>5515</v>
      </c>
      <c r="D1796" s="5" t="s">
        <v>2248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3">
        <v>0</v>
      </c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</row>
    <row r="1797" spans="1:33" x14ac:dyDescent="0.25">
      <c r="A1797" t="s">
        <v>2690</v>
      </c>
      <c r="B1797" s="8" t="s">
        <v>6721</v>
      </c>
      <c r="C1797" s="8" t="s">
        <v>5516</v>
      </c>
      <c r="D1797" s="5" t="s">
        <v>2249</v>
      </c>
      <c r="E1797" s="3">
        <v>40.25</v>
      </c>
      <c r="F1797" s="3">
        <v>37.44</v>
      </c>
      <c r="G1797" s="3">
        <v>36.18</v>
      </c>
      <c r="H1797" s="3">
        <v>43.48</v>
      </c>
      <c r="I1797" s="3">
        <v>42.53</v>
      </c>
      <c r="J1797" s="3">
        <v>37.21</v>
      </c>
      <c r="K1797" s="3">
        <v>31.9</v>
      </c>
      <c r="L1797" s="3">
        <v>26.58</v>
      </c>
      <c r="M1797" s="3">
        <v>21.27</v>
      </c>
      <c r="N1797" s="3">
        <v>15.95</v>
      </c>
      <c r="O1797" s="3">
        <v>10.63</v>
      </c>
      <c r="P1797" s="3">
        <v>5.32</v>
      </c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</row>
    <row r="1798" spans="1:33" x14ac:dyDescent="0.25">
      <c r="A1798" t="s">
        <v>2266</v>
      </c>
      <c r="B1798" s="8" t="s">
        <v>5517</v>
      </c>
      <c r="C1798" s="8" t="s">
        <v>5517</v>
      </c>
      <c r="D1798" s="5" t="s">
        <v>1245</v>
      </c>
      <c r="E1798" s="3">
        <v>162.81</v>
      </c>
      <c r="F1798" s="3">
        <v>177.06</v>
      </c>
      <c r="G1798" s="3">
        <v>169.49</v>
      </c>
      <c r="H1798" s="3">
        <v>148.72999999999999</v>
      </c>
      <c r="I1798" s="3">
        <v>165.32</v>
      </c>
      <c r="J1798" s="3">
        <v>144.66</v>
      </c>
      <c r="K1798" s="3">
        <v>123.99</v>
      </c>
      <c r="L1798" s="3">
        <v>103.33</v>
      </c>
      <c r="M1798" s="3">
        <v>82.66</v>
      </c>
      <c r="N1798" s="3">
        <v>62</v>
      </c>
      <c r="O1798" s="3">
        <v>41.33</v>
      </c>
      <c r="P1798" s="3">
        <v>20.67</v>
      </c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</row>
    <row r="1799" spans="1:33" x14ac:dyDescent="0.25">
      <c r="A1799" t="s">
        <v>2266</v>
      </c>
      <c r="B1799" s="8" t="s">
        <v>5518</v>
      </c>
      <c r="C1799" s="8" t="s">
        <v>5518</v>
      </c>
      <c r="D1799" s="5" t="s">
        <v>147</v>
      </c>
      <c r="E1799" s="3">
        <v>88.76</v>
      </c>
      <c r="F1799" s="3">
        <v>124.73</v>
      </c>
      <c r="G1799" s="3">
        <v>131.41</v>
      </c>
      <c r="H1799" s="3">
        <v>127.46</v>
      </c>
      <c r="I1799" s="3">
        <v>121.53</v>
      </c>
      <c r="J1799" s="3">
        <v>106.34</v>
      </c>
      <c r="K1799" s="3">
        <v>91.15</v>
      </c>
      <c r="L1799" s="3">
        <v>75.959999999999994</v>
      </c>
      <c r="M1799" s="3">
        <v>60.77</v>
      </c>
      <c r="N1799" s="3">
        <v>45.57</v>
      </c>
      <c r="O1799" s="3">
        <v>30.38</v>
      </c>
      <c r="P1799" s="3">
        <v>15.19</v>
      </c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</row>
    <row r="1800" spans="1:33" x14ac:dyDescent="0.25">
      <c r="A1800" t="s">
        <v>2266</v>
      </c>
      <c r="B1800" s="8" t="s">
        <v>5519</v>
      </c>
      <c r="C1800" s="8" t="s">
        <v>5519</v>
      </c>
      <c r="D1800" s="5" t="s">
        <v>617</v>
      </c>
      <c r="E1800" s="3">
        <v>17.55</v>
      </c>
      <c r="F1800" s="3">
        <v>16.21</v>
      </c>
      <c r="G1800" s="3">
        <v>16.87</v>
      </c>
      <c r="H1800" s="3">
        <v>16.97</v>
      </c>
      <c r="I1800" s="3">
        <v>23.53</v>
      </c>
      <c r="J1800" s="3">
        <v>20.59</v>
      </c>
      <c r="K1800" s="3">
        <v>17.649999999999999</v>
      </c>
      <c r="L1800" s="3">
        <v>14.71</v>
      </c>
      <c r="M1800" s="3">
        <v>11.77</v>
      </c>
      <c r="N1800" s="3">
        <v>8.82</v>
      </c>
      <c r="O1800" s="3">
        <v>5.88</v>
      </c>
      <c r="P1800" s="3">
        <v>2.94</v>
      </c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</row>
    <row r="1801" spans="1:33" x14ac:dyDescent="0.25">
      <c r="A1801" t="s">
        <v>2266</v>
      </c>
      <c r="B1801" s="8" t="s">
        <v>5520</v>
      </c>
      <c r="C1801" s="8" t="s">
        <v>5520</v>
      </c>
      <c r="D1801" s="5" t="s">
        <v>2263</v>
      </c>
      <c r="E1801" s="3">
        <v>289.37</v>
      </c>
      <c r="F1801" s="3">
        <v>295.25</v>
      </c>
      <c r="G1801" s="3">
        <v>277.97000000000003</v>
      </c>
      <c r="H1801" s="3">
        <v>257.39</v>
      </c>
      <c r="I1801" s="3">
        <v>246.09</v>
      </c>
      <c r="J1801" s="3">
        <v>215.33</v>
      </c>
      <c r="K1801" s="3">
        <v>184.57</v>
      </c>
      <c r="L1801" s="3">
        <v>153.81</v>
      </c>
      <c r="M1801" s="3">
        <v>123.05</v>
      </c>
      <c r="N1801" s="3">
        <v>92.28</v>
      </c>
      <c r="O1801" s="3">
        <v>61.52</v>
      </c>
      <c r="P1801" s="3">
        <v>30.76</v>
      </c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</row>
    <row r="1802" spans="1:33" x14ac:dyDescent="0.25">
      <c r="A1802" t="s">
        <v>2266</v>
      </c>
      <c r="B1802" s="8" t="s">
        <v>5521</v>
      </c>
      <c r="C1802" s="8" t="s">
        <v>5521</v>
      </c>
      <c r="D1802" s="5" t="s">
        <v>2264</v>
      </c>
      <c r="E1802" s="3">
        <v>27.03</v>
      </c>
      <c r="F1802" s="3">
        <v>29.34</v>
      </c>
      <c r="G1802" s="3">
        <v>28.35</v>
      </c>
      <c r="H1802" s="3">
        <v>29.89</v>
      </c>
      <c r="I1802" s="3">
        <v>35.99</v>
      </c>
      <c r="J1802" s="3">
        <v>31.49</v>
      </c>
      <c r="K1802" s="3">
        <v>26.99</v>
      </c>
      <c r="L1802" s="3">
        <v>22.49</v>
      </c>
      <c r="M1802" s="3">
        <v>18</v>
      </c>
      <c r="N1802" s="3">
        <v>13.5</v>
      </c>
      <c r="O1802" s="3">
        <v>9</v>
      </c>
      <c r="P1802" s="3">
        <v>4.5</v>
      </c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</row>
    <row r="1803" spans="1:33" x14ac:dyDescent="0.25">
      <c r="A1803" t="s">
        <v>2266</v>
      </c>
      <c r="B1803" s="8" t="s">
        <v>5522</v>
      </c>
      <c r="C1803" s="8" t="s">
        <v>5522</v>
      </c>
      <c r="D1803" s="5" t="s">
        <v>765</v>
      </c>
      <c r="E1803" s="3">
        <v>7.1</v>
      </c>
      <c r="F1803" s="3">
        <v>6.67</v>
      </c>
      <c r="G1803" s="3">
        <v>6.27</v>
      </c>
      <c r="H1803" s="3">
        <v>4.74</v>
      </c>
      <c r="I1803" s="3">
        <v>12.56</v>
      </c>
      <c r="J1803" s="3">
        <v>10.99</v>
      </c>
      <c r="K1803" s="3">
        <v>9.42</v>
      </c>
      <c r="L1803" s="3">
        <v>7.85</v>
      </c>
      <c r="M1803" s="3">
        <v>6.28</v>
      </c>
      <c r="N1803" s="3">
        <v>4.71</v>
      </c>
      <c r="O1803" s="3">
        <v>3.14</v>
      </c>
      <c r="P1803" s="3">
        <v>1.57</v>
      </c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</row>
    <row r="1804" spans="1:33" x14ac:dyDescent="0.25">
      <c r="A1804" t="s">
        <v>2266</v>
      </c>
      <c r="B1804" s="8" t="s">
        <v>5523</v>
      </c>
      <c r="C1804" s="8" t="s">
        <v>5523</v>
      </c>
      <c r="D1804" s="5" t="s">
        <v>38</v>
      </c>
      <c r="E1804" s="3">
        <v>0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3">
        <v>0</v>
      </c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</row>
    <row r="1805" spans="1:33" x14ac:dyDescent="0.25">
      <c r="A1805" t="s">
        <v>2266</v>
      </c>
      <c r="B1805" s="8" t="s">
        <v>5524</v>
      </c>
      <c r="C1805" s="8" t="s">
        <v>5524</v>
      </c>
      <c r="D1805" s="5" t="s">
        <v>148</v>
      </c>
      <c r="E1805" s="3">
        <v>119.46</v>
      </c>
      <c r="F1805" s="3">
        <v>136.29</v>
      </c>
      <c r="G1805" s="3">
        <v>128.46</v>
      </c>
      <c r="H1805" s="3">
        <v>126.68</v>
      </c>
      <c r="I1805" s="3">
        <v>128.72999999999999</v>
      </c>
      <c r="J1805" s="3">
        <v>112.64</v>
      </c>
      <c r="K1805" s="3">
        <v>96.55</v>
      </c>
      <c r="L1805" s="3">
        <v>80.459999999999994</v>
      </c>
      <c r="M1805" s="3">
        <v>64.37</v>
      </c>
      <c r="N1805" s="3">
        <v>48.27</v>
      </c>
      <c r="O1805" s="3">
        <v>32.18</v>
      </c>
      <c r="P1805" s="3">
        <v>16.09</v>
      </c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</row>
    <row r="1806" spans="1:33" x14ac:dyDescent="0.25">
      <c r="A1806" t="s">
        <v>2266</v>
      </c>
      <c r="B1806" s="8" t="s">
        <v>5525</v>
      </c>
      <c r="C1806" s="8" t="s">
        <v>5525</v>
      </c>
      <c r="D1806" s="5" t="s">
        <v>8</v>
      </c>
      <c r="E1806" s="3">
        <v>1241.75</v>
      </c>
      <c r="F1806" s="3">
        <v>1235.06</v>
      </c>
      <c r="G1806" s="3">
        <v>1205.78</v>
      </c>
      <c r="H1806" s="3">
        <v>1161.26</v>
      </c>
      <c r="I1806" s="3">
        <v>1139.49</v>
      </c>
      <c r="J1806" s="3">
        <v>997.05</v>
      </c>
      <c r="K1806" s="3">
        <v>854.62</v>
      </c>
      <c r="L1806" s="3">
        <v>712.18</v>
      </c>
      <c r="M1806" s="3">
        <v>569.75</v>
      </c>
      <c r="N1806" s="3">
        <v>427.31</v>
      </c>
      <c r="O1806" s="3">
        <v>284.87</v>
      </c>
      <c r="P1806" s="3">
        <v>142.44</v>
      </c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</row>
    <row r="1807" spans="1:33" x14ac:dyDescent="0.25">
      <c r="A1807" t="s">
        <v>2266</v>
      </c>
      <c r="B1807" s="8" t="s">
        <v>5526</v>
      </c>
      <c r="C1807" s="8" t="s">
        <v>5526</v>
      </c>
      <c r="D1807" s="5" t="s">
        <v>13</v>
      </c>
      <c r="E1807" s="3">
        <v>27.26</v>
      </c>
      <c r="F1807" s="3">
        <v>27.78</v>
      </c>
      <c r="G1807" s="3">
        <v>33.479999999999997</v>
      </c>
      <c r="H1807" s="3">
        <v>22.3</v>
      </c>
      <c r="I1807" s="3">
        <v>26.22</v>
      </c>
      <c r="J1807" s="3">
        <v>22.94</v>
      </c>
      <c r="K1807" s="3">
        <v>19.670000000000002</v>
      </c>
      <c r="L1807" s="3">
        <v>16.39</v>
      </c>
      <c r="M1807" s="3">
        <v>13.11</v>
      </c>
      <c r="N1807" s="3">
        <v>9.83</v>
      </c>
      <c r="O1807" s="3">
        <v>6.56</v>
      </c>
      <c r="P1807" s="3">
        <v>3.28</v>
      </c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</row>
    <row r="1808" spans="1:33" x14ac:dyDescent="0.25">
      <c r="A1808" t="s">
        <v>2266</v>
      </c>
      <c r="B1808" s="8" t="s">
        <v>5527</v>
      </c>
      <c r="C1808" s="8" t="s">
        <v>5527</v>
      </c>
      <c r="D1808" s="5" t="s">
        <v>2265</v>
      </c>
      <c r="E1808" s="3">
        <v>38.39</v>
      </c>
      <c r="F1808" s="3">
        <v>32.26</v>
      </c>
      <c r="G1808" s="3">
        <v>42.26</v>
      </c>
      <c r="H1808" s="3">
        <v>56.71</v>
      </c>
      <c r="I1808" s="3">
        <v>53.82</v>
      </c>
      <c r="J1808" s="3">
        <v>47.09</v>
      </c>
      <c r="K1808" s="3">
        <v>40.369999999999997</v>
      </c>
      <c r="L1808" s="3">
        <v>33.64</v>
      </c>
      <c r="M1808" s="3">
        <v>26.91</v>
      </c>
      <c r="N1808" s="3">
        <v>20.18</v>
      </c>
      <c r="O1808" s="3">
        <v>13.46</v>
      </c>
      <c r="P1808" s="3">
        <v>6.73</v>
      </c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</row>
    <row r="1809" spans="1:33" x14ac:dyDescent="0.25">
      <c r="A1809" t="s">
        <v>2266</v>
      </c>
      <c r="B1809" s="8" t="s">
        <v>5528</v>
      </c>
      <c r="C1809" s="8" t="s">
        <v>5528</v>
      </c>
      <c r="D1809" s="5" t="s">
        <v>396</v>
      </c>
      <c r="E1809" s="3">
        <v>14.33</v>
      </c>
      <c r="F1809" s="3">
        <v>16.239999999999998</v>
      </c>
      <c r="G1809" s="3">
        <v>16.18</v>
      </c>
      <c r="H1809" s="3">
        <v>15.76</v>
      </c>
      <c r="I1809" s="3">
        <v>30.79</v>
      </c>
      <c r="J1809" s="3">
        <v>26.94</v>
      </c>
      <c r="K1809" s="3">
        <v>23.09</v>
      </c>
      <c r="L1809" s="3">
        <v>19.239999999999998</v>
      </c>
      <c r="M1809" s="3">
        <v>15.4</v>
      </c>
      <c r="N1809" s="3">
        <v>11.55</v>
      </c>
      <c r="O1809" s="3">
        <v>7.7</v>
      </c>
      <c r="P1809" s="3">
        <v>3.85</v>
      </c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</row>
    <row r="1810" spans="1:33" x14ac:dyDescent="0.25">
      <c r="A1810" t="s">
        <v>2266</v>
      </c>
      <c r="B1810" s="8" t="s">
        <v>5529</v>
      </c>
      <c r="C1810" s="8" t="s">
        <v>5529</v>
      </c>
      <c r="D1810" s="5" t="s">
        <v>2266</v>
      </c>
      <c r="E1810" s="3">
        <v>86.79</v>
      </c>
      <c r="F1810" s="3">
        <v>86.02</v>
      </c>
      <c r="G1810" s="3">
        <v>80.790000000000006</v>
      </c>
      <c r="H1810" s="3">
        <v>79.33</v>
      </c>
      <c r="I1810" s="3">
        <v>78.31</v>
      </c>
      <c r="J1810" s="3">
        <v>68.52</v>
      </c>
      <c r="K1810" s="3">
        <v>58.73</v>
      </c>
      <c r="L1810" s="3">
        <v>48.94</v>
      </c>
      <c r="M1810" s="3">
        <v>39.159999999999997</v>
      </c>
      <c r="N1810" s="3">
        <v>29.37</v>
      </c>
      <c r="O1810" s="3">
        <v>19.579999999999998</v>
      </c>
      <c r="P1810" s="3">
        <v>9.7899999999999991</v>
      </c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</row>
    <row r="1811" spans="1:33" x14ac:dyDescent="0.25">
      <c r="A1811" t="s">
        <v>2266</v>
      </c>
      <c r="B1811" s="8" t="s">
        <v>5530</v>
      </c>
      <c r="C1811" s="8" t="s">
        <v>5530</v>
      </c>
      <c r="D1811" s="5" t="s">
        <v>122</v>
      </c>
      <c r="E1811" s="3">
        <v>91.24</v>
      </c>
      <c r="F1811" s="3">
        <v>95.25</v>
      </c>
      <c r="G1811" s="3">
        <v>98.56</v>
      </c>
      <c r="H1811" s="3">
        <v>122.74</v>
      </c>
      <c r="I1811" s="3">
        <v>129.99</v>
      </c>
      <c r="J1811" s="3">
        <v>113.74</v>
      </c>
      <c r="K1811" s="3">
        <v>97.49</v>
      </c>
      <c r="L1811" s="3">
        <v>81.239999999999995</v>
      </c>
      <c r="M1811" s="3">
        <v>65</v>
      </c>
      <c r="N1811" s="3">
        <v>48.75</v>
      </c>
      <c r="O1811" s="3">
        <v>32.5</v>
      </c>
      <c r="P1811" s="3">
        <v>16.25</v>
      </c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</row>
    <row r="1812" spans="1:33" x14ac:dyDescent="0.25">
      <c r="A1812" t="s">
        <v>2266</v>
      </c>
      <c r="B1812" s="8" t="s">
        <v>5531</v>
      </c>
      <c r="C1812" s="8" t="s">
        <v>5531</v>
      </c>
      <c r="D1812" s="5" t="s">
        <v>2262</v>
      </c>
      <c r="E1812" s="3">
        <v>28.53</v>
      </c>
      <c r="F1812" s="3">
        <v>52.15</v>
      </c>
      <c r="G1812" s="3">
        <v>76.790000000000006</v>
      </c>
      <c r="H1812" s="3">
        <v>78.47</v>
      </c>
      <c r="I1812" s="3">
        <v>68.91</v>
      </c>
      <c r="J1812" s="3">
        <v>60.3</v>
      </c>
      <c r="K1812" s="3">
        <v>51.68</v>
      </c>
      <c r="L1812" s="3">
        <v>43.07</v>
      </c>
      <c r="M1812" s="3">
        <v>34.46</v>
      </c>
      <c r="N1812" s="3">
        <v>25.84</v>
      </c>
      <c r="O1812" s="3">
        <v>17.23</v>
      </c>
      <c r="P1812" s="3">
        <v>8.61</v>
      </c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</row>
    <row r="1813" spans="1:33" x14ac:dyDescent="0.25">
      <c r="A1813" t="s">
        <v>2266</v>
      </c>
      <c r="B1813" s="8" t="s">
        <v>5532</v>
      </c>
      <c r="C1813" s="8" t="s">
        <v>5532</v>
      </c>
      <c r="D1813" s="5" t="s">
        <v>1745</v>
      </c>
      <c r="E1813" s="3">
        <v>0</v>
      </c>
      <c r="F1813" s="3">
        <v>0</v>
      </c>
      <c r="G1813" s="3">
        <v>0</v>
      </c>
      <c r="H1813" s="3">
        <v>0</v>
      </c>
      <c r="I1813" s="3">
        <v>0.02</v>
      </c>
      <c r="J1813" s="3">
        <v>0.02</v>
      </c>
      <c r="K1813" s="3">
        <v>0.02</v>
      </c>
      <c r="L1813" s="3">
        <v>0.01</v>
      </c>
      <c r="M1813" s="3">
        <v>0.01</v>
      </c>
      <c r="N1813" s="3">
        <v>0.01</v>
      </c>
      <c r="O1813" s="3">
        <v>0.01</v>
      </c>
      <c r="P1813" s="3">
        <v>0</v>
      </c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</row>
    <row r="1814" spans="1:33" x14ac:dyDescent="0.25">
      <c r="A1814" t="s">
        <v>2266</v>
      </c>
      <c r="B1814" s="8" t="s">
        <v>5529</v>
      </c>
      <c r="C1814" s="8" t="s">
        <v>6288</v>
      </c>
      <c r="D1814" s="5" t="s">
        <v>2267</v>
      </c>
      <c r="E1814" s="3"/>
      <c r="F1814" s="3"/>
      <c r="G1814" s="3"/>
      <c r="H1814" s="3"/>
      <c r="I1814" s="3">
        <v>25.44</v>
      </c>
      <c r="J1814" s="3">
        <v>22.26</v>
      </c>
      <c r="K1814" s="3">
        <v>19.079999999999998</v>
      </c>
      <c r="L1814" s="3">
        <v>15.9</v>
      </c>
      <c r="M1814" s="3">
        <v>12.72</v>
      </c>
      <c r="N1814" s="3">
        <v>9.5399999999999991</v>
      </c>
      <c r="O1814" s="3">
        <v>6.36</v>
      </c>
      <c r="P1814" s="3">
        <v>3.18</v>
      </c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</row>
    <row r="1815" spans="1:33" x14ac:dyDescent="0.25">
      <c r="A1815" t="s">
        <v>2266</v>
      </c>
      <c r="B1815" s="8" t="s">
        <v>5531</v>
      </c>
      <c r="C1815" s="8" t="s">
        <v>6346</v>
      </c>
      <c r="D1815" s="5" t="s">
        <v>2268</v>
      </c>
      <c r="E1815" s="3"/>
      <c r="F1815" s="3"/>
      <c r="G1815" s="3"/>
      <c r="H1815" s="3"/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3">
        <v>0</v>
      </c>
      <c r="O1815" s="3">
        <v>0</v>
      </c>
      <c r="P1815" s="3">
        <v>0</v>
      </c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</row>
    <row r="1816" spans="1:33" x14ac:dyDescent="0.25">
      <c r="A1816" t="s">
        <v>322</v>
      </c>
      <c r="B1816" s="8" t="s">
        <v>5533</v>
      </c>
      <c r="C1816" s="8" t="s">
        <v>5533</v>
      </c>
      <c r="D1816" s="5" t="s">
        <v>2295</v>
      </c>
      <c r="E1816" s="3">
        <v>72.34</v>
      </c>
      <c r="F1816" s="3">
        <v>60.07</v>
      </c>
      <c r="G1816" s="3">
        <v>54.8</v>
      </c>
      <c r="H1816" s="3">
        <v>51.35</v>
      </c>
      <c r="I1816" s="3">
        <v>49.08</v>
      </c>
      <c r="J1816" s="3">
        <v>42.95</v>
      </c>
      <c r="K1816" s="3">
        <v>36.81</v>
      </c>
      <c r="L1816" s="3">
        <v>30.68</v>
      </c>
      <c r="M1816" s="3">
        <v>24.54</v>
      </c>
      <c r="N1816" s="3">
        <v>18.41</v>
      </c>
      <c r="O1816" s="3">
        <v>12.27</v>
      </c>
      <c r="P1816" s="3">
        <v>6.14</v>
      </c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</row>
    <row r="1817" spans="1:33" x14ac:dyDescent="0.25">
      <c r="A1817" t="s">
        <v>322</v>
      </c>
      <c r="B1817" s="8" t="s">
        <v>5533</v>
      </c>
      <c r="C1817" s="8" t="s">
        <v>5534</v>
      </c>
      <c r="D1817" s="5" t="s">
        <v>2296</v>
      </c>
      <c r="E1817" s="3">
        <v>1.74</v>
      </c>
      <c r="F1817" s="3">
        <v>1.47</v>
      </c>
      <c r="G1817" s="3">
        <v>1.1200000000000001</v>
      </c>
      <c r="H1817" s="3">
        <v>1.04</v>
      </c>
      <c r="I1817" s="3">
        <v>0.99</v>
      </c>
      <c r="J1817" s="3">
        <v>0.87</v>
      </c>
      <c r="K1817" s="3">
        <v>0.74</v>
      </c>
      <c r="L1817" s="3">
        <v>0.62</v>
      </c>
      <c r="M1817" s="3">
        <v>0.5</v>
      </c>
      <c r="N1817" s="3">
        <v>0.37</v>
      </c>
      <c r="O1817" s="3">
        <v>0.25</v>
      </c>
      <c r="P1817" s="3">
        <v>0.12</v>
      </c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</row>
    <row r="1818" spans="1:33" x14ac:dyDescent="0.25">
      <c r="A1818" t="s">
        <v>322</v>
      </c>
      <c r="B1818" s="8" t="s">
        <v>5535</v>
      </c>
      <c r="C1818" s="8" t="s">
        <v>5535</v>
      </c>
      <c r="D1818" s="5" t="s">
        <v>2276</v>
      </c>
      <c r="E1818" s="3">
        <v>322.10000000000002</v>
      </c>
      <c r="F1818" s="3">
        <v>305.2</v>
      </c>
      <c r="G1818" s="3">
        <v>322.88</v>
      </c>
      <c r="H1818" s="3">
        <v>303.88</v>
      </c>
      <c r="I1818" s="3">
        <v>295.74</v>
      </c>
      <c r="J1818" s="3">
        <v>258.77</v>
      </c>
      <c r="K1818" s="3">
        <v>221.81</v>
      </c>
      <c r="L1818" s="3">
        <v>184.84</v>
      </c>
      <c r="M1818" s="3">
        <v>147.87</v>
      </c>
      <c r="N1818" s="3">
        <v>110.9</v>
      </c>
      <c r="O1818" s="3">
        <v>73.94</v>
      </c>
      <c r="P1818" s="3">
        <v>36.97</v>
      </c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</row>
    <row r="1819" spans="1:33" x14ac:dyDescent="0.25">
      <c r="A1819" t="s">
        <v>322</v>
      </c>
      <c r="B1819" s="8" t="s">
        <v>5535</v>
      </c>
      <c r="C1819" s="8" t="s">
        <v>5536</v>
      </c>
      <c r="D1819" s="5" t="s">
        <v>2297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0</v>
      </c>
      <c r="L1819" s="3">
        <v>0</v>
      </c>
      <c r="M1819" s="3">
        <v>0</v>
      </c>
      <c r="N1819" s="3">
        <v>0</v>
      </c>
      <c r="O1819" s="3">
        <v>0</v>
      </c>
      <c r="P1819" s="3">
        <v>0</v>
      </c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</row>
    <row r="1820" spans="1:33" x14ac:dyDescent="0.25">
      <c r="A1820" t="s">
        <v>322</v>
      </c>
      <c r="B1820" s="8" t="s">
        <v>6722</v>
      </c>
      <c r="C1820" s="8" t="s">
        <v>5537</v>
      </c>
      <c r="D1820" s="5" t="s">
        <v>2298</v>
      </c>
      <c r="E1820" s="3">
        <v>384.31</v>
      </c>
      <c r="F1820" s="3">
        <v>366.83</v>
      </c>
      <c r="G1820" s="3">
        <v>392.62</v>
      </c>
      <c r="H1820" s="3">
        <v>371.31</v>
      </c>
      <c r="I1820" s="3">
        <v>362.3</v>
      </c>
      <c r="J1820" s="3">
        <v>317.01</v>
      </c>
      <c r="K1820" s="3">
        <v>271.73</v>
      </c>
      <c r="L1820" s="3">
        <v>226.44</v>
      </c>
      <c r="M1820" s="3">
        <v>181.15</v>
      </c>
      <c r="N1820" s="3">
        <v>135.86000000000001</v>
      </c>
      <c r="O1820" s="3">
        <v>90.58</v>
      </c>
      <c r="P1820" s="3">
        <v>45.29</v>
      </c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</row>
    <row r="1821" spans="1:33" x14ac:dyDescent="0.25">
      <c r="A1821" t="s">
        <v>322</v>
      </c>
      <c r="B1821" s="8" t="s">
        <v>6722</v>
      </c>
      <c r="C1821" s="8" t="s">
        <v>5538</v>
      </c>
      <c r="D1821" s="5" t="s">
        <v>2299</v>
      </c>
      <c r="E1821" s="3">
        <v>7.12</v>
      </c>
      <c r="F1821" s="3">
        <v>6.85</v>
      </c>
      <c r="G1821" s="3">
        <v>7.39</v>
      </c>
      <c r="H1821" s="3">
        <v>6.76</v>
      </c>
      <c r="I1821" s="3">
        <v>6.44</v>
      </c>
      <c r="J1821" s="3">
        <v>5.64</v>
      </c>
      <c r="K1821" s="3">
        <v>4.83</v>
      </c>
      <c r="L1821" s="3">
        <v>4.03</v>
      </c>
      <c r="M1821" s="3">
        <v>3.22</v>
      </c>
      <c r="N1821" s="3">
        <v>2.42</v>
      </c>
      <c r="O1821" s="3">
        <v>1.61</v>
      </c>
      <c r="P1821" s="3">
        <v>0.81</v>
      </c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</row>
    <row r="1822" spans="1:33" x14ac:dyDescent="0.25">
      <c r="A1822" t="s">
        <v>322</v>
      </c>
      <c r="B1822" s="8" t="s">
        <v>6723</v>
      </c>
      <c r="C1822" s="8" t="s">
        <v>5539</v>
      </c>
      <c r="D1822" s="5" t="s">
        <v>2300</v>
      </c>
      <c r="E1822" s="3">
        <v>75.48</v>
      </c>
      <c r="F1822" s="3">
        <v>76.03</v>
      </c>
      <c r="G1822" s="3">
        <v>88.75</v>
      </c>
      <c r="H1822" s="3">
        <v>89.28</v>
      </c>
      <c r="I1822" s="3">
        <v>90.63</v>
      </c>
      <c r="J1822" s="3">
        <v>79.3</v>
      </c>
      <c r="K1822" s="3">
        <v>67.97</v>
      </c>
      <c r="L1822" s="3">
        <v>56.64</v>
      </c>
      <c r="M1822" s="3">
        <v>45.32</v>
      </c>
      <c r="N1822" s="3">
        <v>33.99</v>
      </c>
      <c r="O1822" s="3">
        <v>22.66</v>
      </c>
      <c r="P1822" s="3">
        <v>11.33</v>
      </c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</row>
    <row r="1823" spans="1:33" x14ac:dyDescent="0.25">
      <c r="A1823" t="s">
        <v>322</v>
      </c>
      <c r="B1823" s="8" t="s">
        <v>6724</v>
      </c>
      <c r="C1823" s="8" t="s">
        <v>5540</v>
      </c>
      <c r="D1823" s="5" t="s">
        <v>2301</v>
      </c>
      <c r="E1823" s="3">
        <v>1.68</v>
      </c>
      <c r="F1823" s="3">
        <v>1.45</v>
      </c>
      <c r="G1823" s="3">
        <v>1.4</v>
      </c>
      <c r="H1823" s="3">
        <v>1.26</v>
      </c>
      <c r="I1823" s="3">
        <v>1.04</v>
      </c>
      <c r="J1823" s="3">
        <v>0.91</v>
      </c>
      <c r="K1823" s="3">
        <v>0.78</v>
      </c>
      <c r="L1823" s="3">
        <v>0.65</v>
      </c>
      <c r="M1823" s="3">
        <v>0.52</v>
      </c>
      <c r="N1823" s="3">
        <v>0.39</v>
      </c>
      <c r="O1823" s="3">
        <v>0.26</v>
      </c>
      <c r="P1823" s="3">
        <v>0.13</v>
      </c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</row>
    <row r="1824" spans="1:33" x14ac:dyDescent="0.25">
      <c r="A1824" t="s">
        <v>322</v>
      </c>
      <c r="B1824" s="8" t="s">
        <v>6724</v>
      </c>
      <c r="C1824" s="8" t="s">
        <v>5541</v>
      </c>
      <c r="D1824" s="5" t="s">
        <v>2302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3">
        <v>0</v>
      </c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</row>
    <row r="1825" spans="1:33" x14ac:dyDescent="0.25">
      <c r="A1825" t="s">
        <v>322</v>
      </c>
      <c r="B1825" s="8" t="s">
        <v>6724</v>
      </c>
      <c r="C1825" s="8" t="s">
        <v>5542</v>
      </c>
      <c r="D1825" s="5" t="s">
        <v>2303</v>
      </c>
      <c r="E1825" s="3">
        <v>67.52</v>
      </c>
      <c r="F1825" s="3">
        <v>60.17</v>
      </c>
      <c r="G1825" s="3">
        <v>58.15</v>
      </c>
      <c r="H1825" s="3">
        <v>54.15</v>
      </c>
      <c r="I1825" s="3">
        <v>81.709999999999994</v>
      </c>
      <c r="J1825" s="3">
        <v>71.5</v>
      </c>
      <c r="K1825" s="3">
        <v>61.28</v>
      </c>
      <c r="L1825" s="3">
        <v>51.07</v>
      </c>
      <c r="M1825" s="3">
        <v>40.86</v>
      </c>
      <c r="N1825" s="3">
        <v>30.64</v>
      </c>
      <c r="O1825" s="3">
        <v>20.43</v>
      </c>
      <c r="P1825" s="3">
        <v>10.210000000000001</v>
      </c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</row>
    <row r="1826" spans="1:33" x14ac:dyDescent="0.25">
      <c r="A1826" t="s">
        <v>322</v>
      </c>
      <c r="B1826" s="8" t="s">
        <v>6724</v>
      </c>
      <c r="C1826" s="8" t="s">
        <v>5543</v>
      </c>
      <c r="D1826" s="5" t="s">
        <v>2304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</row>
    <row r="1827" spans="1:33" x14ac:dyDescent="0.25">
      <c r="A1827" t="s">
        <v>322</v>
      </c>
      <c r="B1827" s="8" t="s">
        <v>5544</v>
      </c>
      <c r="C1827" s="8" t="s">
        <v>5544</v>
      </c>
      <c r="D1827" s="5" t="s">
        <v>2305</v>
      </c>
      <c r="E1827" s="3">
        <v>73.12</v>
      </c>
      <c r="F1827" s="3">
        <v>68.760000000000005</v>
      </c>
      <c r="G1827" s="3">
        <v>66.45</v>
      </c>
      <c r="H1827" s="3">
        <v>62.38</v>
      </c>
      <c r="I1827" s="3">
        <v>61.02</v>
      </c>
      <c r="J1827" s="3">
        <v>53.39</v>
      </c>
      <c r="K1827" s="3">
        <v>45.77</v>
      </c>
      <c r="L1827" s="3">
        <v>38.14</v>
      </c>
      <c r="M1827" s="3">
        <v>30.51</v>
      </c>
      <c r="N1827" s="3">
        <v>22.88</v>
      </c>
      <c r="O1827" s="3">
        <v>15.26</v>
      </c>
      <c r="P1827" s="3">
        <v>7.63</v>
      </c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</row>
    <row r="1828" spans="1:33" x14ac:dyDescent="0.25">
      <c r="A1828" t="s">
        <v>322</v>
      </c>
      <c r="B1828" s="8" t="s">
        <v>5544</v>
      </c>
      <c r="C1828" s="8" t="s">
        <v>5545</v>
      </c>
      <c r="D1828" s="5" t="s">
        <v>2306</v>
      </c>
      <c r="E1828" s="3">
        <v>4.37</v>
      </c>
      <c r="F1828" s="3">
        <v>4.09</v>
      </c>
      <c r="G1828" s="3">
        <v>3.95</v>
      </c>
      <c r="H1828" s="3">
        <v>3.71</v>
      </c>
      <c r="I1828" s="3">
        <v>3.56</v>
      </c>
      <c r="J1828" s="3">
        <v>3.12</v>
      </c>
      <c r="K1828" s="3">
        <v>2.67</v>
      </c>
      <c r="L1828" s="3">
        <v>2.23</v>
      </c>
      <c r="M1828" s="3">
        <v>1.78</v>
      </c>
      <c r="N1828" s="3">
        <v>1.34</v>
      </c>
      <c r="O1828" s="3">
        <v>0.89</v>
      </c>
      <c r="P1828" s="3">
        <v>0.45</v>
      </c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</row>
    <row r="1829" spans="1:33" x14ac:dyDescent="0.25">
      <c r="A1829" t="s">
        <v>322</v>
      </c>
      <c r="B1829" s="8" t="s">
        <v>6725</v>
      </c>
      <c r="C1829" s="8" t="s">
        <v>5546</v>
      </c>
      <c r="D1829" s="5" t="s">
        <v>2307</v>
      </c>
      <c r="E1829" s="3">
        <v>19.36</v>
      </c>
      <c r="F1829" s="3">
        <v>16.95</v>
      </c>
      <c r="G1829" s="3">
        <v>15.92</v>
      </c>
      <c r="H1829" s="3">
        <v>8.6300000000000008</v>
      </c>
      <c r="I1829" s="3">
        <v>6.92</v>
      </c>
      <c r="J1829" s="3">
        <v>6.06</v>
      </c>
      <c r="K1829" s="3">
        <v>5.19</v>
      </c>
      <c r="L1829" s="3">
        <v>4.33</v>
      </c>
      <c r="M1829" s="3">
        <v>3.46</v>
      </c>
      <c r="N1829" s="3">
        <v>2.6</v>
      </c>
      <c r="O1829" s="3">
        <v>1.73</v>
      </c>
      <c r="P1829" s="3">
        <v>0.87</v>
      </c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</row>
    <row r="1830" spans="1:33" x14ac:dyDescent="0.25">
      <c r="A1830" t="s">
        <v>322</v>
      </c>
      <c r="B1830" s="8" t="s">
        <v>5547</v>
      </c>
      <c r="C1830" s="8" t="s">
        <v>5547</v>
      </c>
      <c r="D1830" s="5" t="s">
        <v>286</v>
      </c>
      <c r="E1830" s="3">
        <v>38.950000000000003</v>
      </c>
      <c r="F1830" s="3">
        <v>34.79</v>
      </c>
      <c r="G1830" s="3">
        <v>33.51</v>
      </c>
      <c r="H1830" s="3">
        <v>49.34</v>
      </c>
      <c r="I1830" s="3">
        <v>47.59</v>
      </c>
      <c r="J1830" s="3">
        <v>41.64</v>
      </c>
      <c r="K1830" s="3">
        <v>35.69</v>
      </c>
      <c r="L1830" s="3">
        <v>29.74</v>
      </c>
      <c r="M1830" s="3">
        <v>23.8</v>
      </c>
      <c r="N1830" s="3">
        <v>17.850000000000001</v>
      </c>
      <c r="O1830" s="3">
        <v>11.9</v>
      </c>
      <c r="P1830" s="3">
        <v>5.95</v>
      </c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</row>
    <row r="1831" spans="1:33" x14ac:dyDescent="0.25">
      <c r="A1831" t="s">
        <v>322</v>
      </c>
      <c r="B1831" s="8" t="s">
        <v>6726</v>
      </c>
      <c r="C1831" s="8" t="s">
        <v>5548</v>
      </c>
      <c r="D1831" s="5" t="s">
        <v>315</v>
      </c>
      <c r="E1831" s="3">
        <v>2.2599999999999998</v>
      </c>
      <c r="F1831" s="3">
        <v>1.99</v>
      </c>
      <c r="G1831" s="3">
        <v>1.89</v>
      </c>
      <c r="H1831" s="3">
        <v>1.63</v>
      </c>
      <c r="I1831" s="3">
        <v>1.42</v>
      </c>
      <c r="J1831" s="3">
        <v>1.24</v>
      </c>
      <c r="K1831" s="3">
        <v>1.07</v>
      </c>
      <c r="L1831" s="3">
        <v>0.89</v>
      </c>
      <c r="M1831" s="3">
        <v>0.71</v>
      </c>
      <c r="N1831" s="3">
        <v>0.53</v>
      </c>
      <c r="O1831" s="3">
        <v>0.36</v>
      </c>
      <c r="P1831" s="3">
        <v>0.18</v>
      </c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</row>
    <row r="1832" spans="1:33" x14ac:dyDescent="0.25">
      <c r="A1832" t="s">
        <v>322</v>
      </c>
      <c r="B1832" s="8" t="s">
        <v>6727</v>
      </c>
      <c r="C1832" s="8" t="s">
        <v>5549</v>
      </c>
      <c r="D1832" s="5" t="s">
        <v>2308</v>
      </c>
      <c r="E1832" s="3">
        <v>87.9</v>
      </c>
      <c r="F1832" s="3">
        <v>77.5</v>
      </c>
      <c r="G1832" s="3">
        <v>72.709999999999994</v>
      </c>
      <c r="H1832" s="3">
        <v>69.489999999999995</v>
      </c>
      <c r="I1832" s="3">
        <v>67.36</v>
      </c>
      <c r="J1832" s="3">
        <v>58.94</v>
      </c>
      <c r="K1832" s="3">
        <v>50.52</v>
      </c>
      <c r="L1832" s="3">
        <v>42.1</v>
      </c>
      <c r="M1832" s="3">
        <v>33.68</v>
      </c>
      <c r="N1832" s="3">
        <v>25.26</v>
      </c>
      <c r="O1832" s="3">
        <v>16.84</v>
      </c>
      <c r="P1832" s="3">
        <v>8.42</v>
      </c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</row>
    <row r="1833" spans="1:33" x14ac:dyDescent="0.25">
      <c r="A1833" t="s">
        <v>322</v>
      </c>
      <c r="B1833" s="8" t="s">
        <v>6728</v>
      </c>
      <c r="C1833" s="8" t="s">
        <v>5550</v>
      </c>
      <c r="D1833" s="5" t="s">
        <v>2309</v>
      </c>
      <c r="E1833" s="3">
        <v>7.87</v>
      </c>
      <c r="F1833" s="3">
        <v>6.47</v>
      </c>
      <c r="G1833" s="3">
        <v>6.6</v>
      </c>
      <c r="H1833" s="3">
        <v>5.95</v>
      </c>
      <c r="I1833" s="3">
        <v>4.4800000000000004</v>
      </c>
      <c r="J1833" s="3">
        <v>3.92</v>
      </c>
      <c r="K1833" s="3">
        <v>3.36</v>
      </c>
      <c r="L1833" s="3">
        <v>2.8</v>
      </c>
      <c r="M1833" s="3">
        <v>2.2400000000000002</v>
      </c>
      <c r="N1833" s="3">
        <v>1.68</v>
      </c>
      <c r="O1833" s="3">
        <v>1.1200000000000001</v>
      </c>
      <c r="P1833" s="3">
        <v>0.56000000000000005</v>
      </c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</row>
    <row r="1834" spans="1:33" x14ac:dyDescent="0.25">
      <c r="A1834" t="s">
        <v>322</v>
      </c>
      <c r="B1834" s="8" t="s">
        <v>5551</v>
      </c>
      <c r="C1834" s="8" t="s">
        <v>5551</v>
      </c>
      <c r="D1834" s="5" t="s">
        <v>398</v>
      </c>
      <c r="E1834" s="3">
        <v>0.08</v>
      </c>
      <c r="F1834" s="3">
        <v>7.0000000000000007E-2</v>
      </c>
      <c r="G1834" s="3">
        <v>7.0000000000000007E-2</v>
      </c>
      <c r="H1834" s="3">
        <v>0.06</v>
      </c>
      <c r="I1834" s="3">
        <v>0.06</v>
      </c>
      <c r="J1834" s="3">
        <v>0.05</v>
      </c>
      <c r="K1834" s="3">
        <v>0.05</v>
      </c>
      <c r="L1834" s="3">
        <v>0.04</v>
      </c>
      <c r="M1834" s="3">
        <v>0.03</v>
      </c>
      <c r="N1834" s="3">
        <v>0.02</v>
      </c>
      <c r="O1834" s="3">
        <v>0.02</v>
      </c>
      <c r="P1834" s="3">
        <v>0.01</v>
      </c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</row>
    <row r="1835" spans="1:33" x14ac:dyDescent="0.25">
      <c r="A1835" t="s">
        <v>322</v>
      </c>
      <c r="B1835" s="8" t="s">
        <v>5551</v>
      </c>
      <c r="C1835" s="8" t="s">
        <v>5552</v>
      </c>
      <c r="D1835" s="5" t="s">
        <v>2310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3">
        <v>0</v>
      </c>
      <c r="P1835" s="3">
        <v>0</v>
      </c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</row>
    <row r="1836" spans="1:33" x14ac:dyDescent="0.25">
      <c r="A1836" t="s">
        <v>322</v>
      </c>
      <c r="B1836" s="8" t="s">
        <v>6729</v>
      </c>
      <c r="C1836" s="8" t="s">
        <v>5553</v>
      </c>
      <c r="D1836" s="5" t="s">
        <v>2311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3">
        <v>0</v>
      </c>
      <c r="P1836" s="3">
        <v>0</v>
      </c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</row>
    <row r="1837" spans="1:33" x14ac:dyDescent="0.25">
      <c r="A1837" t="s">
        <v>2328</v>
      </c>
      <c r="B1837" s="8" t="s">
        <v>5554</v>
      </c>
      <c r="C1837" s="8" t="s">
        <v>5554</v>
      </c>
      <c r="D1837" s="5" t="s">
        <v>215</v>
      </c>
      <c r="E1837" s="3">
        <v>31.26</v>
      </c>
      <c r="F1837" s="3">
        <v>29.09</v>
      </c>
      <c r="G1837" s="3">
        <v>28.02</v>
      </c>
      <c r="H1837" s="3">
        <v>26.3</v>
      </c>
      <c r="I1837" s="3">
        <v>25.68</v>
      </c>
      <c r="J1837" s="3">
        <v>22.47</v>
      </c>
      <c r="K1837" s="3">
        <v>19.260000000000002</v>
      </c>
      <c r="L1837" s="3">
        <v>16.05</v>
      </c>
      <c r="M1837" s="3">
        <v>12.84</v>
      </c>
      <c r="N1837" s="3">
        <v>9.6300000000000008</v>
      </c>
      <c r="O1837" s="3">
        <v>6.42</v>
      </c>
      <c r="P1837" s="3">
        <v>3.21</v>
      </c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</row>
    <row r="1838" spans="1:33" x14ac:dyDescent="0.25">
      <c r="A1838" t="s">
        <v>2328</v>
      </c>
      <c r="B1838" s="8" t="s">
        <v>5555</v>
      </c>
      <c r="C1838" s="8" t="s">
        <v>5555</v>
      </c>
      <c r="D1838" s="5" t="s">
        <v>54</v>
      </c>
      <c r="E1838" s="3">
        <v>633.03</v>
      </c>
      <c r="F1838" s="3">
        <v>636.22</v>
      </c>
      <c r="G1838" s="3">
        <v>645.64</v>
      </c>
      <c r="H1838" s="3">
        <v>614.34</v>
      </c>
      <c r="I1838" s="3">
        <v>597.74</v>
      </c>
      <c r="J1838" s="3">
        <v>523.02</v>
      </c>
      <c r="K1838" s="3">
        <v>448.31</v>
      </c>
      <c r="L1838" s="3">
        <v>373.59</v>
      </c>
      <c r="M1838" s="3">
        <v>298.87</v>
      </c>
      <c r="N1838" s="3">
        <v>224.15</v>
      </c>
      <c r="O1838" s="3">
        <v>149.44</v>
      </c>
      <c r="P1838" s="3">
        <v>74.72</v>
      </c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</row>
    <row r="1839" spans="1:33" x14ac:dyDescent="0.25">
      <c r="A1839" t="s">
        <v>2328</v>
      </c>
      <c r="B1839" s="8" t="s">
        <v>5556</v>
      </c>
      <c r="C1839" s="8" t="s">
        <v>5556</v>
      </c>
      <c r="D1839" s="5" t="s">
        <v>555</v>
      </c>
      <c r="E1839" s="3">
        <v>2.37</v>
      </c>
      <c r="F1839" s="3">
        <v>1.32</v>
      </c>
      <c r="G1839" s="3">
        <v>1.26</v>
      </c>
      <c r="H1839" s="3">
        <v>1.1499999999999999</v>
      </c>
      <c r="I1839" s="3">
        <v>1.0900000000000001</v>
      </c>
      <c r="J1839" s="3">
        <v>0.95</v>
      </c>
      <c r="K1839" s="3">
        <v>0.82</v>
      </c>
      <c r="L1839" s="3">
        <v>0.68</v>
      </c>
      <c r="M1839" s="3">
        <v>0.55000000000000004</v>
      </c>
      <c r="N1839" s="3">
        <v>0.41</v>
      </c>
      <c r="O1839" s="3">
        <v>0.27</v>
      </c>
      <c r="P1839" s="3">
        <v>0.14000000000000001</v>
      </c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</row>
    <row r="1840" spans="1:33" x14ac:dyDescent="0.25">
      <c r="A1840" t="s">
        <v>2328</v>
      </c>
      <c r="B1840" s="8" t="s">
        <v>5557</v>
      </c>
      <c r="C1840" s="8" t="s">
        <v>5557</v>
      </c>
      <c r="D1840" s="5" t="s">
        <v>38</v>
      </c>
      <c r="E1840" s="3">
        <v>5.89</v>
      </c>
      <c r="F1840" s="3">
        <v>6.65</v>
      </c>
      <c r="G1840" s="3">
        <v>6.15</v>
      </c>
      <c r="H1840" s="3">
        <v>5.22</v>
      </c>
      <c r="I1840" s="3">
        <v>4.88</v>
      </c>
      <c r="J1840" s="3">
        <v>4.2699999999999996</v>
      </c>
      <c r="K1840" s="3">
        <v>3.66</v>
      </c>
      <c r="L1840" s="3">
        <v>3.05</v>
      </c>
      <c r="M1840" s="3">
        <v>2.44</v>
      </c>
      <c r="N1840" s="3">
        <v>1.83</v>
      </c>
      <c r="O1840" s="3">
        <v>1.22</v>
      </c>
      <c r="P1840" s="3">
        <v>0.61</v>
      </c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</row>
    <row r="1841" spans="1:33" x14ac:dyDescent="0.25">
      <c r="A1841" t="s">
        <v>2328</v>
      </c>
      <c r="B1841" s="8" t="s">
        <v>5558</v>
      </c>
      <c r="C1841" s="8" t="s">
        <v>5558</v>
      </c>
      <c r="D1841" s="5" t="s">
        <v>55</v>
      </c>
      <c r="E1841" s="3">
        <v>81.819999999999993</v>
      </c>
      <c r="F1841" s="3">
        <v>123.83</v>
      </c>
      <c r="G1841" s="3">
        <v>73.650000000000006</v>
      </c>
      <c r="H1841" s="3">
        <v>66.09</v>
      </c>
      <c r="I1841" s="3">
        <v>65.510000000000005</v>
      </c>
      <c r="J1841" s="3">
        <v>57.32</v>
      </c>
      <c r="K1841" s="3">
        <v>49.13</v>
      </c>
      <c r="L1841" s="3">
        <v>40.94</v>
      </c>
      <c r="M1841" s="3">
        <v>32.76</v>
      </c>
      <c r="N1841" s="3">
        <v>24.57</v>
      </c>
      <c r="O1841" s="3">
        <v>16.38</v>
      </c>
      <c r="P1841" s="3">
        <v>8.19</v>
      </c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</row>
    <row r="1842" spans="1:33" x14ac:dyDescent="0.25">
      <c r="A1842" t="s">
        <v>2328</v>
      </c>
      <c r="B1842" s="8" t="s">
        <v>5559</v>
      </c>
      <c r="C1842" s="8" t="s">
        <v>5559</v>
      </c>
      <c r="D1842" s="5" t="s">
        <v>117</v>
      </c>
      <c r="E1842" s="3">
        <v>0.1</v>
      </c>
      <c r="F1842" s="3">
        <v>0.1</v>
      </c>
      <c r="G1842" s="3">
        <v>0.1</v>
      </c>
      <c r="H1842" s="3">
        <v>0.09</v>
      </c>
      <c r="I1842" s="3">
        <v>0.09</v>
      </c>
      <c r="J1842" s="3">
        <v>0.08</v>
      </c>
      <c r="K1842" s="3">
        <v>7.0000000000000007E-2</v>
      </c>
      <c r="L1842" s="3">
        <v>0.06</v>
      </c>
      <c r="M1842" s="3">
        <v>0.05</v>
      </c>
      <c r="N1842" s="3">
        <v>0.03</v>
      </c>
      <c r="O1842" s="3">
        <v>0.02</v>
      </c>
      <c r="P1842" s="3">
        <v>0.01</v>
      </c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</row>
    <row r="1843" spans="1:33" x14ac:dyDescent="0.25">
      <c r="A1843" t="s">
        <v>2328</v>
      </c>
      <c r="B1843" s="8" t="s">
        <v>5560</v>
      </c>
      <c r="C1843" s="8" t="s">
        <v>5560</v>
      </c>
      <c r="D1843" s="5" t="s">
        <v>10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3">
        <v>0</v>
      </c>
      <c r="P1843" s="3">
        <v>0</v>
      </c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</row>
    <row r="1844" spans="1:33" x14ac:dyDescent="0.25">
      <c r="A1844" t="s">
        <v>2328</v>
      </c>
      <c r="B1844" s="8" t="s">
        <v>5561</v>
      </c>
      <c r="C1844" s="8" t="s">
        <v>5561</v>
      </c>
      <c r="D1844" s="5" t="s">
        <v>13</v>
      </c>
      <c r="E1844" s="3">
        <v>136.58000000000001</v>
      </c>
      <c r="F1844" s="3">
        <v>127.07</v>
      </c>
      <c r="G1844" s="3">
        <v>117.61</v>
      </c>
      <c r="H1844" s="3">
        <v>110.14</v>
      </c>
      <c r="I1844" s="3">
        <v>114.69</v>
      </c>
      <c r="J1844" s="3">
        <v>100.35</v>
      </c>
      <c r="K1844" s="3">
        <v>86.02</v>
      </c>
      <c r="L1844" s="3">
        <v>71.680000000000007</v>
      </c>
      <c r="M1844" s="3">
        <v>57.35</v>
      </c>
      <c r="N1844" s="3">
        <v>43.01</v>
      </c>
      <c r="O1844" s="3">
        <v>28.67</v>
      </c>
      <c r="P1844" s="3">
        <v>14.34</v>
      </c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</row>
    <row r="1845" spans="1:33" x14ac:dyDescent="0.25">
      <c r="A1845" t="s">
        <v>2328</v>
      </c>
      <c r="B1845" s="8" t="s">
        <v>5562</v>
      </c>
      <c r="C1845" s="8" t="s">
        <v>5562</v>
      </c>
      <c r="D1845" s="5" t="s">
        <v>14</v>
      </c>
      <c r="E1845" s="3">
        <v>60.92</v>
      </c>
      <c r="F1845" s="3">
        <v>58.38</v>
      </c>
      <c r="G1845" s="3">
        <v>55.84</v>
      </c>
      <c r="H1845" s="3">
        <v>51.09</v>
      </c>
      <c r="I1845" s="3">
        <v>49.68</v>
      </c>
      <c r="J1845" s="3">
        <v>43.47</v>
      </c>
      <c r="K1845" s="3">
        <v>37.26</v>
      </c>
      <c r="L1845" s="3">
        <v>31.05</v>
      </c>
      <c r="M1845" s="3">
        <v>24.84</v>
      </c>
      <c r="N1845" s="3">
        <v>18.63</v>
      </c>
      <c r="O1845" s="3">
        <v>12.42</v>
      </c>
      <c r="P1845" s="3">
        <v>6.21</v>
      </c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</row>
    <row r="1846" spans="1:33" x14ac:dyDescent="0.25">
      <c r="A1846" t="s">
        <v>2328</v>
      </c>
      <c r="B1846" s="8" t="s">
        <v>5563</v>
      </c>
      <c r="C1846" s="8" t="s">
        <v>5563</v>
      </c>
      <c r="D1846" s="5" t="s">
        <v>41</v>
      </c>
      <c r="E1846" s="3">
        <v>476.49</v>
      </c>
      <c r="F1846" s="3">
        <v>334.72</v>
      </c>
      <c r="G1846" s="3">
        <v>333.28</v>
      </c>
      <c r="H1846" s="3">
        <v>311.07</v>
      </c>
      <c r="I1846" s="3">
        <v>304.23</v>
      </c>
      <c r="J1846" s="3">
        <v>266.2</v>
      </c>
      <c r="K1846" s="3">
        <v>228.17</v>
      </c>
      <c r="L1846" s="3">
        <v>190.14</v>
      </c>
      <c r="M1846" s="3">
        <v>152.12</v>
      </c>
      <c r="N1846" s="3">
        <v>114.09</v>
      </c>
      <c r="O1846" s="3">
        <v>76.06</v>
      </c>
      <c r="P1846" s="3">
        <v>38.03</v>
      </c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</row>
    <row r="1847" spans="1:33" x14ac:dyDescent="0.25">
      <c r="A1847" t="s">
        <v>2328</v>
      </c>
      <c r="B1847" s="8" t="s">
        <v>5564</v>
      </c>
      <c r="C1847" s="8" t="s">
        <v>5564</v>
      </c>
      <c r="D1847" s="5" t="s">
        <v>347</v>
      </c>
      <c r="E1847" s="3">
        <v>14.4</v>
      </c>
      <c r="F1847" s="3">
        <v>13.04</v>
      </c>
      <c r="G1847" s="3">
        <v>13.47</v>
      </c>
      <c r="H1847" s="3">
        <v>11.14</v>
      </c>
      <c r="I1847" s="3">
        <v>12.24</v>
      </c>
      <c r="J1847" s="3">
        <v>10.71</v>
      </c>
      <c r="K1847" s="3">
        <v>9.18</v>
      </c>
      <c r="L1847" s="3">
        <v>7.65</v>
      </c>
      <c r="M1847" s="3">
        <v>6.12</v>
      </c>
      <c r="N1847" s="3">
        <v>4.59</v>
      </c>
      <c r="O1847" s="3">
        <v>3.06</v>
      </c>
      <c r="P1847" s="3">
        <v>1.53</v>
      </c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</row>
    <row r="1848" spans="1:33" x14ac:dyDescent="0.25">
      <c r="A1848" t="s">
        <v>2328</v>
      </c>
      <c r="B1848" s="8" t="s">
        <v>5565</v>
      </c>
      <c r="C1848" s="8" t="s">
        <v>5565</v>
      </c>
      <c r="D1848" s="5" t="s">
        <v>170</v>
      </c>
      <c r="E1848" s="3">
        <v>7</v>
      </c>
      <c r="F1848" s="3">
        <v>6.52</v>
      </c>
      <c r="G1848" s="3">
        <v>6.27</v>
      </c>
      <c r="H1848" s="3">
        <v>5.21</v>
      </c>
      <c r="I1848" s="3">
        <v>5.18</v>
      </c>
      <c r="J1848" s="3">
        <v>4.53</v>
      </c>
      <c r="K1848" s="3">
        <v>3.89</v>
      </c>
      <c r="L1848" s="3">
        <v>3.24</v>
      </c>
      <c r="M1848" s="3">
        <v>2.59</v>
      </c>
      <c r="N1848" s="3">
        <v>1.94</v>
      </c>
      <c r="O1848" s="3">
        <v>1.3</v>
      </c>
      <c r="P1848" s="3">
        <v>0.65</v>
      </c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</row>
    <row r="1849" spans="1:33" x14ac:dyDescent="0.25">
      <c r="A1849" t="s">
        <v>2328</v>
      </c>
      <c r="B1849" s="8" t="s">
        <v>5566</v>
      </c>
      <c r="C1849" s="8" t="s">
        <v>5566</v>
      </c>
      <c r="D1849" s="5" t="s">
        <v>2328</v>
      </c>
      <c r="E1849" s="3">
        <v>12.5</v>
      </c>
      <c r="F1849" s="3">
        <v>11.62</v>
      </c>
      <c r="G1849" s="3">
        <v>11.23</v>
      </c>
      <c r="H1849" s="3">
        <v>9.94</v>
      </c>
      <c r="I1849" s="3">
        <v>9.92</v>
      </c>
      <c r="J1849" s="3">
        <v>8.68</v>
      </c>
      <c r="K1849" s="3">
        <v>7.44</v>
      </c>
      <c r="L1849" s="3">
        <v>6.2</v>
      </c>
      <c r="M1849" s="3">
        <v>4.96</v>
      </c>
      <c r="N1849" s="3">
        <v>3.72</v>
      </c>
      <c r="O1849" s="3">
        <v>2.48</v>
      </c>
      <c r="P1849" s="3">
        <v>1.24</v>
      </c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</row>
    <row r="1850" spans="1:33" x14ac:dyDescent="0.25">
      <c r="A1850" t="s">
        <v>2328</v>
      </c>
      <c r="B1850" s="8" t="s">
        <v>5567</v>
      </c>
      <c r="C1850" s="8" t="s">
        <v>5567</v>
      </c>
      <c r="D1850" s="5" t="s">
        <v>24</v>
      </c>
      <c r="E1850" s="3">
        <v>68.010000000000005</v>
      </c>
      <c r="F1850" s="3">
        <v>197.64</v>
      </c>
      <c r="G1850" s="3">
        <v>203.41</v>
      </c>
      <c r="H1850" s="3">
        <v>48.32</v>
      </c>
      <c r="I1850" s="3">
        <v>177.51</v>
      </c>
      <c r="J1850" s="3">
        <v>155.32</v>
      </c>
      <c r="K1850" s="3">
        <v>133.13</v>
      </c>
      <c r="L1850" s="3">
        <v>110.94</v>
      </c>
      <c r="M1850" s="3">
        <v>88.76</v>
      </c>
      <c r="N1850" s="3">
        <v>66.569999999999993</v>
      </c>
      <c r="O1850" s="3">
        <v>44.38</v>
      </c>
      <c r="P1850" s="3">
        <v>22.19</v>
      </c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</row>
    <row r="1851" spans="1:33" x14ac:dyDescent="0.25">
      <c r="A1851" t="s">
        <v>2328</v>
      </c>
      <c r="B1851" s="8" t="s">
        <v>5568</v>
      </c>
      <c r="C1851" s="8" t="s">
        <v>5568</v>
      </c>
      <c r="D1851" s="5" t="s">
        <v>26</v>
      </c>
      <c r="E1851" s="3">
        <v>4.93</v>
      </c>
      <c r="F1851" s="3">
        <v>4.5599999999999996</v>
      </c>
      <c r="G1851" s="3">
        <v>4.45</v>
      </c>
      <c r="H1851" s="3">
        <v>4.1399999999999997</v>
      </c>
      <c r="I1851" s="3">
        <v>13.98</v>
      </c>
      <c r="J1851" s="3">
        <v>12.23</v>
      </c>
      <c r="K1851" s="3">
        <v>10.49</v>
      </c>
      <c r="L1851" s="3">
        <v>8.74</v>
      </c>
      <c r="M1851" s="3">
        <v>6.99</v>
      </c>
      <c r="N1851" s="3">
        <v>5.24</v>
      </c>
      <c r="O1851" s="3">
        <v>3.5</v>
      </c>
      <c r="P1851" s="3">
        <v>1.75</v>
      </c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</row>
    <row r="1852" spans="1:33" x14ac:dyDescent="0.25">
      <c r="A1852" t="s">
        <v>2328</v>
      </c>
      <c r="B1852" s="8" t="s">
        <v>5569</v>
      </c>
      <c r="C1852" s="8" t="s">
        <v>5569</v>
      </c>
      <c r="D1852" s="5" t="s">
        <v>2330</v>
      </c>
      <c r="E1852" s="3">
        <v>33.049999999999997</v>
      </c>
      <c r="F1852" s="3">
        <v>30.74</v>
      </c>
      <c r="G1852" s="3">
        <v>29.71</v>
      </c>
      <c r="H1852" s="3">
        <v>24.67</v>
      </c>
      <c r="I1852" s="3">
        <v>23.34</v>
      </c>
      <c r="J1852" s="3">
        <v>20.420000000000002</v>
      </c>
      <c r="K1852" s="3">
        <v>17.510000000000002</v>
      </c>
      <c r="L1852" s="3">
        <v>14.59</v>
      </c>
      <c r="M1852" s="3">
        <v>11.67</v>
      </c>
      <c r="N1852" s="3">
        <v>8.75</v>
      </c>
      <c r="O1852" s="3">
        <v>5.84</v>
      </c>
      <c r="P1852" s="3">
        <v>2.92</v>
      </c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</row>
    <row r="1853" spans="1:33" x14ac:dyDescent="0.25">
      <c r="A1853" t="s">
        <v>565</v>
      </c>
      <c r="B1853" s="8" t="s">
        <v>6730</v>
      </c>
      <c r="C1853" s="8" t="s">
        <v>5570</v>
      </c>
      <c r="D1853" s="5" t="s">
        <v>2350</v>
      </c>
      <c r="E1853" s="3">
        <v>19.18</v>
      </c>
      <c r="F1853" s="3">
        <v>17.309999999999999</v>
      </c>
      <c r="G1853" s="3">
        <v>14.2</v>
      </c>
      <c r="H1853" s="3">
        <v>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</row>
    <row r="1854" spans="1:33" x14ac:dyDescent="0.25">
      <c r="A1854" t="s">
        <v>565</v>
      </c>
      <c r="B1854" s="8" t="s">
        <v>5571</v>
      </c>
      <c r="C1854" s="8" t="s">
        <v>5571</v>
      </c>
      <c r="D1854" s="5" t="s">
        <v>2351</v>
      </c>
      <c r="E1854" s="3">
        <v>0</v>
      </c>
      <c r="F1854" s="3">
        <v>0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3">
        <v>0</v>
      </c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</row>
    <row r="1855" spans="1:33" x14ac:dyDescent="0.25">
      <c r="A1855" t="s">
        <v>565</v>
      </c>
      <c r="B1855" s="8" t="s">
        <v>5572</v>
      </c>
      <c r="C1855" s="8" t="s">
        <v>5572</v>
      </c>
      <c r="D1855" s="5" t="s">
        <v>54</v>
      </c>
      <c r="E1855" s="3">
        <v>18</v>
      </c>
      <c r="F1855" s="3">
        <v>16.78</v>
      </c>
      <c r="G1855" s="3">
        <v>15.77</v>
      </c>
      <c r="H1855" s="3">
        <v>12.68</v>
      </c>
      <c r="I1855" s="3">
        <v>11.76</v>
      </c>
      <c r="J1855" s="3">
        <v>10.29</v>
      </c>
      <c r="K1855" s="3">
        <v>8.82</v>
      </c>
      <c r="L1855" s="3">
        <v>7.35</v>
      </c>
      <c r="M1855" s="3">
        <v>5.88</v>
      </c>
      <c r="N1855" s="3">
        <v>4.41</v>
      </c>
      <c r="O1855" s="3">
        <v>2.94</v>
      </c>
      <c r="P1855" s="3">
        <v>1.47</v>
      </c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</row>
    <row r="1856" spans="1:33" x14ac:dyDescent="0.25">
      <c r="A1856" t="s">
        <v>565</v>
      </c>
      <c r="B1856" s="8" t="s">
        <v>5573</v>
      </c>
      <c r="C1856" s="8" t="s">
        <v>5573</v>
      </c>
      <c r="D1856" s="5" t="s">
        <v>194</v>
      </c>
      <c r="E1856" s="3">
        <v>0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3">
        <v>0</v>
      </c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</row>
    <row r="1857" spans="1:33" x14ac:dyDescent="0.25">
      <c r="A1857" t="s">
        <v>565</v>
      </c>
      <c r="B1857" s="8" t="s">
        <v>5573</v>
      </c>
      <c r="C1857" s="8" t="s">
        <v>5574</v>
      </c>
      <c r="D1857" s="5" t="s">
        <v>1617</v>
      </c>
      <c r="E1857" s="3">
        <v>0.41</v>
      </c>
      <c r="F1857" s="3">
        <v>0.02</v>
      </c>
      <c r="G1857" s="3">
        <v>0.28000000000000003</v>
      </c>
      <c r="H1857" s="3">
        <v>0.4</v>
      </c>
      <c r="I1857" s="3">
        <v>0.28000000000000003</v>
      </c>
      <c r="J1857" s="3">
        <v>0.25</v>
      </c>
      <c r="K1857" s="3">
        <v>0.21</v>
      </c>
      <c r="L1857" s="3">
        <v>0.18</v>
      </c>
      <c r="M1857" s="3">
        <v>0.14000000000000001</v>
      </c>
      <c r="N1857" s="3">
        <v>0.11</v>
      </c>
      <c r="O1857" s="3">
        <v>7.0000000000000007E-2</v>
      </c>
      <c r="P1857" s="3">
        <v>0.04</v>
      </c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</row>
    <row r="1858" spans="1:33" x14ac:dyDescent="0.25">
      <c r="A1858" t="s">
        <v>565</v>
      </c>
      <c r="B1858" s="8" t="s">
        <v>5575</v>
      </c>
      <c r="C1858" s="8" t="s">
        <v>5575</v>
      </c>
      <c r="D1858" s="5" t="s">
        <v>2352</v>
      </c>
      <c r="E1858" s="3">
        <v>4.1500000000000004</v>
      </c>
      <c r="F1858" s="3">
        <v>5.16</v>
      </c>
      <c r="G1858" s="3">
        <v>4.6399999999999997</v>
      </c>
      <c r="H1858" s="3">
        <v>4.55</v>
      </c>
      <c r="I1858" s="3">
        <v>4.28</v>
      </c>
      <c r="J1858" s="3">
        <v>3.75</v>
      </c>
      <c r="K1858" s="3">
        <v>3.21</v>
      </c>
      <c r="L1858" s="3">
        <v>2.68</v>
      </c>
      <c r="M1858" s="3">
        <v>2.14</v>
      </c>
      <c r="N1858" s="3">
        <v>1.61</v>
      </c>
      <c r="O1858" s="3">
        <v>1.07</v>
      </c>
      <c r="P1858" s="3">
        <v>0.54</v>
      </c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</row>
    <row r="1859" spans="1:33" x14ac:dyDescent="0.25">
      <c r="A1859" t="s">
        <v>565</v>
      </c>
      <c r="B1859" s="8" t="s">
        <v>5576</v>
      </c>
      <c r="C1859" s="8" t="s">
        <v>5576</v>
      </c>
      <c r="D1859" s="5" t="s">
        <v>26</v>
      </c>
      <c r="E1859" s="3">
        <v>11.07</v>
      </c>
      <c r="F1859" s="3">
        <v>10.050000000000001</v>
      </c>
      <c r="G1859" s="3">
        <v>9.3699999999999992</v>
      </c>
      <c r="H1859" s="3">
        <v>8.6999999999999993</v>
      </c>
      <c r="I1859" s="3">
        <v>8.3000000000000007</v>
      </c>
      <c r="J1859" s="3">
        <v>7.26</v>
      </c>
      <c r="K1859" s="3">
        <v>6.23</v>
      </c>
      <c r="L1859" s="3">
        <v>5.19</v>
      </c>
      <c r="M1859" s="3">
        <v>4.1500000000000004</v>
      </c>
      <c r="N1859" s="3">
        <v>3.11</v>
      </c>
      <c r="O1859" s="3">
        <v>2.08</v>
      </c>
      <c r="P1859" s="3">
        <v>1.04</v>
      </c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</row>
    <row r="1860" spans="1:33" x14ac:dyDescent="0.25">
      <c r="A1860" t="s">
        <v>565</v>
      </c>
      <c r="B1860" s="8" t="s">
        <v>5576</v>
      </c>
      <c r="C1860" s="8" t="s">
        <v>5577</v>
      </c>
      <c r="D1860" s="5" t="s">
        <v>1388</v>
      </c>
      <c r="E1860" s="3">
        <v>0.04</v>
      </c>
      <c r="F1860" s="3">
        <v>0.03</v>
      </c>
      <c r="G1860" s="3">
        <v>0.03</v>
      </c>
      <c r="H1860" s="3">
        <v>0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3">
        <v>0</v>
      </c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</row>
    <row r="1861" spans="1:33" x14ac:dyDescent="0.25">
      <c r="A1861" t="s">
        <v>565</v>
      </c>
      <c r="B1861" s="8" t="s">
        <v>5578</v>
      </c>
      <c r="C1861" s="8" t="s">
        <v>5578</v>
      </c>
      <c r="D1861" s="5" t="s">
        <v>995</v>
      </c>
      <c r="E1861" s="3">
        <v>224.59</v>
      </c>
      <c r="F1861" s="3">
        <v>218.52</v>
      </c>
      <c r="G1861" s="3">
        <v>174.15</v>
      </c>
      <c r="H1861" s="3">
        <v>153.72999999999999</v>
      </c>
      <c r="I1861" s="3">
        <v>235.04</v>
      </c>
      <c r="J1861" s="3">
        <v>205.66</v>
      </c>
      <c r="K1861" s="3">
        <v>176.28</v>
      </c>
      <c r="L1861" s="3">
        <v>146.9</v>
      </c>
      <c r="M1861" s="3">
        <v>117.52</v>
      </c>
      <c r="N1861" s="3">
        <v>88.14</v>
      </c>
      <c r="O1861" s="3">
        <v>58.76</v>
      </c>
      <c r="P1861" s="3">
        <v>29.38</v>
      </c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</row>
    <row r="1862" spans="1:33" x14ac:dyDescent="0.25">
      <c r="A1862" t="s">
        <v>565</v>
      </c>
      <c r="B1862" s="8" t="s">
        <v>5579</v>
      </c>
      <c r="C1862" s="8" t="s">
        <v>5579</v>
      </c>
      <c r="D1862" s="5" t="s">
        <v>368</v>
      </c>
      <c r="E1862" s="3">
        <v>12.89</v>
      </c>
      <c r="F1862" s="3">
        <v>11.6</v>
      </c>
      <c r="G1862" s="3">
        <v>13.78</v>
      </c>
      <c r="H1862" s="3">
        <v>13.08</v>
      </c>
      <c r="I1862" s="3">
        <v>13.77</v>
      </c>
      <c r="J1862" s="3">
        <v>12.05</v>
      </c>
      <c r="K1862" s="3">
        <v>10.33</v>
      </c>
      <c r="L1862" s="3">
        <v>8.61</v>
      </c>
      <c r="M1862" s="3">
        <v>6.89</v>
      </c>
      <c r="N1862" s="3">
        <v>5.16</v>
      </c>
      <c r="O1862" s="3">
        <v>3.44</v>
      </c>
      <c r="P1862" s="3">
        <v>1.72</v>
      </c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</row>
    <row r="1863" spans="1:33" x14ac:dyDescent="0.25">
      <c r="A1863" t="s">
        <v>565</v>
      </c>
      <c r="B1863" s="8" t="s">
        <v>5580</v>
      </c>
      <c r="C1863" s="8" t="s">
        <v>5580</v>
      </c>
      <c r="D1863" s="5" t="s">
        <v>39</v>
      </c>
      <c r="E1863" s="3">
        <v>55.31</v>
      </c>
      <c r="F1863" s="3">
        <v>49.83</v>
      </c>
      <c r="G1863" s="3">
        <v>79.55</v>
      </c>
      <c r="H1863" s="3">
        <v>82.18</v>
      </c>
      <c r="I1863" s="3">
        <v>78.790000000000006</v>
      </c>
      <c r="J1863" s="3">
        <v>68.94</v>
      </c>
      <c r="K1863" s="3">
        <v>59.09</v>
      </c>
      <c r="L1863" s="3">
        <v>49.24</v>
      </c>
      <c r="M1863" s="3">
        <v>39.4</v>
      </c>
      <c r="N1863" s="3">
        <v>29.55</v>
      </c>
      <c r="O1863" s="3">
        <v>19.7</v>
      </c>
      <c r="P1863" s="3">
        <v>9.85</v>
      </c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</row>
    <row r="1864" spans="1:33" x14ac:dyDescent="0.25">
      <c r="A1864" t="s">
        <v>565</v>
      </c>
      <c r="B1864" s="8" t="s">
        <v>5581</v>
      </c>
      <c r="C1864" s="8" t="s">
        <v>5581</v>
      </c>
      <c r="D1864" s="5" t="s">
        <v>1092</v>
      </c>
      <c r="E1864" s="3">
        <v>31.17</v>
      </c>
      <c r="F1864" s="3">
        <v>35.19</v>
      </c>
      <c r="G1864" s="3">
        <v>29.74</v>
      </c>
      <c r="H1864" s="3">
        <v>37.17</v>
      </c>
      <c r="I1864" s="3">
        <v>41.52</v>
      </c>
      <c r="J1864" s="3">
        <v>36.33</v>
      </c>
      <c r="K1864" s="3">
        <v>31.14</v>
      </c>
      <c r="L1864" s="3">
        <v>25.95</v>
      </c>
      <c r="M1864" s="3">
        <v>20.76</v>
      </c>
      <c r="N1864" s="3">
        <v>15.57</v>
      </c>
      <c r="O1864" s="3">
        <v>10.38</v>
      </c>
      <c r="P1864" s="3">
        <v>5.19</v>
      </c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</row>
    <row r="1865" spans="1:33" x14ac:dyDescent="0.25">
      <c r="A1865" t="s">
        <v>565</v>
      </c>
      <c r="B1865" s="8" t="s">
        <v>5582</v>
      </c>
      <c r="C1865" s="8" t="s">
        <v>5582</v>
      </c>
      <c r="D1865" s="5" t="s">
        <v>41</v>
      </c>
      <c r="E1865" s="3">
        <v>185.09</v>
      </c>
      <c r="F1865" s="3">
        <v>206.31</v>
      </c>
      <c r="G1865" s="3">
        <v>188.15</v>
      </c>
      <c r="H1865" s="3">
        <v>183.02</v>
      </c>
      <c r="I1865" s="3">
        <v>173.26</v>
      </c>
      <c r="J1865" s="3">
        <v>151.6</v>
      </c>
      <c r="K1865" s="3">
        <v>129.94999999999999</v>
      </c>
      <c r="L1865" s="3">
        <v>108.29</v>
      </c>
      <c r="M1865" s="3">
        <v>86.63</v>
      </c>
      <c r="N1865" s="3">
        <v>64.97</v>
      </c>
      <c r="O1865" s="3">
        <v>43.32</v>
      </c>
      <c r="P1865" s="3">
        <v>21.66</v>
      </c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</row>
    <row r="1866" spans="1:33" x14ac:dyDescent="0.25">
      <c r="A1866" t="s">
        <v>565</v>
      </c>
      <c r="B1866" s="8" t="s">
        <v>6731</v>
      </c>
      <c r="C1866" s="8" t="s">
        <v>5583</v>
      </c>
      <c r="D1866" s="5" t="s">
        <v>561</v>
      </c>
      <c r="E1866" s="3">
        <v>0</v>
      </c>
      <c r="F1866" s="3">
        <v>0</v>
      </c>
      <c r="G1866" s="3">
        <v>0</v>
      </c>
      <c r="H1866" s="3">
        <v>0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3">
        <v>0</v>
      </c>
      <c r="O1866" s="3">
        <v>0</v>
      </c>
      <c r="P1866" s="3">
        <v>0</v>
      </c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</row>
    <row r="1867" spans="1:33" x14ac:dyDescent="0.25">
      <c r="A1867" t="s">
        <v>565</v>
      </c>
      <c r="B1867" s="8" t="s">
        <v>5584</v>
      </c>
      <c r="C1867" s="8" t="s">
        <v>5584</v>
      </c>
      <c r="D1867" s="5" t="s">
        <v>2353</v>
      </c>
      <c r="E1867" s="3">
        <v>27.17</v>
      </c>
      <c r="F1867" s="3">
        <v>31.47</v>
      </c>
      <c r="G1867" s="3">
        <v>63.48</v>
      </c>
      <c r="H1867" s="3">
        <v>61.57</v>
      </c>
      <c r="I1867" s="3">
        <v>79.16</v>
      </c>
      <c r="J1867" s="3">
        <v>69.27</v>
      </c>
      <c r="K1867" s="3">
        <v>59.37</v>
      </c>
      <c r="L1867" s="3">
        <v>49.48</v>
      </c>
      <c r="M1867" s="3">
        <v>39.58</v>
      </c>
      <c r="N1867" s="3">
        <v>29.69</v>
      </c>
      <c r="O1867" s="3">
        <v>19.79</v>
      </c>
      <c r="P1867" s="3">
        <v>9.9</v>
      </c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</row>
    <row r="1868" spans="1:33" x14ac:dyDescent="0.25">
      <c r="A1868" t="s">
        <v>565</v>
      </c>
      <c r="B1868" s="8" t="s">
        <v>5585</v>
      </c>
      <c r="C1868" s="8" t="s">
        <v>5585</v>
      </c>
      <c r="D1868" s="5" t="s">
        <v>2354</v>
      </c>
      <c r="E1868" s="3">
        <v>96.57</v>
      </c>
      <c r="F1868" s="3">
        <v>103.77</v>
      </c>
      <c r="G1868" s="3">
        <v>153.97999999999999</v>
      </c>
      <c r="H1868" s="3">
        <v>126.73</v>
      </c>
      <c r="I1868" s="3">
        <v>157.19</v>
      </c>
      <c r="J1868" s="3">
        <v>137.54</v>
      </c>
      <c r="K1868" s="3">
        <v>117.89</v>
      </c>
      <c r="L1868" s="3">
        <v>98.24</v>
      </c>
      <c r="M1868" s="3">
        <v>78.599999999999994</v>
      </c>
      <c r="N1868" s="3">
        <v>58.95</v>
      </c>
      <c r="O1868" s="3">
        <v>39.299999999999997</v>
      </c>
      <c r="P1868" s="3">
        <v>19.649999999999999</v>
      </c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</row>
    <row r="1869" spans="1:33" x14ac:dyDescent="0.25">
      <c r="A1869" t="s">
        <v>565</v>
      </c>
      <c r="B1869" s="8" t="s">
        <v>5586</v>
      </c>
      <c r="C1869" s="8" t="s">
        <v>5586</v>
      </c>
      <c r="D1869" s="5" t="s">
        <v>2355</v>
      </c>
      <c r="E1869" s="3">
        <v>306.05</v>
      </c>
      <c r="F1869" s="3">
        <v>339.92</v>
      </c>
      <c r="G1869" s="3">
        <v>337.79</v>
      </c>
      <c r="H1869" s="3">
        <v>343.54</v>
      </c>
      <c r="I1869" s="3">
        <v>352.2</v>
      </c>
      <c r="J1869" s="3">
        <v>308.18</v>
      </c>
      <c r="K1869" s="3">
        <v>264.14999999999998</v>
      </c>
      <c r="L1869" s="3">
        <v>220.13</v>
      </c>
      <c r="M1869" s="3">
        <v>176.1</v>
      </c>
      <c r="N1869" s="3">
        <v>132.08000000000001</v>
      </c>
      <c r="O1869" s="3">
        <v>88.05</v>
      </c>
      <c r="P1869" s="3">
        <v>44.03</v>
      </c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</row>
    <row r="1870" spans="1:33" x14ac:dyDescent="0.25">
      <c r="A1870" t="s">
        <v>565</v>
      </c>
      <c r="B1870" s="8" t="s">
        <v>5587</v>
      </c>
      <c r="C1870" s="8" t="s">
        <v>5587</v>
      </c>
      <c r="D1870" s="5" t="s">
        <v>371</v>
      </c>
      <c r="E1870" s="3">
        <v>32.369999999999997</v>
      </c>
      <c r="F1870" s="3">
        <v>29.58</v>
      </c>
      <c r="G1870" s="3">
        <v>28.16</v>
      </c>
      <c r="H1870" s="3">
        <v>25.73</v>
      </c>
      <c r="I1870" s="3">
        <v>29.62</v>
      </c>
      <c r="J1870" s="3">
        <v>25.92</v>
      </c>
      <c r="K1870" s="3">
        <v>22.22</v>
      </c>
      <c r="L1870" s="3">
        <v>18.510000000000002</v>
      </c>
      <c r="M1870" s="3">
        <v>14.81</v>
      </c>
      <c r="N1870" s="3">
        <v>11.11</v>
      </c>
      <c r="O1870" s="3">
        <v>7.41</v>
      </c>
      <c r="P1870" s="3">
        <v>3.7</v>
      </c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</row>
    <row r="1871" spans="1:33" x14ac:dyDescent="0.25">
      <c r="A1871" t="s">
        <v>565</v>
      </c>
      <c r="B1871" s="8" t="s">
        <v>5588</v>
      </c>
      <c r="C1871" s="8" t="s">
        <v>5588</v>
      </c>
      <c r="D1871" s="5" t="s">
        <v>495</v>
      </c>
      <c r="E1871" s="3">
        <v>1470.13</v>
      </c>
      <c r="F1871" s="3">
        <v>1478.11</v>
      </c>
      <c r="G1871" s="3">
        <v>125.39</v>
      </c>
      <c r="H1871" s="3">
        <v>106.2</v>
      </c>
      <c r="I1871" s="3">
        <v>99.29</v>
      </c>
      <c r="J1871" s="3">
        <v>86.88</v>
      </c>
      <c r="K1871" s="3">
        <v>74.47</v>
      </c>
      <c r="L1871" s="3">
        <v>62.06</v>
      </c>
      <c r="M1871" s="3">
        <v>49.65</v>
      </c>
      <c r="N1871" s="3">
        <v>37.229999999999997</v>
      </c>
      <c r="O1871" s="3">
        <v>24.82</v>
      </c>
      <c r="P1871" s="3">
        <v>12.41</v>
      </c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</row>
    <row r="1872" spans="1:33" x14ac:dyDescent="0.25">
      <c r="A1872" t="s">
        <v>565</v>
      </c>
      <c r="B1872" s="8" t="s">
        <v>5589</v>
      </c>
      <c r="C1872" s="8" t="s">
        <v>5589</v>
      </c>
      <c r="D1872" s="5" t="s">
        <v>2356</v>
      </c>
      <c r="E1872" s="3">
        <v>6.74</v>
      </c>
      <c r="F1872" s="3">
        <v>6.3</v>
      </c>
      <c r="G1872" s="3">
        <v>6.12</v>
      </c>
      <c r="H1872" s="3">
        <v>5.68</v>
      </c>
      <c r="I1872" s="3">
        <v>5.55</v>
      </c>
      <c r="J1872" s="3">
        <v>4.8600000000000003</v>
      </c>
      <c r="K1872" s="3">
        <v>4.16</v>
      </c>
      <c r="L1872" s="3">
        <v>3.47</v>
      </c>
      <c r="M1872" s="3">
        <v>2.78</v>
      </c>
      <c r="N1872" s="3">
        <v>2.08</v>
      </c>
      <c r="O1872" s="3">
        <v>1.39</v>
      </c>
      <c r="P1872" s="3">
        <v>0.69</v>
      </c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</row>
    <row r="1873" spans="1:33" x14ac:dyDescent="0.25">
      <c r="A1873" t="s">
        <v>565</v>
      </c>
      <c r="B1873" s="8" t="s">
        <v>5590</v>
      </c>
      <c r="C1873" s="8" t="s">
        <v>5590</v>
      </c>
      <c r="D1873" s="5" t="s">
        <v>398</v>
      </c>
      <c r="E1873" s="3">
        <v>68.14</v>
      </c>
      <c r="F1873" s="3">
        <v>95.91</v>
      </c>
      <c r="G1873" s="3">
        <v>120.98</v>
      </c>
      <c r="H1873" s="3">
        <v>119.28</v>
      </c>
      <c r="I1873" s="3">
        <v>116.67</v>
      </c>
      <c r="J1873" s="3">
        <v>102.09</v>
      </c>
      <c r="K1873" s="3">
        <v>87.5</v>
      </c>
      <c r="L1873" s="3">
        <v>72.92</v>
      </c>
      <c r="M1873" s="3">
        <v>58.34</v>
      </c>
      <c r="N1873" s="3">
        <v>43.75</v>
      </c>
      <c r="O1873" s="3">
        <v>29.17</v>
      </c>
      <c r="P1873" s="3">
        <v>14.58</v>
      </c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</row>
    <row r="1874" spans="1:33" x14ac:dyDescent="0.25">
      <c r="A1874" t="s">
        <v>565</v>
      </c>
      <c r="B1874" s="8" t="s">
        <v>5591</v>
      </c>
      <c r="C1874" s="8" t="s">
        <v>5591</v>
      </c>
      <c r="D1874" s="5" t="s">
        <v>565</v>
      </c>
      <c r="E1874" s="3">
        <v>0.45</v>
      </c>
      <c r="F1874" s="3">
        <v>6.85</v>
      </c>
      <c r="G1874" s="3">
        <v>9.23</v>
      </c>
      <c r="H1874" s="3">
        <v>8.56</v>
      </c>
      <c r="I1874" s="3">
        <v>9.1199999999999992</v>
      </c>
      <c r="J1874" s="3">
        <v>7.98</v>
      </c>
      <c r="K1874" s="3">
        <v>6.84</v>
      </c>
      <c r="L1874" s="3">
        <v>5.7</v>
      </c>
      <c r="M1874" s="3">
        <v>4.5599999999999996</v>
      </c>
      <c r="N1874" s="3">
        <v>3.42</v>
      </c>
      <c r="O1874" s="3">
        <v>2.2799999999999998</v>
      </c>
      <c r="P1874" s="3">
        <v>1.1399999999999999</v>
      </c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</row>
    <row r="1875" spans="1:33" x14ac:dyDescent="0.25">
      <c r="A1875" t="s">
        <v>565</v>
      </c>
      <c r="B1875" s="8" t="s">
        <v>5592</v>
      </c>
      <c r="C1875" s="8" t="s">
        <v>5592</v>
      </c>
      <c r="D1875" s="5" t="s">
        <v>372</v>
      </c>
      <c r="E1875" s="3">
        <v>0</v>
      </c>
      <c r="F1875" s="3">
        <v>0</v>
      </c>
      <c r="G1875" s="3">
        <v>0</v>
      </c>
      <c r="H1875" s="3">
        <v>49.44</v>
      </c>
      <c r="I1875" s="3">
        <v>55.18</v>
      </c>
      <c r="J1875" s="3">
        <v>48.28</v>
      </c>
      <c r="K1875" s="3">
        <v>41.39</v>
      </c>
      <c r="L1875" s="3">
        <v>34.49</v>
      </c>
      <c r="M1875" s="3">
        <v>27.59</v>
      </c>
      <c r="N1875" s="3">
        <v>20.69</v>
      </c>
      <c r="O1875" s="3">
        <v>13.8</v>
      </c>
      <c r="P1875" s="3">
        <v>6.9</v>
      </c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</row>
    <row r="1876" spans="1:33" x14ac:dyDescent="0.25">
      <c r="A1876" t="s">
        <v>565</v>
      </c>
      <c r="B1876" s="8" t="s">
        <v>5593</v>
      </c>
      <c r="C1876" s="8" t="s">
        <v>5593</v>
      </c>
      <c r="D1876" s="5" t="s">
        <v>2357</v>
      </c>
      <c r="E1876" s="3">
        <v>20.62</v>
      </c>
      <c r="F1876" s="3">
        <v>19.32</v>
      </c>
      <c r="G1876" s="3">
        <v>13.55</v>
      </c>
      <c r="H1876" s="3">
        <v>15.27</v>
      </c>
      <c r="I1876" s="3">
        <v>13.34</v>
      </c>
      <c r="J1876" s="3">
        <v>11.67</v>
      </c>
      <c r="K1876" s="3">
        <v>10.01</v>
      </c>
      <c r="L1876" s="3">
        <v>8.34</v>
      </c>
      <c r="M1876" s="3">
        <v>6.67</v>
      </c>
      <c r="N1876" s="3">
        <v>5</v>
      </c>
      <c r="O1876" s="3">
        <v>3.34</v>
      </c>
      <c r="P1876" s="3">
        <v>1.67</v>
      </c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</row>
    <row r="1877" spans="1:33" x14ac:dyDescent="0.25">
      <c r="A1877" t="s">
        <v>565</v>
      </c>
      <c r="B1877" s="8" t="s">
        <v>5594</v>
      </c>
      <c r="C1877" s="8" t="s">
        <v>5594</v>
      </c>
      <c r="D1877" s="5" t="s">
        <v>424</v>
      </c>
      <c r="E1877" s="3">
        <v>146.1</v>
      </c>
      <c r="F1877" s="3">
        <v>138.38999999999999</v>
      </c>
      <c r="G1877" s="3">
        <v>137.34</v>
      </c>
      <c r="H1877" s="3">
        <v>138.26</v>
      </c>
      <c r="I1877" s="3">
        <v>157.34</v>
      </c>
      <c r="J1877" s="3">
        <v>137.66999999999999</v>
      </c>
      <c r="K1877" s="3">
        <v>118.01</v>
      </c>
      <c r="L1877" s="3">
        <v>98.34</v>
      </c>
      <c r="M1877" s="3">
        <v>78.67</v>
      </c>
      <c r="N1877" s="3">
        <v>59</v>
      </c>
      <c r="O1877" s="3">
        <v>39.340000000000003</v>
      </c>
      <c r="P1877" s="3">
        <v>19.670000000000002</v>
      </c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</row>
    <row r="1878" spans="1:33" x14ac:dyDescent="0.25">
      <c r="A1878" t="s">
        <v>2691</v>
      </c>
      <c r="B1878" s="8" t="s">
        <v>5595</v>
      </c>
      <c r="C1878" s="8" t="s">
        <v>5595</v>
      </c>
      <c r="D1878" s="5" t="s">
        <v>2369</v>
      </c>
      <c r="E1878" s="3">
        <v>77.67</v>
      </c>
      <c r="F1878" s="3">
        <v>73.34</v>
      </c>
      <c r="G1878" s="3">
        <v>70.87</v>
      </c>
      <c r="H1878" s="3">
        <v>325.49</v>
      </c>
      <c r="I1878" s="3">
        <v>621.98</v>
      </c>
      <c r="J1878" s="3">
        <v>544.23</v>
      </c>
      <c r="K1878" s="3">
        <v>466.49</v>
      </c>
      <c r="L1878" s="3">
        <v>388.74</v>
      </c>
      <c r="M1878" s="3">
        <v>310.99</v>
      </c>
      <c r="N1878" s="3">
        <v>233.24</v>
      </c>
      <c r="O1878" s="3">
        <v>155.5</v>
      </c>
      <c r="P1878" s="3">
        <v>77.75</v>
      </c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</row>
    <row r="1879" spans="1:33" x14ac:dyDescent="0.25">
      <c r="A1879" t="s">
        <v>2691</v>
      </c>
      <c r="B1879" s="8" t="s">
        <v>5596</v>
      </c>
      <c r="C1879" s="8" t="s">
        <v>5596</v>
      </c>
      <c r="D1879" s="5" t="s">
        <v>414</v>
      </c>
      <c r="E1879" s="3">
        <v>671.34</v>
      </c>
      <c r="F1879" s="3">
        <v>852.02</v>
      </c>
      <c r="G1879" s="3">
        <v>974.31</v>
      </c>
      <c r="H1879" s="3">
        <v>826.02</v>
      </c>
      <c r="I1879" s="3">
        <v>827.61</v>
      </c>
      <c r="J1879" s="3">
        <v>724.16</v>
      </c>
      <c r="K1879" s="3">
        <v>620.71</v>
      </c>
      <c r="L1879" s="3">
        <v>517.26</v>
      </c>
      <c r="M1879" s="3">
        <v>413.81</v>
      </c>
      <c r="N1879" s="3">
        <v>310.35000000000002</v>
      </c>
      <c r="O1879" s="3">
        <v>206.9</v>
      </c>
      <c r="P1879" s="3">
        <v>103.45</v>
      </c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</row>
    <row r="1880" spans="1:33" x14ac:dyDescent="0.25">
      <c r="A1880" t="s">
        <v>2691</v>
      </c>
      <c r="B1880" s="8" t="s">
        <v>5597</v>
      </c>
      <c r="C1880" s="8" t="s">
        <v>5597</v>
      </c>
      <c r="D1880" s="5" t="s">
        <v>39</v>
      </c>
      <c r="E1880" s="3">
        <v>1272.6300000000001</v>
      </c>
      <c r="F1880" s="3">
        <v>1221.79</v>
      </c>
      <c r="G1880" s="3">
        <v>1206.9000000000001</v>
      </c>
      <c r="H1880" s="3">
        <v>1247.3900000000001</v>
      </c>
      <c r="I1880" s="3">
        <v>1261.31</v>
      </c>
      <c r="J1880" s="3">
        <v>1103.6500000000001</v>
      </c>
      <c r="K1880" s="3">
        <v>945.98</v>
      </c>
      <c r="L1880" s="3">
        <v>788.32</v>
      </c>
      <c r="M1880" s="3">
        <v>630.66</v>
      </c>
      <c r="N1880" s="3">
        <v>472.99</v>
      </c>
      <c r="O1880" s="3">
        <v>315.33</v>
      </c>
      <c r="P1880" s="3">
        <v>157.66</v>
      </c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</row>
    <row r="1881" spans="1:33" x14ac:dyDescent="0.25">
      <c r="A1881" t="s">
        <v>2691</v>
      </c>
      <c r="B1881" s="8" t="s">
        <v>5598</v>
      </c>
      <c r="C1881" s="8" t="s">
        <v>5598</v>
      </c>
      <c r="D1881" s="5" t="s">
        <v>1301</v>
      </c>
      <c r="E1881" s="3">
        <v>179.84</v>
      </c>
      <c r="F1881" s="3">
        <v>278.48</v>
      </c>
      <c r="G1881" s="3">
        <v>269.16000000000003</v>
      </c>
      <c r="H1881" s="3">
        <v>260.02</v>
      </c>
      <c r="I1881" s="3">
        <v>284.3</v>
      </c>
      <c r="J1881" s="3">
        <v>248.76</v>
      </c>
      <c r="K1881" s="3">
        <v>213.23</v>
      </c>
      <c r="L1881" s="3">
        <v>177.69</v>
      </c>
      <c r="M1881" s="3">
        <v>142.15</v>
      </c>
      <c r="N1881" s="3">
        <v>106.61</v>
      </c>
      <c r="O1881" s="3">
        <v>71.08</v>
      </c>
      <c r="P1881" s="3">
        <v>35.54</v>
      </c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</row>
    <row r="1882" spans="1:33" x14ac:dyDescent="0.25">
      <c r="A1882" t="s">
        <v>2691</v>
      </c>
      <c r="B1882" s="8" t="s">
        <v>5599</v>
      </c>
      <c r="C1882" s="8" t="s">
        <v>5599</v>
      </c>
      <c r="D1882" s="5" t="s">
        <v>1904</v>
      </c>
      <c r="E1882" s="3">
        <v>40.770000000000003</v>
      </c>
      <c r="F1882" s="3">
        <v>48.98</v>
      </c>
      <c r="G1882" s="3">
        <v>54.57</v>
      </c>
      <c r="H1882" s="3">
        <v>66.75</v>
      </c>
      <c r="I1882" s="3">
        <v>66.150000000000006</v>
      </c>
      <c r="J1882" s="3">
        <v>57.88</v>
      </c>
      <c r="K1882" s="3">
        <v>49.61</v>
      </c>
      <c r="L1882" s="3">
        <v>41.34</v>
      </c>
      <c r="M1882" s="3">
        <v>33.08</v>
      </c>
      <c r="N1882" s="3">
        <v>24.81</v>
      </c>
      <c r="O1882" s="3">
        <v>16.54</v>
      </c>
      <c r="P1882" s="3">
        <v>8.27</v>
      </c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</row>
    <row r="1883" spans="1:33" x14ac:dyDescent="0.25">
      <c r="A1883" t="s">
        <v>2691</v>
      </c>
      <c r="B1883" s="8" t="s">
        <v>5600</v>
      </c>
      <c r="C1883" s="8" t="s">
        <v>5600</v>
      </c>
      <c r="D1883" s="5" t="s">
        <v>64</v>
      </c>
      <c r="E1883" s="3">
        <v>300.61</v>
      </c>
      <c r="F1883" s="3">
        <v>306.06</v>
      </c>
      <c r="G1883" s="3">
        <v>305.47000000000003</v>
      </c>
      <c r="H1883" s="3">
        <v>311.79000000000002</v>
      </c>
      <c r="I1883" s="3">
        <v>301.56</v>
      </c>
      <c r="J1883" s="3">
        <v>263.87</v>
      </c>
      <c r="K1883" s="3">
        <v>226.17</v>
      </c>
      <c r="L1883" s="3">
        <v>188.48</v>
      </c>
      <c r="M1883" s="3">
        <v>150.78</v>
      </c>
      <c r="N1883" s="3">
        <v>113.09</v>
      </c>
      <c r="O1883" s="3">
        <v>75.39</v>
      </c>
      <c r="P1883" s="3">
        <v>37.700000000000003</v>
      </c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</row>
    <row r="1884" spans="1:33" x14ac:dyDescent="0.25">
      <c r="A1884" t="s">
        <v>2691</v>
      </c>
      <c r="B1884" s="8" t="s">
        <v>5601</v>
      </c>
      <c r="C1884" s="8" t="s">
        <v>5601</v>
      </c>
      <c r="D1884" s="5" t="s">
        <v>41</v>
      </c>
      <c r="E1884" s="3">
        <v>6218.19</v>
      </c>
      <c r="F1884" s="3">
        <v>5815.63</v>
      </c>
      <c r="G1884" s="3">
        <v>5589.03</v>
      </c>
      <c r="H1884" s="3">
        <v>5257.39</v>
      </c>
      <c r="I1884" s="3">
        <v>3994.48</v>
      </c>
      <c r="J1884" s="3">
        <v>3495.17</v>
      </c>
      <c r="K1884" s="3">
        <v>2995.86</v>
      </c>
      <c r="L1884" s="3">
        <v>2496.5500000000002</v>
      </c>
      <c r="M1884" s="3">
        <v>1997.24</v>
      </c>
      <c r="N1884" s="3">
        <v>1497.93</v>
      </c>
      <c r="O1884" s="3">
        <v>998.62</v>
      </c>
      <c r="P1884" s="3">
        <v>499.31</v>
      </c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</row>
    <row r="1885" spans="1:33" x14ac:dyDescent="0.25">
      <c r="A1885" t="s">
        <v>2691</v>
      </c>
      <c r="B1885" s="8" t="s">
        <v>5602</v>
      </c>
      <c r="C1885" s="8" t="s">
        <v>5602</v>
      </c>
      <c r="D1885" s="5" t="s">
        <v>665</v>
      </c>
      <c r="E1885" s="3">
        <v>342.89</v>
      </c>
      <c r="F1885" s="3">
        <v>379.85</v>
      </c>
      <c r="G1885" s="3">
        <v>373.7</v>
      </c>
      <c r="H1885" s="3">
        <v>387.53</v>
      </c>
      <c r="I1885" s="3">
        <v>379.49</v>
      </c>
      <c r="J1885" s="3">
        <v>332.05</v>
      </c>
      <c r="K1885" s="3">
        <v>284.62</v>
      </c>
      <c r="L1885" s="3">
        <v>237.18</v>
      </c>
      <c r="M1885" s="3">
        <v>189.75</v>
      </c>
      <c r="N1885" s="3">
        <v>142.31</v>
      </c>
      <c r="O1885" s="3">
        <v>94.87</v>
      </c>
      <c r="P1885" s="3">
        <v>47.44</v>
      </c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</row>
    <row r="1886" spans="1:33" x14ac:dyDescent="0.25">
      <c r="A1886" t="s">
        <v>2691</v>
      </c>
      <c r="B1886" s="8" t="s">
        <v>5603</v>
      </c>
      <c r="C1886" s="8" t="s">
        <v>5603</v>
      </c>
      <c r="D1886" s="5" t="s">
        <v>2066</v>
      </c>
      <c r="E1886" s="3">
        <v>62.46</v>
      </c>
      <c r="F1886" s="3">
        <v>61.98</v>
      </c>
      <c r="G1886" s="3">
        <v>68.52</v>
      </c>
      <c r="H1886" s="3">
        <v>83.49</v>
      </c>
      <c r="I1886" s="3">
        <v>94.62</v>
      </c>
      <c r="J1886" s="3">
        <v>82.79</v>
      </c>
      <c r="K1886" s="3">
        <v>70.97</v>
      </c>
      <c r="L1886" s="3">
        <v>59.14</v>
      </c>
      <c r="M1886" s="3">
        <v>47.31</v>
      </c>
      <c r="N1886" s="3">
        <v>35.479999999999997</v>
      </c>
      <c r="O1886" s="3">
        <v>23.66</v>
      </c>
      <c r="P1886" s="3">
        <v>11.83</v>
      </c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</row>
    <row r="1887" spans="1:33" x14ac:dyDescent="0.25">
      <c r="A1887" t="s">
        <v>2691</v>
      </c>
      <c r="B1887" s="8" t="s">
        <v>5604</v>
      </c>
      <c r="C1887" s="8" t="s">
        <v>5604</v>
      </c>
      <c r="D1887" s="5" t="s">
        <v>2379</v>
      </c>
      <c r="E1887" s="3">
        <v>133.84</v>
      </c>
      <c r="F1887" s="3">
        <v>143.76</v>
      </c>
      <c r="G1887" s="3">
        <v>137.97999999999999</v>
      </c>
      <c r="H1887" s="3">
        <v>142.1</v>
      </c>
      <c r="I1887" s="3">
        <v>137.12</v>
      </c>
      <c r="J1887" s="3">
        <v>119.98</v>
      </c>
      <c r="K1887" s="3">
        <v>102.84</v>
      </c>
      <c r="L1887" s="3">
        <v>85.7</v>
      </c>
      <c r="M1887" s="3">
        <v>68.56</v>
      </c>
      <c r="N1887" s="3">
        <v>51.42</v>
      </c>
      <c r="O1887" s="3">
        <v>34.28</v>
      </c>
      <c r="P1887" s="3">
        <v>17.14</v>
      </c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</row>
    <row r="1888" spans="1:33" x14ac:dyDescent="0.25">
      <c r="A1888" t="s">
        <v>2691</v>
      </c>
      <c r="B1888" s="8" t="s">
        <v>5605</v>
      </c>
      <c r="C1888" s="8" t="s">
        <v>5605</v>
      </c>
      <c r="D1888" s="5" t="s">
        <v>2380</v>
      </c>
      <c r="E1888" s="3">
        <v>102.55</v>
      </c>
      <c r="F1888" s="3">
        <v>102.34</v>
      </c>
      <c r="G1888" s="3">
        <v>86.55</v>
      </c>
      <c r="H1888" s="3">
        <v>124.85</v>
      </c>
      <c r="I1888" s="3">
        <v>142.97999999999999</v>
      </c>
      <c r="J1888" s="3">
        <v>125.11</v>
      </c>
      <c r="K1888" s="3">
        <v>107.24</v>
      </c>
      <c r="L1888" s="3">
        <v>89.36</v>
      </c>
      <c r="M1888" s="3">
        <v>71.489999999999995</v>
      </c>
      <c r="N1888" s="3">
        <v>53.62</v>
      </c>
      <c r="O1888" s="3">
        <v>35.75</v>
      </c>
      <c r="P1888" s="3">
        <v>17.87</v>
      </c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</row>
    <row r="1889" spans="1:33" x14ac:dyDescent="0.25">
      <c r="A1889" t="s">
        <v>2691</v>
      </c>
      <c r="B1889" s="8" t="s">
        <v>5606</v>
      </c>
      <c r="C1889" s="8" t="s">
        <v>5606</v>
      </c>
      <c r="D1889" s="5" t="s">
        <v>396</v>
      </c>
      <c r="E1889" s="3">
        <v>22.88</v>
      </c>
      <c r="F1889" s="3">
        <v>23</v>
      </c>
      <c r="G1889" s="3">
        <v>21.44</v>
      </c>
      <c r="H1889" s="3">
        <v>21.03</v>
      </c>
      <c r="I1889" s="3">
        <v>22.37</v>
      </c>
      <c r="J1889" s="3">
        <v>19.57</v>
      </c>
      <c r="K1889" s="3">
        <v>16.78</v>
      </c>
      <c r="L1889" s="3">
        <v>13.98</v>
      </c>
      <c r="M1889" s="3">
        <v>11.19</v>
      </c>
      <c r="N1889" s="3">
        <v>8.39</v>
      </c>
      <c r="O1889" s="3">
        <v>5.59</v>
      </c>
      <c r="P1889" s="3">
        <v>2.8</v>
      </c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</row>
    <row r="1890" spans="1:33" x14ac:dyDescent="0.25">
      <c r="A1890" t="s">
        <v>2691</v>
      </c>
      <c r="B1890" s="8" t="s">
        <v>5607</v>
      </c>
      <c r="C1890" s="8" t="s">
        <v>5607</v>
      </c>
      <c r="D1890" s="5" t="s">
        <v>372</v>
      </c>
      <c r="E1890" s="3">
        <v>3349.25</v>
      </c>
      <c r="F1890" s="3">
        <v>3115.27</v>
      </c>
      <c r="G1890" s="3">
        <v>2994.83</v>
      </c>
      <c r="H1890" s="3">
        <v>2811.38</v>
      </c>
      <c r="I1890" s="3">
        <v>2749.93</v>
      </c>
      <c r="J1890" s="3">
        <v>2406.19</v>
      </c>
      <c r="K1890" s="3">
        <v>2062.4499999999998</v>
      </c>
      <c r="L1890" s="3">
        <v>1718.71</v>
      </c>
      <c r="M1890" s="3">
        <v>1374.97</v>
      </c>
      <c r="N1890" s="3">
        <v>1031.22</v>
      </c>
      <c r="O1890" s="3">
        <v>687.48</v>
      </c>
      <c r="P1890" s="3">
        <v>343.74</v>
      </c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</row>
    <row r="1891" spans="1:33" x14ac:dyDescent="0.25">
      <c r="A1891" t="s">
        <v>2691</v>
      </c>
      <c r="B1891" s="8" t="s">
        <v>5608</v>
      </c>
      <c r="C1891" s="8" t="s">
        <v>5608</v>
      </c>
      <c r="D1891" s="5" t="s">
        <v>24</v>
      </c>
      <c r="E1891" s="3">
        <v>113.79</v>
      </c>
      <c r="F1891" s="3">
        <v>107.96</v>
      </c>
      <c r="G1891" s="3">
        <v>85.55</v>
      </c>
      <c r="H1891" s="3">
        <v>92.19</v>
      </c>
      <c r="I1891" s="3">
        <v>80.53</v>
      </c>
      <c r="J1891" s="3">
        <v>70.459999999999994</v>
      </c>
      <c r="K1891" s="3">
        <v>60.4</v>
      </c>
      <c r="L1891" s="3">
        <v>50.33</v>
      </c>
      <c r="M1891" s="3">
        <v>40.270000000000003</v>
      </c>
      <c r="N1891" s="3">
        <v>30.2</v>
      </c>
      <c r="O1891" s="3">
        <v>20.13</v>
      </c>
      <c r="P1891" s="3">
        <v>10.07</v>
      </c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</row>
    <row r="1892" spans="1:33" x14ac:dyDescent="0.25">
      <c r="A1892" t="s">
        <v>2691</v>
      </c>
      <c r="B1892" s="8" t="s">
        <v>5609</v>
      </c>
      <c r="C1892" s="8" t="s">
        <v>5609</v>
      </c>
      <c r="D1892" s="5" t="s">
        <v>1586</v>
      </c>
      <c r="E1892" s="3">
        <v>589.66999999999996</v>
      </c>
      <c r="F1892" s="3">
        <v>562.49</v>
      </c>
      <c r="G1892" s="3">
        <v>590.82000000000005</v>
      </c>
      <c r="H1892" s="3">
        <v>572.28</v>
      </c>
      <c r="I1892" s="3">
        <v>558.92999999999995</v>
      </c>
      <c r="J1892" s="3">
        <v>489.06</v>
      </c>
      <c r="K1892" s="3">
        <v>419.2</v>
      </c>
      <c r="L1892" s="3">
        <v>349.33</v>
      </c>
      <c r="M1892" s="3">
        <v>279.47000000000003</v>
      </c>
      <c r="N1892" s="3">
        <v>209.6</v>
      </c>
      <c r="O1892" s="3">
        <v>139.72999999999999</v>
      </c>
      <c r="P1892" s="3">
        <v>69.87</v>
      </c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</row>
    <row r="1893" spans="1:33" x14ac:dyDescent="0.25">
      <c r="A1893" t="s">
        <v>2691</v>
      </c>
      <c r="B1893" s="8" t="s">
        <v>5610</v>
      </c>
      <c r="C1893" s="8" t="s">
        <v>5610</v>
      </c>
      <c r="D1893" s="5" t="s">
        <v>26</v>
      </c>
      <c r="E1893" s="3">
        <v>477.22</v>
      </c>
      <c r="F1893" s="3">
        <v>462.8</v>
      </c>
      <c r="G1893" s="3">
        <v>466.4</v>
      </c>
      <c r="H1893" s="3">
        <v>429.11</v>
      </c>
      <c r="I1893" s="3">
        <v>438.05</v>
      </c>
      <c r="J1893" s="3">
        <v>383.29</v>
      </c>
      <c r="K1893" s="3">
        <v>328.54</v>
      </c>
      <c r="L1893" s="3">
        <v>273.77999999999997</v>
      </c>
      <c r="M1893" s="3">
        <v>219.03</v>
      </c>
      <c r="N1893" s="3">
        <v>164.27</v>
      </c>
      <c r="O1893" s="3">
        <v>109.51</v>
      </c>
      <c r="P1893" s="3">
        <v>54.76</v>
      </c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</row>
    <row r="1894" spans="1:33" x14ac:dyDescent="0.25">
      <c r="A1894" t="s">
        <v>834</v>
      </c>
      <c r="B1894" s="8" t="s">
        <v>5611</v>
      </c>
      <c r="C1894" s="8" t="s">
        <v>5611</v>
      </c>
      <c r="D1894" s="5" t="s">
        <v>2397</v>
      </c>
      <c r="E1894" s="3">
        <v>96.59</v>
      </c>
      <c r="F1894" s="3">
        <v>98.53</v>
      </c>
      <c r="G1894" s="3">
        <v>107.31</v>
      </c>
      <c r="H1894" s="3">
        <v>110.67</v>
      </c>
      <c r="I1894" s="3">
        <v>105.35</v>
      </c>
      <c r="J1894" s="3">
        <v>92.18</v>
      </c>
      <c r="K1894" s="3">
        <v>79.010000000000005</v>
      </c>
      <c r="L1894" s="3">
        <v>65.84</v>
      </c>
      <c r="M1894" s="3">
        <v>52.68</v>
      </c>
      <c r="N1894" s="3">
        <v>39.51</v>
      </c>
      <c r="O1894" s="3">
        <v>26.34</v>
      </c>
      <c r="P1894" s="3">
        <v>13.17</v>
      </c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</row>
    <row r="1895" spans="1:33" x14ac:dyDescent="0.25">
      <c r="A1895" t="s">
        <v>834</v>
      </c>
      <c r="B1895" s="8" t="s">
        <v>5612</v>
      </c>
      <c r="C1895" s="8" t="s">
        <v>5612</v>
      </c>
      <c r="D1895" s="5" t="s">
        <v>2398</v>
      </c>
      <c r="E1895" s="3">
        <v>32.479999999999997</v>
      </c>
      <c r="F1895" s="3">
        <v>21.94</v>
      </c>
      <c r="G1895" s="3">
        <v>21.14</v>
      </c>
      <c r="H1895" s="3">
        <v>21.96</v>
      </c>
      <c r="I1895" s="3">
        <v>25.13</v>
      </c>
      <c r="J1895" s="3">
        <v>21.99</v>
      </c>
      <c r="K1895" s="3">
        <v>18.850000000000001</v>
      </c>
      <c r="L1895" s="3">
        <v>15.71</v>
      </c>
      <c r="M1895" s="3">
        <v>12.57</v>
      </c>
      <c r="N1895" s="3">
        <v>9.42</v>
      </c>
      <c r="O1895" s="3">
        <v>6.28</v>
      </c>
      <c r="P1895" s="3">
        <v>3.14</v>
      </c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</row>
    <row r="1896" spans="1:33" x14ac:dyDescent="0.25">
      <c r="A1896" t="s">
        <v>834</v>
      </c>
      <c r="B1896" s="8" t="s">
        <v>5613</v>
      </c>
      <c r="C1896" s="8" t="s">
        <v>5613</v>
      </c>
      <c r="D1896" s="5" t="s">
        <v>375</v>
      </c>
      <c r="E1896" s="3">
        <v>0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  <c r="O1896" s="3">
        <v>0</v>
      </c>
      <c r="P1896" s="3">
        <v>0</v>
      </c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</row>
    <row r="1897" spans="1:33" x14ac:dyDescent="0.25">
      <c r="A1897" t="s">
        <v>834</v>
      </c>
      <c r="B1897" s="8" t="s">
        <v>5614</v>
      </c>
      <c r="C1897" s="8" t="s">
        <v>5614</v>
      </c>
      <c r="D1897" s="5" t="s">
        <v>2399</v>
      </c>
      <c r="E1897" s="3">
        <v>192.77</v>
      </c>
      <c r="F1897" s="3">
        <v>175.55</v>
      </c>
      <c r="G1897" s="3">
        <v>166.43</v>
      </c>
      <c r="H1897" s="3">
        <v>145.49</v>
      </c>
      <c r="I1897" s="3">
        <v>139.99</v>
      </c>
      <c r="J1897" s="3">
        <v>122.49</v>
      </c>
      <c r="K1897" s="3">
        <v>104.99</v>
      </c>
      <c r="L1897" s="3">
        <v>87.49</v>
      </c>
      <c r="M1897" s="3">
        <v>70</v>
      </c>
      <c r="N1897" s="3">
        <v>52.5</v>
      </c>
      <c r="O1897" s="3">
        <v>35</v>
      </c>
      <c r="P1897" s="3">
        <v>17.5</v>
      </c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</row>
    <row r="1898" spans="1:33" x14ac:dyDescent="0.25">
      <c r="A1898" t="s">
        <v>834</v>
      </c>
      <c r="B1898" s="8" t="s">
        <v>5615</v>
      </c>
      <c r="C1898" s="8" t="s">
        <v>5615</v>
      </c>
      <c r="D1898" s="5" t="s">
        <v>2400</v>
      </c>
      <c r="E1898" s="3">
        <v>26.71</v>
      </c>
      <c r="F1898" s="3">
        <v>25.66</v>
      </c>
      <c r="G1898" s="3">
        <v>23.24</v>
      </c>
      <c r="H1898" s="3">
        <v>21.74</v>
      </c>
      <c r="I1898" s="3">
        <v>20.66</v>
      </c>
      <c r="J1898" s="3">
        <v>18.079999999999998</v>
      </c>
      <c r="K1898" s="3">
        <v>15.5</v>
      </c>
      <c r="L1898" s="3">
        <v>12.91</v>
      </c>
      <c r="M1898" s="3">
        <v>10.33</v>
      </c>
      <c r="N1898" s="3">
        <v>7.75</v>
      </c>
      <c r="O1898" s="3">
        <v>5.17</v>
      </c>
      <c r="P1898" s="3">
        <v>2.58</v>
      </c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</row>
    <row r="1899" spans="1:33" x14ac:dyDescent="0.25">
      <c r="A1899" t="s">
        <v>834</v>
      </c>
      <c r="B1899" s="8" t="s">
        <v>5616</v>
      </c>
      <c r="C1899" s="8" t="s">
        <v>5616</v>
      </c>
      <c r="D1899" s="5" t="s">
        <v>1208</v>
      </c>
      <c r="E1899" s="3">
        <v>15.1</v>
      </c>
      <c r="F1899" s="3">
        <v>14.07</v>
      </c>
      <c r="G1899" s="3">
        <v>18.39</v>
      </c>
      <c r="H1899" s="3">
        <v>17.73</v>
      </c>
      <c r="I1899" s="3">
        <v>15.76</v>
      </c>
      <c r="J1899" s="3">
        <v>13.79</v>
      </c>
      <c r="K1899" s="3">
        <v>11.82</v>
      </c>
      <c r="L1899" s="3">
        <v>9.85</v>
      </c>
      <c r="M1899" s="3">
        <v>7.88</v>
      </c>
      <c r="N1899" s="3">
        <v>5.91</v>
      </c>
      <c r="O1899" s="3">
        <v>3.94</v>
      </c>
      <c r="P1899" s="3">
        <v>1.97</v>
      </c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</row>
    <row r="1900" spans="1:33" x14ac:dyDescent="0.25">
      <c r="A1900" t="s">
        <v>834</v>
      </c>
      <c r="B1900" s="8" t="s">
        <v>5617</v>
      </c>
      <c r="C1900" s="8" t="s">
        <v>5617</v>
      </c>
      <c r="D1900" s="5" t="s">
        <v>464</v>
      </c>
      <c r="E1900" s="3">
        <v>0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</row>
    <row r="1901" spans="1:33" x14ac:dyDescent="0.25">
      <c r="A1901" t="s">
        <v>834</v>
      </c>
      <c r="B1901" s="8" t="s">
        <v>5618</v>
      </c>
      <c r="C1901" s="8" t="s">
        <v>5618</v>
      </c>
      <c r="D1901" s="5" t="s">
        <v>39</v>
      </c>
      <c r="E1901" s="3">
        <v>49.92</v>
      </c>
      <c r="F1901" s="3">
        <v>44.13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3">
        <v>0</v>
      </c>
      <c r="O1901" s="3">
        <v>0</v>
      </c>
      <c r="P1901" s="3">
        <v>0</v>
      </c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</row>
    <row r="1902" spans="1:33" x14ac:dyDescent="0.25">
      <c r="A1902" t="s">
        <v>834</v>
      </c>
      <c r="B1902" s="8" t="s">
        <v>5619</v>
      </c>
      <c r="C1902" s="8" t="s">
        <v>5619</v>
      </c>
      <c r="D1902" s="5" t="s">
        <v>599</v>
      </c>
      <c r="E1902" s="3">
        <v>0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</row>
    <row r="1903" spans="1:33" x14ac:dyDescent="0.25">
      <c r="A1903" t="s">
        <v>834</v>
      </c>
      <c r="B1903" s="8" t="s">
        <v>5620</v>
      </c>
      <c r="C1903" s="8" t="s">
        <v>5620</v>
      </c>
      <c r="D1903" s="5" t="s">
        <v>1301</v>
      </c>
      <c r="E1903" s="3">
        <v>146.57</v>
      </c>
      <c r="F1903" s="3">
        <v>493.2</v>
      </c>
      <c r="G1903" s="3">
        <v>415.67</v>
      </c>
      <c r="H1903" s="3">
        <v>422.06</v>
      </c>
      <c r="I1903" s="3">
        <v>397.22</v>
      </c>
      <c r="J1903" s="3">
        <v>347.57</v>
      </c>
      <c r="K1903" s="3">
        <v>297.92</v>
      </c>
      <c r="L1903" s="3">
        <v>248.26</v>
      </c>
      <c r="M1903" s="3">
        <v>198.61</v>
      </c>
      <c r="N1903" s="3">
        <v>148.96</v>
      </c>
      <c r="O1903" s="3">
        <v>99.31</v>
      </c>
      <c r="P1903" s="3">
        <v>49.65</v>
      </c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</row>
    <row r="1904" spans="1:33" x14ac:dyDescent="0.25">
      <c r="A1904" t="s">
        <v>834</v>
      </c>
      <c r="B1904" s="8" t="s">
        <v>5621</v>
      </c>
      <c r="C1904" s="8" t="s">
        <v>5621</v>
      </c>
      <c r="D1904" s="5" t="s">
        <v>2401</v>
      </c>
      <c r="E1904" s="3">
        <v>229.24</v>
      </c>
      <c r="F1904" s="3">
        <v>209.88</v>
      </c>
      <c r="G1904" s="3">
        <v>202.53</v>
      </c>
      <c r="H1904" s="3">
        <v>196.52</v>
      </c>
      <c r="I1904" s="3">
        <v>172.92</v>
      </c>
      <c r="J1904" s="3">
        <v>151.31</v>
      </c>
      <c r="K1904" s="3">
        <v>129.69</v>
      </c>
      <c r="L1904" s="3">
        <v>108.08</v>
      </c>
      <c r="M1904" s="3">
        <v>86.46</v>
      </c>
      <c r="N1904" s="3">
        <v>64.849999999999994</v>
      </c>
      <c r="O1904" s="3">
        <v>43.23</v>
      </c>
      <c r="P1904" s="3">
        <v>21.62</v>
      </c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</row>
    <row r="1905" spans="1:33" x14ac:dyDescent="0.25">
      <c r="A1905" t="s">
        <v>834</v>
      </c>
      <c r="B1905" s="8" t="s">
        <v>5622</v>
      </c>
      <c r="C1905" s="8" t="s">
        <v>5622</v>
      </c>
      <c r="D1905" s="5" t="s">
        <v>41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3">
        <v>0</v>
      </c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</row>
    <row r="1906" spans="1:33" x14ac:dyDescent="0.25">
      <c r="A1906" t="s">
        <v>834</v>
      </c>
      <c r="B1906" s="8" t="s">
        <v>5623</v>
      </c>
      <c r="C1906" s="8" t="s">
        <v>5623</v>
      </c>
      <c r="D1906" s="5" t="s">
        <v>2402</v>
      </c>
      <c r="E1906" s="3">
        <v>4.78</v>
      </c>
      <c r="F1906" s="3">
        <v>5.48</v>
      </c>
      <c r="G1906" s="3">
        <v>5.16</v>
      </c>
      <c r="H1906" s="3">
        <v>4.13</v>
      </c>
      <c r="I1906" s="3">
        <v>5.07</v>
      </c>
      <c r="J1906" s="3">
        <v>4.4400000000000004</v>
      </c>
      <c r="K1906" s="3">
        <v>3.8</v>
      </c>
      <c r="L1906" s="3">
        <v>3.17</v>
      </c>
      <c r="M1906" s="3">
        <v>2.54</v>
      </c>
      <c r="N1906" s="3">
        <v>1.9</v>
      </c>
      <c r="O1906" s="3">
        <v>1.27</v>
      </c>
      <c r="P1906" s="3">
        <v>0.63</v>
      </c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</row>
    <row r="1907" spans="1:33" x14ac:dyDescent="0.25">
      <c r="A1907" t="s">
        <v>834</v>
      </c>
      <c r="B1907" s="8" t="s">
        <v>5623</v>
      </c>
      <c r="C1907" s="8" t="s">
        <v>5624</v>
      </c>
      <c r="D1907" s="5" t="s">
        <v>2403</v>
      </c>
      <c r="E1907" s="3">
        <v>0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  <c r="K1907" s="3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</row>
    <row r="1908" spans="1:33" x14ac:dyDescent="0.25">
      <c r="A1908" t="s">
        <v>834</v>
      </c>
      <c r="B1908" s="8" t="s">
        <v>5625</v>
      </c>
      <c r="C1908" s="8" t="s">
        <v>5625</v>
      </c>
      <c r="D1908" s="5" t="s">
        <v>668</v>
      </c>
      <c r="E1908" s="3">
        <v>17.62</v>
      </c>
      <c r="F1908" s="3">
        <v>16.18</v>
      </c>
      <c r="G1908" s="3">
        <v>15.74</v>
      </c>
      <c r="H1908" s="3">
        <v>13.55</v>
      </c>
      <c r="I1908" s="3">
        <v>14.03</v>
      </c>
      <c r="J1908" s="3">
        <v>12.28</v>
      </c>
      <c r="K1908" s="3">
        <v>10.52</v>
      </c>
      <c r="L1908" s="3">
        <v>8.77</v>
      </c>
      <c r="M1908" s="3">
        <v>7.02</v>
      </c>
      <c r="N1908" s="3">
        <v>5.26</v>
      </c>
      <c r="O1908" s="3">
        <v>3.51</v>
      </c>
      <c r="P1908" s="3">
        <v>1.75</v>
      </c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</row>
    <row r="1909" spans="1:33" x14ac:dyDescent="0.25">
      <c r="A1909" t="s">
        <v>834</v>
      </c>
      <c r="B1909" s="8" t="s">
        <v>5626</v>
      </c>
      <c r="C1909" s="8" t="s">
        <v>5626</v>
      </c>
      <c r="D1909" s="5" t="s">
        <v>290</v>
      </c>
      <c r="E1909" s="3">
        <v>93.37</v>
      </c>
      <c r="F1909" s="3">
        <v>95.86</v>
      </c>
      <c r="G1909" s="3">
        <v>93.92</v>
      </c>
      <c r="H1909" s="3">
        <v>80.010000000000005</v>
      </c>
      <c r="I1909" s="3">
        <v>82.07</v>
      </c>
      <c r="J1909" s="3">
        <v>71.81</v>
      </c>
      <c r="K1909" s="3">
        <v>61.55</v>
      </c>
      <c r="L1909" s="3">
        <v>51.29</v>
      </c>
      <c r="M1909" s="3">
        <v>41.04</v>
      </c>
      <c r="N1909" s="3">
        <v>30.78</v>
      </c>
      <c r="O1909" s="3">
        <v>20.52</v>
      </c>
      <c r="P1909" s="3">
        <v>10.26</v>
      </c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</row>
    <row r="1910" spans="1:33" x14ac:dyDescent="0.25">
      <c r="A1910" t="s">
        <v>834</v>
      </c>
      <c r="B1910" s="8" t="s">
        <v>5627</v>
      </c>
      <c r="C1910" s="8" t="s">
        <v>5627</v>
      </c>
      <c r="D1910" s="5" t="s">
        <v>396</v>
      </c>
      <c r="E1910" s="3">
        <v>4.32</v>
      </c>
      <c r="F1910" s="3">
        <v>4.3</v>
      </c>
      <c r="G1910" s="3">
        <v>3.84</v>
      </c>
      <c r="H1910" s="3">
        <v>3.49</v>
      </c>
      <c r="I1910" s="3">
        <v>3.54</v>
      </c>
      <c r="J1910" s="3">
        <v>3.1</v>
      </c>
      <c r="K1910" s="3">
        <v>2.66</v>
      </c>
      <c r="L1910" s="3">
        <v>2.21</v>
      </c>
      <c r="M1910" s="3">
        <v>1.77</v>
      </c>
      <c r="N1910" s="3">
        <v>1.33</v>
      </c>
      <c r="O1910" s="3">
        <v>0.89</v>
      </c>
      <c r="P1910" s="3">
        <v>0.44</v>
      </c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</row>
    <row r="1911" spans="1:33" x14ac:dyDescent="0.25">
      <c r="A1911" t="s">
        <v>834</v>
      </c>
      <c r="B1911" s="8" t="s">
        <v>5628</v>
      </c>
      <c r="C1911" s="8" t="s">
        <v>5628</v>
      </c>
      <c r="D1911" s="5" t="s">
        <v>732</v>
      </c>
      <c r="E1911" s="3">
        <v>5.65</v>
      </c>
      <c r="F1911" s="3">
        <v>6.53</v>
      </c>
      <c r="G1911" s="3">
        <v>7.15</v>
      </c>
      <c r="H1911" s="3">
        <v>8.0399999999999991</v>
      </c>
      <c r="I1911" s="3">
        <v>7.59</v>
      </c>
      <c r="J1911" s="3">
        <v>6.64</v>
      </c>
      <c r="K1911" s="3">
        <v>5.69</v>
      </c>
      <c r="L1911" s="3">
        <v>4.74</v>
      </c>
      <c r="M1911" s="3">
        <v>3.8</v>
      </c>
      <c r="N1911" s="3">
        <v>2.85</v>
      </c>
      <c r="O1911" s="3">
        <v>1.9</v>
      </c>
      <c r="P1911" s="3">
        <v>0.95</v>
      </c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</row>
    <row r="1912" spans="1:33" x14ac:dyDescent="0.25">
      <c r="A1912" t="s">
        <v>834</v>
      </c>
      <c r="B1912" s="8" t="s">
        <v>5628</v>
      </c>
      <c r="C1912" s="8" t="s">
        <v>5629</v>
      </c>
      <c r="D1912" s="5" t="s">
        <v>2404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</row>
    <row r="1913" spans="1:33" x14ac:dyDescent="0.25">
      <c r="A1913" t="s">
        <v>834</v>
      </c>
      <c r="B1913" s="8" t="s">
        <v>5628</v>
      </c>
      <c r="C1913" s="8" t="s">
        <v>5630</v>
      </c>
      <c r="D1913" s="5" t="s">
        <v>2405</v>
      </c>
      <c r="E1913" s="3">
        <v>5</v>
      </c>
      <c r="F1913" s="3">
        <v>5.87</v>
      </c>
      <c r="G1913" s="3">
        <v>6.42</v>
      </c>
      <c r="H1913" s="3">
        <v>7.31</v>
      </c>
      <c r="I1913" s="3">
        <v>7.15</v>
      </c>
      <c r="J1913" s="3">
        <v>6.26</v>
      </c>
      <c r="K1913" s="3">
        <v>5.36</v>
      </c>
      <c r="L1913" s="3">
        <v>4.47</v>
      </c>
      <c r="M1913" s="3">
        <v>3.58</v>
      </c>
      <c r="N1913" s="3">
        <v>2.68</v>
      </c>
      <c r="O1913" s="3">
        <v>1.79</v>
      </c>
      <c r="P1913" s="3">
        <v>0.89</v>
      </c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</row>
    <row r="1914" spans="1:33" x14ac:dyDescent="0.25">
      <c r="A1914" t="s">
        <v>834</v>
      </c>
      <c r="B1914" s="8" t="s">
        <v>5631</v>
      </c>
      <c r="C1914" s="8" t="s">
        <v>5631</v>
      </c>
      <c r="D1914" s="5" t="s">
        <v>201</v>
      </c>
      <c r="E1914" s="3">
        <v>52.61</v>
      </c>
      <c r="F1914" s="3">
        <v>53.32</v>
      </c>
      <c r="G1914" s="3">
        <v>53.83</v>
      </c>
      <c r="H1914" s="3">
        <v>54.6</v>
      </c>
      <c r="I1914" s="3">
        <v>61.6</v>
      </c>
      <c r="J1914" s="3">
        <v>53.9</v>
      </c>
      <c r="K1914" s="3">
        <v>46.2</v>
      </c>
      <c r="L1914" s="3">
        <v>38.5</v>
      </c>
      <c r="M1914" s="3">
        <v>30.8</v>
      </c>
      <c r="N1914" s="3">
        <v>23.1</v>
      </c>
      <c r="O1914" s="3">
        <v>15.4</v>
      </c>
      <c r="P1914" s="3">
        <v>7.7</v>
      </c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</row>
    <row r="1915" spans="1:33" x14ac:dyDescent="0.25">
      <c r="A1915" t="s">
        <v>834</v>
      </c>
      <c r="B1915" s="8" t="s">
        <v>5632</v>
      </c>
      <c r="C1915" s="8" t="s">
        <v>5632</v>
      </c>
      <c r="D1915" s="5" t="s">
        <v>834</v>
      </c>
      <c r="E1915" s="3">
        <v>283.60000000000002</v>
      </c>
      <c r="F1915" s="3">
        <v>188.18</v>
      </c>
      <c r="G1915" s="3">
        <v>200.59</v>
      </c>
      <c r="H1915" s="3">
        <v>173.57</v>
      </c>
      <c r="I1915" s="3">
        <v>166.24</v>
      </c>
      <c r="J1915" s="3">
        <v>145.46</v>
      </c>
      <c r="K1915" s="3">
        <v>124.68</v>
      </c>
      <c r="L1915" s="3">
        <v>103.9</v>
      </c>
      <c r="M1915" s="3">
        <v>83.12</v>
      </c>
      <c r="N1915" s="3">
        <v>62.34</v>
      </c>
      <c r="O1915" s="3">
        <v>41.56</v>
      </c>
      <c r="P1915" s="3">
        <v>20.78</v>
      </c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</row>
    <row r="1916" spans="1:33" x14ac:dyDescent="0.25">
      <c r="A1916" t="s">
        <v>834</v>
      </c>
      <c r="B1916" s="8" t="s">
        <v>5633</v>
      </c>
      <c r="C1916" s="8" t="s">
        <v>5633</v>
      </c>
      <c r="D1916" s="5" t="s">
        <v>2394</v>
      </c>
      <c r="E1916" s="3">
        <v>9.92</v>
      </c>
      <c r="F1916" s="3">
        <v>10.1</v>
      </c>
      <c r="G1916" s="3">
        <v>9.8000000000000007</v>
      </c>
      <c r="H1916" s="3">
        <v>9.42</v>
      </c>
      <c r="I1916" s="3">
        <v>8.02</v>
      </c>
      <c r="J1916" s="3">
        <v>7.02</v>
      </c>
      <c r="K1916" s="3">
        <v>6.02</v>
      </c>
      <c r="L1916" s="3">
        <v>5.01</v>
      </c>
      <c r="M1916" s="3">
        <v>4.01</v>
      </c>
      <c r="N1916" s="3">
        <v>3.01</v>
      </c>
      <c r="O1916" s="3">
        <v>2.0099999999999998</v>
      </c>
      <c r="P1916" s="3">
        <v>1</v>
      </c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</row>
    <row r="1917" spans="1:33" x14ac:dyDescent="0.25">
      <c r="A1917" t="s">
        <v>834</v>
      </c>
      <c r="B1917" s="8" t="s">
        <v>5634</v>
      </c>
      <c r="C1917" s="8" t="s">
        <v>5634</v>
      </c>
      <c r="D1917" s="5" t="s">
        <v>1389</v>
      </c>
      <c r="E1917" s="3">
        <v>23.2</v>
      </c>
      <c r="F1917" s="3">
        <v>24.86</v>
      </c>
      <c r="G1917" s="3">
        <v>23.16</v>
      </c>
      <c r="H1917" s="3">
        <v>21.6</v>
      </c>
      <c r="I1917" s="3">
        <v>27.38</v>
      </c>
      <c r="J1917" s="3">
        <v>23.96</v>
      </c>
      <c r="K1917" s="3">
        <v>20.54</v>
      </c>
      <c r="L1917" s="3">
        <v>17.11</v>
      </c>
      <c r="M1917" s="3">
        <v>13.69</v>
      </c>
      <c r="N1917" s="3">
        <v>10.27</v>
      </c>
      <c r="O1917" s="3">
        <v>6.85</v>
      </c>
      <c r="P1917" s="3">
        <v>3.42</v>
      </c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</row>
    <row r="1918" spans="1:33" x14ac:dyDescent="0.25">
      <c r="A1918" t="s">
        <v>834</v>
      </c>
      <c r="B1918" s="8" t="s">
        <v>5634</v>
      </c>
      <c r="C1918" s="8" t="s">
        <v>5635</v>
      </c>
      <c r="D1918" s="5" t="s">
        <v>2406</v>
      </c>
      <c r="E1918" s="3">
        <v>4.63</v>
      </c>
      <c r="F1918" s="3">
        <v>7.23</v>
      </c>
      <c r="G1918" s="3">
        <v>6.99</v>
      </c>
      <c r="H1918" s="3">
        <v>5.82</v>
      </c>
      <c r="I1918" s="3">
        <v>10.58</v>
      </c>
      <c r="J1918" s="3">
        <v>9.26</v>
      </c>
      <c r="K1918" s="3">
        <v>7.94</v>
      </c>
      <c r="L1918" s="3">
        <v>6.61</v>
      </c>
      <c r="M1918" s="3">
        <v>5.29</v>
      </c>
      <c r="N1918" s="3">
        <v>3.97</v>
      </c>
      <c r="O1918" s="3">
        <v>2.65</v>
      </c>
      <c r="P1918" s="3">
        <v>1.32</v>
      </c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</row>
    <row r="1919" spans="1:33" x14ac:dyDescent="0.25">
      <c r="A1919" t="s">
        <v>72</v>
      </c>
      <c r="B1919" s="8" t="s">
        <v>5636</v>
      </c>
      <c r="C1919" s="8" t="s">
        <v>5636</v>
      </c>
      <c r="D1919" s="5" t="s">
        <v>2408</v>
      </c>
      <c r="E1919" s="3">
        <v>90.98</v>
      </c>
      <c r="F1919" s="3">
        <v>77.650000000000006</v>
      </c>
      <c r="G1919" s="3">
        <v>71.52</v>
      </c>
      <c r="H1919" s="3">
        <v>76.489999999999995</v>
      </c>
      <c r="I1919" s="3">
        <v>91.38</v>
      </c>
      <c r="J1919" s="3">
        <v>79.959999999999994</v>
      </c>
      <c r="K1919" s="3">
        <v>68.540000000000006</v>
      </c>
      <c r="L1919" s="3">
        <v>57.11</v>
      </c>
      <c r="M1919" s="3">
        <v>45.69</v>
      </c>
      <c r="N1919" s="3">
        <v>34.270000000000003</v>
      </c>
      <c r="O1919" s="3">
        <v>22.85</v>
      </c>
      <c r="P1919" s="3">
        <v>11.42</v>
      </c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</row>
    <row r="1920" spans="1:33" x14ac:dyDescent="0.25">
      <c r="A1920" t="s">
        <v>72</v>
      </c>
      <c r="B1920" s="8" t="s">
        <v>5637</v>
      </c>
      <c r="C1920" s="8" t="s">
        <v>5637</v>
      </c>
      <c r="D1920" s="5" t="s">
        <v>125</v>
      </c>
      <c r="E1920" s="3">
        <v>0</v>
      </c>
      <c r="F1920" s="3">
        <v>0</v>
      </c>
      <c r="G1920" s="3">
        <v>0</v>
      </c>
      <c r="H1920" s="3">
        <v>7.81</v>
      </c>
      <c r="I1920" s="3">
        <v>7.61</v>
      </c>
      <c r="J1920" s="3">
        <v>6.66</v>
      </c>
      <c r="K1920" s="3">
        <v>5.71</v>
      </c>
      <c r="L1920" s="3">
        <v>4.76</v>
      </c>
      <c r="M1920" s="3">
        <v>3.81</v>
      </c>
      <c r="N1920" s="3">
        <v>2.85</v>
      </c>
      <c r="O1920" s="3">
        <v>1.9</v>
      </c>
      <c r="P1920" s="3">
        <v>0.95</v>
      </c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</row>
    <row r="1921" spans="1:33" x14ac:dyDescent="0.25">
      <c r="A1921" t="s">
        <v>72</v>
      </c>
      <c r="B1921" s="8" t="s">
        <v>5638</v>
      </c>
      <c r="C1921" s="8" t="s">
        <v>5638</v>
      </c>
      <c r="D1921" s="5" t="s">
        <v>577</v>
      </c>
      <c r="E1921" s="3">
        <v>20.94</v>
      </c>
      <c r="F1921" s="3">
        <v>19.04</v>
      </c>
      <c r="G1921" s="3">
        <v>17.829999999999998</v>
      </c>
      <c r="H1921" s="3">
        <v>18.05</v>
      </c>
      <c r="I1921" s="3">
        <v>16.91</v>
      </c>
      <c r="J1921" s="3">
        <v>14.8</v>
      </c>
      <c r="K1921" s="3">
        <v>12.68</v>
      </c>
      <c r="L1921" s="3">
        <v>10.57</v>
      </c>
      <c r="M1921" s="3">
        <v>8.4600000000000009</v>
      </c>
      <c r="N1921" s="3">
        <v>6.34</v>
      </c>
      <c r="O1921" s="3">
        <v>4.2300000000000004</v>
      </c>
      <c r="P1921" s="3">
        <v>2.11</v>
      </c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</row>
    <row r="1922" spans="1:33" x14ac:dyDescent="0.25">
      <c r="A1922" t="s">
        <v>72</v>
      </c>
      <c r="B1922" s="8" t="s">
        <v>5639</v>
      </c>
      <c r="C1922" s="8" t="s">
        <v>5639</v>
      </c>
      <c r="D1922" s="5" t="s">
        <v>701</v>
      </c>
      <c r="E1922" s="3">
        <v>42.78</v>
      </c>
      <c r="F1922" s="3">
        <v>34.17</v>
      </c>
      <c r="G1922" s="3">
        <v>30.11</v>
      </c>
      <c r="H1922" s="3">
        <v>27.43</v>
      </c>
      <c r="I1922" s="3">
        <v>23.4</v>
      </c>
      <c r="J1922" s="3">
        <v>20.48</v>
      </c>
      <c r="K1922" s="3">
        <v>17.55</v>
      </c>
      <c r="L1922" s="3">
        <v>14.63</v>
      </c>
      <c r="M1922" s="3">
        <v>11.7</v>
      </c>
      <c r="N1922" s="3">
        <v>8.7799999999999994</v>
      </c>
      <c r="O1922" s="3">
        <v>5.85</v>
      </c>
      <c r="P1922" s="3">
        <v>2.93</v>
      </c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</row>
    <row r="1923" spans="1:33" x14ac:dyDescent="0.25">
      <c r="A1923" t="s">
        <v>72</v>
      </c>
      <c r="B1923" s="8" t="s">
        <v>5640</v>
      </c>
      <c r="C1923" s="8" t="s">
        <v>5640</v>
      </c>
      <c r="D1923" s="5" t="s">
        <v>2417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3">
        <v>0</v>
      </c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</row>
    <row r="1924" spans="1:33" x14ac:dyDescent="0.25">
      <c r="A1924" t="s">
        <v>72</v>
      </c>
      <c r="B1924" s="8" t="s">
        <v>5641</v>
      </c>
      <c r="C1924" s="8" t="s">
        <v>5641</v>
      </c>
      <c r="D1924" s="5" t="s">
        <v>39</v>
      </c>
      <c r="E1924" s="3">
        <v>4.16</v>
      </c>
      <c r="F1924" s="3">
        <v>3.48</v>
      </c>
      <c r="G1924" s="3">
        <v>3.27</v>
      </c>
      <c r="H1924" s="3">
        <v>3.06</v>
      </c>
      <c r="I1924" s="3">
        <v>2.92</v>
      </c>
      <c r="J1924" s="3">
        <v>2.56</v>
      </c>
      <c r="K1924" s="3">
        <v>2.19</v>
      </c>
      <c r="L1924" s="3">
        <v>1.83</v>
      </c>
      <c r="M1924" s="3">
        <v>1.46</v>
      </c>
      <c r="N1924" s="3">
        <v>1.1000000000000001</v>
      </c>
      <c r="O1924" s="3">
        <v>0.73</v>
      </c>
      <c r="P1924" s="3">
        <v>0.37</v>
      </c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</row>
    <row r="1925" spans="1:33" x14ac:dyDescent="0.25">
      <c r="A1925" t="s">
        <v>72</v>
      </c>
      <c r="B1925" s="8" t="s">
        <v>5642</v>
      </c>
      <c r="C1925" s="8" t="s">
        <v>5642</v>
      </c>
      <c r="D1925" s="5" t="s">
        <v>10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3">
        <v>0</v>
      </c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</row>
    <row r="1926" spans="1:33" x14ac:dyDescent="0.25">
      <c r="A1926" t="s">
        <v>72</v>
      </c>
      <c r="B1926" s="8" t="s">
        <v>5643</v>
      </c>
      <c r="C1926" s="8" t="s">
        <v>5643</v>
      </c>
      <c r="D1926" s="5" t="s">
        <v>2418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3">
        <v>0</v>
      </c>
      <c r="O1926" s="3">
        <v>0</v>
      </c>
      <c r="P1926" s="3">
        <v>0</v>
      </c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</row>
    <row r="1927" spans="1:33" x14ac:dyDescent="0.25">
      <c r="A1927" t="s">
        <v>72</v>
      </c>
      <c r="B1927" s="8" t="s">
        <v>5644</v>
      </c>
      <c r="C1927" s="8" t="s">
        <v>5644</v>
      </c>
      <c r="D1927" s="5" t="s">
        <v>13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</row>
    <row r="1928" spans="1:33" x14ac:dyDescent="0.25">
      <c r="A1928" t="s">
        <v>72</v>
      </c>
      <c r="B1928" s="8" t="s">
        <v>5645</v>
      </c>
      <c r="C1928" s="8" t="s">
        <v>5645</v>
      </c>
      <c r="D1928" s="5" t="s">
        <v>14</v>
      </c>
      <c r="E1928" s="3">
        <v>1.2</v>
      </c>
      <c r="F1928" s="3">
        <v>1.08</v>
      </c>
      <c r="G1928" s="3">
        <v>1.06</v>
      </c>
      <c r="H1928" s="3">
        <v>0.98</v>
      </c>
      <c r="I1928" s="3">
        <v>0.78</v>
      </c>
      <c r="J1928" s="3">
        <v>0.68</v>
      </c>
      <c r="K1928" s="3">
        <v>0.59</v>
      </c>
      <c r="L1928" s="3">
        <v>0.49</v>
      </c>
      <c r="M1928" s="3">
        <v>0.39</v>
      </c>
      <c r="N1928" s="3">
        <v>0.28999999999999998</v>
      </c>
      <c r="O1928" s="3">
        <v>0.2</v>
      </c>
      <c r="P1928" s="3">
        <v>0.1</v>
      </c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</row>
    <row r="1929" spans="1:33" x14ac:dyDescent="0.25">
      <c r="A1929" t="s">
        <v>72</v>
      </c>
      <c r="B1929" s="8" t="s">
        <v>5646</v>
      </c>
      <c r="C1929" s="8" t="s">
        <v>5646</v>
      </c>
      <c r="D1929" s="5" t="s">
        <v>1708</v>
      </c>
      <c r="E1929" s="3">
        <v>7.75</v>
      </c>
      <c r="F1929" s="3">
        <v>6.07</v>
      </c>
      <c r="G1929" s="3">
        <v>8.61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3">
        <v>0</v>
      </c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</row>
    <row r="1930" spans="1:33" x14ac:dyDescent="0.25">
      <c r="A1930" t="s">
        <v>72</v>
      </c>
      <c r="B1930" s="8" t="s">
        <v>5647</v>
      </c>
      <c r="C1930" s="8" t="s">
        <v>5647</v>
      </c>
      <c r="D1930" s="5" t="s">
        <v>470</v>
      </c>
      <c r="E1930" s="3">
        <v>0</v>
      </c>
      <c r="F1930" s="3">
        <v>0</v>
      </c>
      <c r="G1930" s="3">
        <v>0</v>
      </c>
      <c r="H1930" s="3">
        <v>0</v>
      </c>
      <c r="I1930" s="3">
        <v>7.42</v>
      </c>
      <c r="J1930" s="3">
        <v>6.49</v>
      </c>
      <c r="K1930" s="3">
        <v>5.57</v>
      </c>
      <c r="L1930" s="3">
        <v>4.6399999999999997</v>
      </c>
      <c r="M1930" s="3">
        <v>3.71</v>
      </c>
      <c r="N1930" s="3">
        <v>2.78</v>
      </c>
      <c r="O1930" s="3">
        <v>1.86</v>
      </c>
      <c r="P1930" s="3">
        <v>0.93</v>
      </c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</row>
    <row r="1931" spans="1:33" x14ac:dyDescent="0.25">
      <c r="A1931" t="s">
        <v>72</v>
      </c>
      <c r="B1931" s="8" t="s">
        <v>5648</v>
      </c>
      <c r="C1931" s="8" t="s">
        <v>5648</v>
      </c>
      <c r="D1931" s="5" t="s">
        <v>34</v>
      </c>
      <c r="E1931" s="3">
        <v>0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0</v>
      </c>
      <c r="M1931" s="3">
        <v>0</v>
      </c>
      <c r="N1931" s="3">
        <v>0</v>
      </c>
      <c r="O1931" s="3">
        <v>0</v>
      </c>
      <c r="P1931" s="3">
        <v>0</v>
      </c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</row>
    <row r="1932" spans="1:33" x14ac:dyDescent="0.25">
      <c r="A1932" t="s">
        <v>72</v>
      </c>
      <c r="B1932" s="8" t="s">
        <v>5649</v>
      </c>
      <c r="C1932" s="8" t="s">
        <v>5649</v>
      </c>
      <c r="D1932" s="5" t="s">
        <v>2419</v>
      </c>
      <c r="E1932" s="3">
        <v>76.33</v>
      </c>
      <c r="F1932" s="3">
        <v>82.89</v>
      </c>
      <c r="G1932" s="3">
        <v>73.47</v>
      </c>
      <c r="H1932" s="3">
        <v>94.95</v>
      </c>
      <c r="I1932" s="3">
        <v>101.65</v>
      </c>
      <c r="J1932" s="3">
        <v>88.94</v>
      </c>
      <c r="K1932" s="3">
        <v>76.239999999999995</v>
      </c>
      <c r="L1932" s="3">
        <v>63.53</v>
      </c>
      <c r="M1932" s="3">
        <v>50.83</v>
      </c>
      <c r="N1932" s="3">
        <v>38.119999999999997</v>
      </c>
      <c r="O1932" s="3">
        <v>25.41</v>
      </c>
      <c r="P1932" s="3">
        <v>12.71</v>
      </c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</row>
    <row r="1933" spans="1:33" x14ac:dyDescent="0.25">
      <c r="A1933" t="s">
        <v>72</v>
      </c>
      <c r="B1933" s="8" t="s">
        <v>5650</v>
      </c>
      <c r="C1933" s="8" t="s">
        <v>5650</v>
      </c>
      <c r="D1933" s="5" t="s">
        <v>170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">
        <v>0</v>
      </c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</row>
    <row r="1934" spans="1:33" x14ac:dyDescent="0.25">
      <c r="A1934" t="s">
        <v>72</v>
      </c>
      <c r="B1934" s="8" t="s">
        <v>5651</v>
      </c>
      <c r="C1934" s="8" t="s">
        <v>5651</v>
      </c>
      <c r="D1934" s="5" t="s">
        <v>1032</v>
      </c>
      <c r="E1934" s="3">
        <v>1.22</v>
      </c>
      <c r="F1934" s="3">
        <v>1.05</v>
      </c>
      <c r="G1934" s="3">
        <v>0.98</v>
      </c>
      <c r="H1934" s="3">
        <v>0.92</v>
      </c>
      <c r="I1934" s="3">
        <v>0.86</v>
      </c>
      <c r="J1934" s="3">
        <v>0.75</v>
      </c>
      <c r="K1934" s="3">
        <v>0.65</v>
      </c>
      <c r="L1934" s="3">
        <v>0.54</v>
      </c>
      <c r="M1934" s="3">
        <v>0.43</v>
      </c>
      <c r="N1934" s="3">
        <v>0.32</v>
      </c>
      <c r="O1934" s="3">
        <v>0.22</v>
      </c>
      <c r="P1934" s="3">
        <v>0.11</v>
      </c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</row>
    <row r="1935" spans="1:33" x14ac:dyDescent="0.25">
      <c r="A1935" t="s">
        <v>72</v>
      </c>
      <c r="B1935" s="8" t="s">
        <v>5652</v>
      </c>
      <c r="C1935" s="8" t="s">
        <v>5652</v>
      </c>
      <c r="D1935" s="5" t="s">
        <v>26</v>
      </c>
      <c r="E1935" s="3">
        <v>0.88</v>
      </c>
      <c r="F1935" s="3">
        <v>0.81</v>
      </c>
      <c r="G1935" s="3">
        <v>0.78</v>
      </c>
      <c r="H1935" s="3">
        <v>0.79</v>
      </c>
      <c r="I1935" s="3">
        <v>0.79</v>
      </c>
      <c r="J1935" s="3">
        <v>0.69</v>
      </c>
      <c r="K1935" s="3">
        <v>0.59</v>
      </c>
      <c r="L1935" s="3">
        <v>0.49</v>
      </c>
      <c r="M1935" s="3">
        <v>0.4</v>
      </c>
      <c r="N1935" s="3">
        <v>0.3</v>
      </c>
      <c r="O1935" s="3">
        <v>0.2</v>
      </c>
      <c r="P1935" s="3">
        <v>0.1</v>
      </c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</row>
    <row r="1936" spans="1:33" x14ac:dyDescent="0.25">
      <c r="A1936" t="s">
        <v>24</v>
      </c>
      <c r="B1936" s="8" t="s">
        <v>5653</v>
      </c>
      <c r="C1936" s="8" t="s">
        <v>5653</v>
      </c>
      <c r="D1936" s="5" t="s">
        <v>219</v>
      </c>
      <c r="E1936" s="3">
        <v>4.24</v>
      </c>
      <c r="F1936" s="3">
        <v>41.82</v>
      </c>
      <c r="G1936" s="3">
        <v>40.229999999999997</v>
      </c>
      <c r="H1936" s="3">
        <v>37.97</v>
      </c>
      <c r="I1936" s="3">
        <v>49.34</v>
      </c>
      <c r="J1936" s="3">
        <v>43.17</v>
      </c>
      <c r="K1936" s="3">
        <v>37.01</v>
      </c>
      <c r="L1936" s="3">
        <v>30.84</v>
      </c>
      <c r="M1936" s="3">
        <v>24.67</v>
      </c>
      <c r="N1936" s="3">
        <v>18.5</v>
      </c>
      <c r="O1936" s="3">
        <v>12.34</v>
      </c>
      <c r="P1936" s="3">
        <v>6.17</v>
      </c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</row>
    <row r="1937" spans="1:33" x14ac:dyDescent="0.25">
      <c r="A1937" t="s">
        <v>24</v>
      </c>
      <c r="B1937" s="8" t="s">
        <v>5654</v>
      </c>
      <c r="C1937" s="8" t="s">
        <v>5654</v>
      </c>
      <c r="D1937" s="5" t="s">
        <v>38</v>
      </c>
      <c r="E1937" s="3">
        <v>83.95</v>
      </c>
      <c r="F1937" s="3">
        <v>98.36</v>
      </c>
      <c r="G1937" s="3">
        <v>94.85</v>
      </c>
      <c r="H1937" s="3">
        <v>93.41</v>
      </c>
      <c r="I1937" s="3">
        <v>147.72999999999999</v>
      </c>
      <c r="J1937" s="3">
        <v>129.26</v>
      </c>
      <c r="K1937" s="3">
        <v>110.8</v>
      </c>
      <c r="L1937" s="3">
        <v>92.33</v>
      </c>
      <c r="M1937" s="3">
        <v>73.87</v>
      </c>
      <c r="N1937" s="3">
        <v>55.4</v>
      </c>
      <c r="O1937" s="3">
        <v>36.93</v>
      </c>
      <c r="P1937" s="3">
        <v>18.47</v>
      </c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</row>
    <row r="1938" spans="1:33" x14ac:dyDescent="0.25">
      <c r="A1938" t="s">
        <v>24</v>
      </c>
      <c r="B1938" s="8" t="s">
        <v>5655</v>
      </c>
      <c r="C1938" s="8" t="s">
        <v>5655</v>
      </c>
      <c r="D1938" s="5" t="s">
        <v>39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3">
        <v>0</v>
      </c>
      <c r="O1938" s="3">
        <v>0</v>
      </c>
      <c r="P1938" s="3">
        <v>0</v>
      </c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</row>
    <row r="1939" spans="1:33" x14ac:dyDescent="0.25">
      <c r="A1939" t="s">
        <v>24</v>
      </c>
      <c r="B1939" s="8" t="s">
        <v>5656</v>
      </c>
      <c r="C1939" s="8" t="s">
        <v>5656</v>
      </c>
      <c r="D1939" s="5" t="s">
        <v>599</v>
      </c>
      <c r="E1939" s="3">
        <v>445.38</v>
      </c>
      <c r="F1939" s="3">
        <v>434.57</v>
      </c>
      <c r="G1939" s="3">
        <v>421.72</v>
      </c>
      <c r="H1939" s="3">
        <v>376.76</v>
      </c>
      <c r="I1939" s="3">
        <v>462.14</v>
      </c>
      <c r="J1939" s="3">
        <v>404.37</v>
      </c>
      <c r="K1939" s="3">
        <v>346.61</v>
      </c>
      <c r="L1939" s="3">
        <v>288.83999999999997</v>
      </c>
      <c r="M1939" s="3">
        <v>231.07</v>
      </c>
      <c r="N1939" s="3">
        <v>173.3</v>
      </c>
      <c r="O1939" s="3">
        <v>115.54</v>
      </c>
      <c r="P1939" s="3">
        <v>57.77</v>
      </c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</row>
    <row r="1940" spans="1:33" x14ac:dyDescent="0.25">
      <c r="A1940" t="s">
        <v>24</v>
      </c>
      <c r="B1940" s="8" t="s">
        <v>6732</v>
      </c>
      <c r="C1940" s="8" t="s">
        <v>5657</v>
      </c>
      <c r="D1940" s="5" t="s">
        <v>2429</v>
      </c>
      <c r="E1940" s="3">
        <v>13.61</v>
      </c>
      <c r="F1940" s="3">
        <v>14.57</v>
      </c>
      <c r="G1940" s="3">
        <v>12.05</v>
      </c>
      <c r="H1940" s="3">
        <v>10.24</v>
      </c>
      <c r="I1940" s="3">
        <v>7.81</v>
      </c>
      <c r="J1940" s="3">
        <v>6.83</v>
      </c>
      <c r="K1940" s="3">
        <v>5.86</v>
      </c>
      <c r="L1940" s="3">
        <v>4.88</v>
      </c>
      <c r="M1940" s="3">
        <v>3.91</v>
      </c>
      <c r="N1940" s="3">
        <v>2.93</v>
      </c>
      <c r="O1940" s="3">
        <v>1.95</v>
      </c>
      <c r="P1940" s="3">
        <v>0.98</v>
      </c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</row>
    <row r="1941" spans="1:33" x14ac:dyDescent="0.25">
      <c r="A1941" t="s">
        <v>24</v>
      </c>
      <c r="B1941" s="8" t="s">
        <v>6732</v>
      </c>
      <c r="C1941" s="8" t="s">
        <v>5658</v>
      </c>
      <c r="D1941" s="5" t="s">
        <v>2430</v>
      </c>
      <c r="E1941" s="3">
        <v>22.67</v>
      </c>
      <c r="F1941" s="3">
        <v>24.27</v>
      </c>
      <c r="G1941" s="3">
        <v>20.07</v>
      </c>
      <c r="H1941" s="3">
        <v>16.22</v>
      </c>
      <c r="I1941" s="3">
        <v>12.11</v>
      </c>
      <c r="J1941" s="3">
        <v>10.6</v>
      </c>
      <c r="K1941" s="3">
        <v>9.08</v>
      </c>
      <c r="L1941" s="3">
        <v>7.57</v>
      </c>
      <c r="M1941" s="3">
        <v>6.06</v>
      </c>
      <c r="N1941" s="3">
        <v>4.54</v>
      </c>
      <c r="O1941" s="3">
        <v>3.03</v>
      </c>
      <c r="P1941" s="3">
        <v>1.51</v>
      </c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</row>
    <row r="1942" spans="1:33" x14ac:dyDescent="0.25">
      <c r="A1942" t="s">
        <v>24</v>
      </c>
      <c r="B1942" s="8" t="s">
        <v>6732</v>
      </c>
      <c r="C1942" s="8" t="s">
        <v>5659</v>
      </c>
      <c r="D1942" s="5" t="s">
        <v>2431</v>
      </c>
      <c r="E1942" s="3">
        <v>6.4</v>
      </c>
      <c r="F1942" s="3">
        <v>6.85</v>
      </c>
      <c r="G1942" s="3">
        <v>5.67</v>
      </c>
      <c r="H1942" s="3">
        <v>6.96</v>
      </c>
      <c r="I1942" s="3">
        <v>20.25</v>
      </c>
      <c r="J1942" s="3">
        <v>17.72</v>
      </c>
      <c r="K1942" s="3">
        <v>15.19</v>
      </c>
      <c r="L1942" s="3">
        <v>12.66</v>
      </c>
      <c r="M1942" s="3">
        <v>10.130000000000001</v>
      </c>
      <c r="N1942" s="3">
        <v>7.59</v>
      </c>
      <c r="O1942" s="3">
        <v>5.0599999999999996</v>
      </c>
      <c r="P1942" s="3">
        <v>2.5299999999999998</v>
      </c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</row>
    <row r="1943" spans="1:33" x14ac:dyDescent="0.25">
      <c r="A1943" t="s">
        <v>24</v>
      </c>
      <c r="B1943" s="8" t="s">
        <v>5660</v>
      </c>
      <c r="C1943" s="8" t="s">
        <v>5660</v>
      </c>
      <c r="D1943" s="5" t="s">
        <v>41</v>
      </c>
      <c r="E1943" s="3">
        <v>121.21</v>
      </c>
      <c r="F1943" s="3">
        <v>120.35</v>
      </c>
      <c r="G1943" s="3">
        <v>116.3</v>
      </c>
      <c r="H1943" s="3">
        <v>97.91</v>
      </c>
      <c r="I1943" s="3">
        <v>119.23</v>
      </c>
      <c r="J1943" s="3">
        <v>104.33</v>
      </c>
      <c r="K1943" s="3">
        <v>89.42</v>
      </c>
      <c r="L1943" s="3">
        <v>74.52</v>
      </c>
      <c r="M1943" s="3">
        <v>59.62</v>
      </c>
      <c r="N1943" s="3">
        <v>44.71</v>
      </c>
      <c r="O1943" s="3">
        <v>29.81</v>
      </c>
      <c r="P1943" s="3">
        <v>14.9</v>
      </c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</row>
    <row r="1944" spans="1:33" x14ac:dyDescent="0.25">
      <c r="A1944" t="s">
        <v>24</v>
      </c>
      <c r="B1944" s="8" t="s">
        <v>5661</v>
      </c>
      <c r="C1944" s="8" t="s">
        <v>5661</v>
      </c>
      <c r="D1944" s="5" t="s">
        <v>2432</v>
      </c>
      <c r="E1944" s="3">
        <v>13.47</v>
      </c>
      <c r="F1944" s="3">
        <v>15.2</v>
      </c>
      <c r="G1944" s="3">
        <v>14.46</v>
      </c>
      <c r="H1944" s="3">
        <v>13.27</v>
      </c>
      <c r="I1944" s="3">
        <v>19.850000000000001</v>
      </c>
      <c r="J1944" s="3">
        <v>17.37</v>
      </c>
      <c r="K1944" s="3">
        <v>14.89</v>
      </c>
      <c r="L1944" s="3">
        <v>12.41</v>
      </c>
      <c r="M1944" s="3">
        <v>9.93</v>
      </c>
      <c r="N1944" s="3">
        <v>7.44</v>
      </c>
      <c r="O1944" s="3">
        <v>4.96</v>
      </c>
      <c r="P1944" s="3">
        <v>2.48</v>
      </c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</row>
    <row r="1945" spans="1:33" x14ac:dyDescent="0.25">
      <c r="A1945" t="s">
        <v>24</v>
      </c>
      <c r="B1945" s="8" t="s">
        <v>5662</v>
      </c>
      <c r="C1945" s="8" t="s">
        <v>5662</v>
      </c>
      <c r="D1945" s="5" t="s">
        <v>2419</v>
      </c>
      <c r="E1945" s="3">
        <v>0.04</v>
      </c>
      <c r="F1945" s="3">
        <v>0.03</v>
      </c>
      <c r="G1945" s="3">
        <v>0.03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">
        <v>0</v>
      </c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</row>
    <row r="1946" spans="1:33" x14ac:dyDescent="0.25">
      <c r="A1946" t="s">
        <v>24</v>
      </c>
      <c r="B1946" s="8" t="s">
        <v>5663</v>
      </c>
      <c r="C1946" s="8" t="s">
        <v>5663</v>
      </c>
      <c r="D1946" s="5" t="s">
        <v>102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</row>
    <row r="1947" spans="1:33" x14ac:dyDescent="0.25">
      <c r="A1947" t="s">
        <v>24</v>
      </c>
      <c r="B1947" s="8" t="s">
        <v>5664</v>
      </c>
      <c r="C1947" s="8" t="s">
        <v>5664</v>
      </c>
      <c r="D1947" s="5" t="s">
        <v>2433</v>
      </c>
      <c r="E1947" s="3">
        <v>1.59</v>
      </c>
      <c r="F1947" s="3">
        <v>1.77</v>
      </c>
      <c r="G1947" s="3">
        <v>1.74</v>
      </c>
      <c r="H1947" s="3">
        <v>1.65</v>
      </c>
      <c r="I1947" s="3">
        <v>2.84</v>
      </c>
      <c r="J1947" s="3">
        <v>2.4900000000000002</v>
      </c>
      <c r="K1947" s="3">
        <v>2.13</v>
      </c>
      <c r="L1947" s="3">
        <v>1.78</v>
      </c>
      <c r="M1947" s="3">
        <v>1.42</v>
      </c>
      <c r="N1947" s="3">
        <v>1.07</v>
      </c>
      <c r="O1947" s="3">
        <v>0.71</v>
      </c>
      <c r="P1947" s="3">
        <v>0.36</v>
      </c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</row>
    <row r="1948" spans="1:33" x14ac:dyDescent="0.25">
      <c r="A1948" t="s">
        <v>24</v>
      </c>
      <c r="B1948" s="8" t="s">
        <v>5665</v>
      </c>
      <c r="C1948" s="8" t="s">
        <v>5665</v>
      </c>
      <c r="D1948" s="5" t="s">
        <v>2434</v>
      </c>
      <c r="E1948" s="3">
        <v>22.1</v>
      </c>
      <c r="F1948" s="3">
        <v>24.6</v>
      </c>
      <c r="G1948" s="3">
        <v>23.75</v>
      </c>
      <c r="H1948" s="3">
        <v>51.01</v>
      </c>
      <c r="I1948" s="3">
        <v>49.84</v>
      </c>
      <c r="J1948" s="3">
        <v>43.61</v>
      </c>
      <c r="K1948" s="3">
        <v>37.380000000000003</v>
      </c>
      <c r="L1948" s="3">
        <v>31.15</v>
      </c>
      <c r="M1948" s="3">
        <v>24.92</v>
      </c>
      <c r="N1948" s="3">
        <v>18.690000000000001</v>
      </c>
      <c r="O1948" s="3">
        <v>12.46</v>
      </c>
      <c r="P1948" s="3">
        <v>6.23</v>
      </c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</row>
    <row r="1949" spans="1:33" x14ac:dyDescent="0.25">
      <c r="A1949" t="s">
        <v>24</v>
      </c>
      <c r="B1949" s="8" t="s">
        <v>5666</v>
      </c>
      <c r="C1949" s="8" t="s">
        <v>5666</v>
      </c>
      <c r="D1949" s="5" t="s">
        <v>24</v>
      </c>
      <c r="E1949" s="3">
        <v>143.47</v>
      </c>
      <c r="F1949" s="3">
        <v>151.41</v>
      </c>
      <c r="G1949" s="3">
        <v>145.91</v>
      </c>
      <c r="H1949" s="3">
        <v>137.84</v>
      </c>
      <c r="I1949" s="3">
        <v>137.38999999999999</v>
      </c>
      <c r="J1949" s="3">
        <v>120.22</v>
      </c>
      <c r="K1949" s="3">
        <v>103.04</v>
      </c>
      <c r="L1949" s="3">
        <v>85.87</v>
      </c>
      <c r="M1949" s="3">
        <v>68.7</v>
      </c>
      <c r="N1949" s="3">
        <v>51.52</v>
      </c>
      <c r="O1949" s="3">
        <v>34.35</v>
      </c>
      <c r="P1949" s="3">
        <v>17.170000000000002</v>
      </c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</row>
    <row r="1950" spans="1:33" x14ac:dyDescent="0.25">
      <c r="A1950" t="s">
        <v>1419</v>
      </c>
      <c r="B1950" s="8" t="s">
        <v>5667</v>
      </c>
      <c r="C1950" s="8" t="s">
        <v>5667</v>
      </c>
      <c r="D1950" s="5" t="s">
        <v>2438</v>
      </c>
      <c r="E1950" s="3">
        <v>9.6999999999999993</v>
      </c>
      <c r="F1950" s="3">
        <v>9.56</v>
      </c>
      <c r="G1950" s="3">
        <v>10.25</v>
      </c>
      <c r="H1950" s="3">
        <v>13.03</v>
      </c>
      <c r="I1950" s="3">
        <v>11.14</v>
      </c>
      <c r="J1950" s="3">
        <v>9.75</v>
      </c>
      <c r="K1950" s="3">
        <v>8.36</v>
      </c>
      <c r="L1950" s="3">
        <v>6.96</v>
      </c>
      <c r="M1950" s="3">
        <v>5.57</v>
      </c>
      <c r="N1950" s="3">
        <v>4.18</v>
      </c>
      <c r="O1950" s="3">
        <v>2.79</v>
      </c>
      <c r="P1950" s="3">
        <v>1.39</v>
      </c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</row>
    <row r="1951" spans="1:33" x14ac:dyDescent="0.25">
      <c r="A1951" t="s">
        <v>1419</v>
      </c>
      <c r="B1951" s="8" t="s">
        <v>5668</v>
      </c>
      <c r="C1951" s="8" t="s">
        <v>5668</v>
      </c>
      <c r="D1951" s="5" t="s">
        <v>147</v>
      </c>
      <c r="E1951" s="3">
        <v>19.37</v>
      </c>
      <c r="F1951" s="3">
        <v>18.55</v>
      </c>
      <c r="G1951" s="3">
        <v>16.350000000000001</v>
      </c>
      <c r="H1951" s="3">
        <v>19.440000000000001</v>
      </c>
      <c r="I1951" s="3">
        <v>20.85</v>
      </c>
      <c r="J1951" s="3">
        <v>18.239999999999998</v>
      </c>
      <c r="K1951" s="3">
        <v>15.64</v>
      </c>
      <c r="L1951" s="3">
        <v>13.03</v>
      </c>
      <c r="M1951" s="3">
        <v>10.43</v>
      </c>
      <c r="N1951" s="3">
        <v>7.82</v>
      </c>
      <c r="O1951" s="3">
        <v>5.21</v>
      </c>
      <c r="P1951" s="3">
        <v>2.61</v>
      </c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</row>
    <row r="1952" spans="1:33" x14ac:dyDescent="0.25">
      <c r="A1952" t="s">
        <v>1419</v>
      </c>
      <c r="B1952" s="8" t="s">
        <v>5669</v>
      </c>
      <c r="C1952" s="8" t="s">
        <v>5669</v>
      </c>
      <c r="D1952" s="5" t="s">
        <v>2444</v>
      </c>
      <c r="E1952" s="3">
        <v>36.31</v>
      </c>
      <c r="F1952" s="3">
        <v>44.87</v>
      </c>
      <c r="G1952" s="3">
        <v>44.2</v>
      </c>
      <c r="H1952" s="3">
        <v>37.92</v>
      </c>
      <c r="I1952" s="3">
        <v>35.21</v>
      </c>
      <c r="J1952" s="3">
        <v>30.81</v>
      </c>
      <c r="K1952" s="3">
        <v>26.41</v>
      </c>
      <c r="L1952" s="3">
        <v>22.01</v>
      </c>
      <c r="M1952" s="3">
        <v>17.61</v>
      </c>
      <c r="N1952" s="3">
        <v>13.2</v>
      </c>
      <c r="O1952" s="3">
        <v>8.8000000000000007</v>
      </c>
      <c r="P1952" s="3">
        <v>4.4000000000000004</v>
      </c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</row>
    <row r="1953" spans="1:33" x14ac:dyDescent="0.25">
      <c r="A1953" t="s">
        <v>1419</v>
      </c>
      <c r="B1953" s="8" t="s">
        <v>5670</v>
      </c>
      <c r="C1953" s="8" t="s">
        <v>5670</v>
      </c>
      <c r="D1953" s="5" t="s">
        <v>218</v>
      </c>
      <c r="E1953" s="3">
        <v>0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</row>
    <row r="1954" spans="1:33" x14ac:dyDescent="0.25">
      <c r="A1954" t="s">
        <v>1419</v>
      </c>
      <c r="B1954" s="8" t="s">
        <v>5671</v>
      </c>
      <c r="C1954" s="8" t="s">
        <v>5671</v>
      </c>
      <c r="D1954" s="5" t="s">
        <v>2440</v>
      </c>
      <c r="E1954" s="3">
        <v>31.61</v>
      </c>
      <c r="F1954" s="3">
        <v>33.07</v>
      </c>
      <c r="G1954" s="3">
        <v>31.95</v>
      </c>
      <c r="H1954" s="3">
        <v>31.83</v>
      </c>
      <c r="I1954" s="3">
        <v>40.49</v>
      </c>
      <c r="J1954" s="3">
        <v>35.43</v>
      </c>
      <c r="K1954" s="3">
        <v>30.37</v>
      </c>
      <c r="L1954" s="3">
        <v>25.31</v>
      </c>
      <c r="M1954" s="3">
        <v>20.25</v>
      </c>
      <c r="N1954" s="3">
        <v>15.18</v>
      </c>
      <c r="O1954" s="3">
        <v>10.119999999999999</v>
      </c>
      <c r="P1954" s="3">
        <v>5.0599999999999996</v>
      </c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</row>
    <row r="1955" spans="1:33" x14ac:dyDescent="0.25">
      <c r="A1955" t="s">
        <v>1419</v>
      </c>
      <c r="B1955" s="8" t="s">
        <v>5672</v>
      </c>
      <c r="C1955" s="8" t="s">
        <v>5672</v>
      </c>
      <c r="D1955" s="5" t="s">
        <v>2445</v>
      </c>
      <c r="E1955" s="3">
        <v>11.35</v>
      </c>
      <c r="F1955" s="3">
        <v>13.36</v>
      </c>
      <c r="G1955" s="3">
        <v>7.72</v>
      </c>
      <c r="H1955" s="3">
        <v>7.46</v>
      </c>
      <c r="I1955" s="3">
        <v>7.72</v>
      </c>
      <c r="J1955" s="3">
        <v>6.76</v>
      </c>
      <c r="K1955" s="3">
        <v>5.79</v>
      </c>
      <c r="L1955" s="3">
        <v>4.83</v>
      </c>
      <c r="M1955" s="3">
        <v>3.86</v>
      </c>
      <c r="N1955" s="3">
        <v>2.9</v>
      </c>
      <c r="O1955" s="3">
        <v>1.93</v>
      </c>
      <c r="P1955" s="3">
        <v>0.97</v>
      </c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</row>
    <row r="1956" spans="1:33" x14ac:dyDescent="0.25">
      <c r="A1956" t="s">
        <v>1419</v>
      </c>
      <c r="B1956" s="8" t="s">
        <v>5673</v>
      </c>
      <c r="C1956" s="8" t="s">
        <v>5673</v>
      </c>
      <c r="D1956" s="5" t="s">
        <v>2446</v>
      </c>
      <c r="E1956" s="3">
        <v>0</v>
      </c>
      <c r="F1956" s="3">
        <v>0</v>
      </c>
      <c r="G1956" s="3">
        <v>0</v>
      </c>
      <c r="H1956" s="3">
        <v>1.88</v>
      </c>
      <c r="I1956" s="3">
        <v>2.25</v>
      </c>
      <c r="J1956" s="3">
        <v>1.97</v>
      </c>
      <c r="K1956" s="3">
        <v>1.69</v>
      </c>
      <c r="L1956" s="3">
        <v>1.41</v>
      </c>
      <c r="M1956" s="3">
        <v>1.1299999999999999</v>
      </c>
      <c r="N1956" s="3">
        <v>0.84</v>
      </c>
      <c r="O1956" s="3">
        <v>0.56000000000000005</v>
      </c>
      <c r="P1956" s="3">
        <v>0.28000000000000003</v>
      </c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</row>
    <row r="1957" spans="1:33" x14ac:dyDescent="0.25">
      <c r="A1957" t="s">
        <v>1419</v>
      </c>
      <c r="B1957" s="8" t="s">
        <v>5674</v>
      </c>
      <c r="C1957" s="8" t="s">
        <v>5674</v>
      </c>
      <c r="D1957" s="5" t="s">
        <v>13</v>
      </c>
      <c r="E1957" s="3">
        <v>107.23</v>
      </c>
      <c r="F1957" s="3">
        <v>116.88</v>
      </c>
      <c r="G1957" s="3">
        <v>103.38</v>
      </c>
      <c r="H1957" s="3">
        <v>119.92</v>
      </c>
      <c r="I1957" s="3">
        <v>121.36</v>
      </c>
      <c r="J1957" s="3">
        <v>106.19</v>
      </c>
      <c r="K1957" s="3">
        <v>91.02</v>
      </c>
      <c r="L1957" s="3">
        <v>75.849999999999994</v>
      </c>
      <c r="M1957" s="3">
        <v>60.68</v>
      </c>
      <c r="N1957" s="3">
        <v>45.51</v>
      </c>
      <c r="O1957" s="3">
        <v>30.34</v>
      </c>
      <c r="P1957" s="3">
        <v>15.17</v>
      </c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</row>
    <row r="1958" spans="1:33" x14ac:dyDescent="0.25">
      <c r="A1958" t="s">
        <v>1419</v>
      </c>
      <c r="B1958" s="8" t="s">
        <v>5675</v>
      </c>
      <c r="C1958" s="8" t="s">
        <v>5675</v>
      </c>
      <c r="D1958" s="5" t="s">
        <v>729</v>
      </c>
      <c r="E1958" s="3">
        <v>24.54</v>
      </c>
      <c r="F1958" s="3">
        <v>24.3</v>
      </c>
      <c r="G1958" s="3">
        <v>28.64</v>
      </c>
      <c r="H1958" s="3">
        <v>27.37</v>
      </c>
      <c r="I1958" s="3">
        <v>28.43</v>
      </c>
      <c r="J1958" s="3">
        <v>24.88</v>
      </c>
      <c r="K1958" s="3">
        <v>21.32</v>
      </c>
      <c r="L1958" s="3">
        <v>17.77</v>
      </c>
      <c r="M1958" s="3">
        <v>14.22</v>
      </c>
      <c r="N1958" s="3">
        <v>10.66</v>
      </c>
      <c r="O1958" s="3">
        <v>7.11</v>
      </c>
      <c r="P1958" s="3">
        <v>3.55</v>
      </c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</row>
    <row r="1959" spans="1:33" x14ac:dyDescent="0.25">
      <c r="A1959" t="s">
        <v>1419</v>
      </c>
      <c r="B1959" s="8" t="s">
        <v>5676</v>
      </c>
      <c r="C1959" s="8" t="s">
        <v>5676</v>
      </c>
      <c r="D1959" s="5" t="s">
        <v>24</v>
      </c>
      <c r="E1959" s="3">
        <v>10.91</v>
      </c>
      <c r="F1959" s="3">
        <v>10.39</v>
      </c>
      <c r="G1959" s="3">
        <v>7.3</v>
      </c>
      <c r="H1959" s="3">
        <v>6.87</v>
      </c>
      <c r="I1959" s="3">
        <v>8.7100000000000009</v>
      </c>
      <c r="J1959" s="3">
        <v>7.62</v>
      </c>
      <c r="K1959" s="3">
        <v>6.53</v>
      </c>
      <c r="L1959" s="3">
        <v>5.44</v>
      </c>
      <c r="M1959" s="3">
        <v>4.3600000000000003</v>
      </c>
      <c r="N1959" s="3">
        <v>3.27</v>
      </c>
      <c r="O1959" s="3">
        <v>2.1800000000000002</v>
      </c>
      <c r="P1959" s="3">
        <v>1.0900000000000001</v>
      </c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</row>
    <row r="1960" spans="1:33" x14ac:dyDescent="0.25">
      <c r="A1960" t="s">
        <v>1419</v>
      </c>
      <c r="B1960" s="8" t="s">
        <v>5677</v>
      </c>
      <c r="C1960" s="8" t="s">
        <v>5677</v>
      </c>
      <c r="D1960" s="5" t="s">
        <v>1419</v>
      </c>
      <c r="E1960" s="3">
        <v>123.73</v>
      </c>
      <c r="F1960" s="3">
        <v>129.49</v>
      </c>
      <c r="G1960" s="3">
        <v>137.94</v>
      </c>
      <c r="H1960" s="3">
        <v>163.53</v>
      </c>
      <c r="I1960" s="3">
        <v>158.63</v>
      </c>
      <c r="J1960" s="3">
        <v>138.80000000000001</v>
      </c>
      <c r="K1960" s="3">
        <v>118.97</v>
      </c>
      <c r="L1960" s="3">
        <v>99.14</v>
      </c>
      <c r="M1960" s="3">
        <v>79.319999999999993</v>
      </c>
      <c r="N1960" s="3">
        <v>59.49</v>
      </c>
      <c r="O1960" s="3">
        <v>39.659999999999997</v>
      </c>
      <c r="P1960" s="3">
        <v>19.829999999999998</v>
      </c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</row>
    <row r="1961" spans="1:33" x14ac:dyDescent="0.25">
      <c r="A1961" t="s">
        <v>1419</v>
      </c>
      <c r="B1961" s="8" t="s">
        <v>5678</v>
      </c>
      <c r="C1961" s="8" t="s">
        <v>5678</v>
      </c>
      <c r="D1961" s="5" t="s">
        <v>931</v>
      </c>
      <c r="E1961" s="3">
        <v>42.86</v>
      </c>
      <c r="F1961" s="3">
        <v>50.73</v>
      </c>
      <c r="G1961" s="3">
        <v>49.01</v>
      </c>
      <c r="H1961" s="3">
        <v>58.2</v>
      </c>
      <c r="I1961" s="3">
        <v>53.68</v>
      </c>
      <c r="J1961" s="3">
        <v>46.97</v>
      </c>
      <c r="K1961" s="3">
        <v>40.26</v>
      </c>
      <c r="L1961" s="3">
        <v>33.549999999999997</v>
      </c>
      <c r="M1961" s="3">
        <v>26.84</v>
      </c>
      <c r="N1961" s="3">
        <v>20.13</v>
      </c>
      <c r="O1961" s="3">
        <v>13.42</v>
      </c>
      <c r="P1961" s="3">
        <v>6.71</v>
      </c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</row>
    <row r="1962" spans="1:33" x14ac:dyDescent="0.25">
      <c r="A1962" t="s">
        <v>1419</v>
      </c>
      <c r="B1962" s="8" t="s">
        <v>5679</v>
      </c>
      <c r="C1962" s="8" t="s">
        <v>5679</v>
      </c>
      <c r="D1962" s="5" t="s">
        <v>2447</v>
      </c>
      <c r="E1962" s="3">
        <v>74.739999999999995</v>
      </c>
      <c r="F1962" s="3">
        <v>80.52</v>
      </c>
      <c r="G1962" s="3">
        <v>77.81</v>
      </c>
      <c r="H1962" s="3">
        <v>97.44</v>
      </c>
      <c r="I1962" s="3">
        <v>92.87</v>
      </c>
      <c r="J1962" s="3">
        <v>81.260000000000005</v>
      </c>
      <c r="K1962" s="3">
        <v>69.650000000000006</v>
      </c>
      <c r="L1962" s="3">
        <v>58.04</v>
      </c>
      <c r="M1962" s="3">
        <v>46.44</v>
      </c>
      <c r="N1962" s="3">
        <v>34.83</v>
      </c>
      <c r="O1962" s="3">
        <v>23.22</v>
      </c>
      <c r="P1962" s="3">
        <v>11.61</v>
      </c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</row>
    <row r="1963" spans="1:33" x14ac:dyDescent="0.25">
      <c r="A1963" t="s">
        <v>1419</v>
      </c>
      <c r="B1963" s="8" t="s">
        <v>5680</v>
      </c>
      <c r="C1963" s="8" t="s">
        <v>5680</v>
      </c>
      <c r="D1963" s="5" t="s">
        <v>26</v>
      </c>
      <c r="E1963" s="3">
        <v>17.66</v>
      </c>
      <c r="F1963" s="3">
        <v>15.5</v>
      </c>
      <c r="G1963" s="3">
        <v>16.25</v>
      </c>
      <c r="H1963" s="3">
        <v>19.920000000000002</v>
      </c>
      <c r="I1963" s="3">
        <v>18.899999999999999</v>
      </c>
      <c r="J1963" s="3">
        <v>16.54</v>
      </c>
      <c r="K1963" s="3">
        <v>14.18</v>
      </c>
      <c r="L1963" s="3">
        <v>11.81</v>
      </c>
      <c r="M1963" s="3">
        <v>9.4499999999999993</v>
      </c>
      <c r="N1963" s="3">
        <v>7.09</v>
      </c>
      <c r="O1963" s="3">
        <v>4.7300000000000004</v>
      </c>
      <c r="P1963" s="3">
        <v>2.36</v>
      </c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</row>
    <row r="1964" spans="1:33" x14ac:dyDescent="0.25">
      <c r="A1964" t="s">
        <v>1693</v>
      </c>
      <c r="B1964" s="8" t="s">
        <v>5681</v>
      </c>
      <c r="C1964" s="8" t="s">
        <v>5681</v>
      </c>
      <c r="D1964" s="5" t="s">
        <v>1574</v>
      </c>
      <c r="E1964" s="3">
        <v>7.59</v>
      </c>
      <c r="F1964" s="3">
        <v>5.83</v>
      </c>
      <c r="G1964" s="3">
        <v>5.41</v>
      </c>
      <c r="H1964" s="3">
        <v>5.14</v>
      </c>
      <c r="I1964" s="3">
        <v>5.1100000000000003</v>
      </c>
      <c r="J1964" s="3">
        <v>4.47</v>
      </c>
      <c r="K1964" s="3">
        <v>3.83</v>
      </c>
      <c r="L1964" s="3">
        <v>3.19</v>
      </c>
      <c r="M1964" s="3">
        <v>2.56</v>
      </c>
      <c r="N1964" s="3">
        <v>1.92</v>
      </c>
      <c r="O1964" s="3">
        <v>1.28</v>
      </c>
      <c r="P1964" s="3">
        <v>0.64</v>
      </c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</row>
    <row r="1965" spans="1:33" x14ac:dyDescent="0.25">
      <c r="A1965" t="s">
        <v>1693</v>
      </c>
      <c r="B1965" s="8" t="s">
        <v>5682</v>
      </c>
      <c r="C1965" s="8" t="s">
        <v>5682</v>
      </c>
      <c r="D1965" s="5" t="s">
        <v>2453</v>
      </c>
      <c r="E1965" s="3">
        <v>121.8</v>
      </c>
      <c r="F1965" s="3">
        <v>98.2</v>
      </c>
      <c r="G1965" s="3">
        <v>90.9</v>
      </c>
      <c r="H1965" s="3">
        <v>81.459999999999994</v>
      </c>
      <c r="I1965" s="3">
        <v>80.39</v>
      </c>
      <c r="J1965" s="3">
        <v>70.34</v>
      </c>
      <c r="K1965" s="3">
        <v>60.29</v>
      </c>
      <c r="L1965" s="3">
        <v>50.24</v>
      </c>
      <c r="M1965" s="3">
        <v>40.200000000000003</v>
      </c>
      <c r="N1965" s="3">
        <v>30.15</v>
      </c>
      <c r="O1965" s="3">
        <v>20.100000000000001</v>
      </c>
      <c r="P1965" s="3">
        <v>10.050000000000001</v>
      </c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</row>
    <row r="1966" spans="1:33" x14ac:dyDescent="0.25">
      <c r="A1966" t="s">
        <v>1693</v>
      </c>
      <c r="B1966" s="8" t="s">
        <v>5683</v>
      </c>
      <c r="C1966" s="8" t="s">
        <v>5683</v>
      </c>
      <c r="D1966" s="5" t="s">
        <v>215</v>
      </c>
      <c r="E1966" s="3">
        <v>86.9</v>
      </c>
      <c r="F1966" s="3">
        <v>70.260000000000005</v>
      </c>
      <c r="G1966" s="3">
        <v>67.540000000000006</v>
      </c>
      <c r="H1966" s="3">
        <v>61.87</v>
      </c>
      <c r="I1966" s="3">
        <v>63.7</v>
      </c>
      <c r="J1966" s="3">
        <v>55.74</v>
      </c>
      <c r="K1966" s="3">
        <v>47.78</v>
      </c>
      <c r="L1966" s="3">
        <v>39.81</v>
      </c>
      <c r="M1966" s="3">
        <v>31.85</v>
      </c>
      <c r="N1966" s="3">
        <v>23.89</v>
      </c>
      <c r="O1966" s="3">
        <v>15.93</v>
      </c>
      <c r="P1966" s="3">
        <v>7.96</v>
      </c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</row>
    <row r="1967" spans="1:33" x14ac:dyDescent="0.25">
      <c r="A1967" t="s">
        <v>1693</v>
      </c>
      <c r="B1967" s="8" t="s">
        <v>5684</v>
      </c>
      <c r="C1967" s="8" t="s">
        <v>5684</v>
      </c>
      <c r="D1967" s="5" t="s">
        <v>54</v>
      </c>
      <c r="E1967" s="3">
        <v>467.24</v>
      </c>
      <c r="F1967" s="3">
        <v>377.81</v>
      </c>
      <c r="G1967" s="3">
        <v>362.53</v>
      </c>
      <c r="H1967" s="3">
        <v>307.27999999999997</v>
      </c>
      <c r="I1967" s="3">
        <v>495.79</v>
      </c>
      <c r="J1967" s="3">
        <v>433.82</v>
      </c>
      <c r="K1967" s="3">
        <v>371.84</v>
      </c>
      <c r="L1967" s="3">
        <v>309.87</v>
      </c>
      <c r="M1967" s="3">
        <v>247.9</v>
      </c>
      <c r="N1967" s="3">
        <v>185.92</v>
      </c>
      <c r="O1967" s="3">
        <v>123.95</v>
      </c>
      <c r="P1967" s="3">
        <v>61.97</v>
      </c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</row>
    <row r="1968" spans="1:33" x14ac:dyDescent="0.25">
      <c r="A1968" t="s">
        <v>1693</v>
      </c>
      <c r="B1968" s="8" t="s">
        <v>5685</v>
      </c>
      <c r="C1968" s="8" t="s">
        <v>5685</v>
      </c>
      <c r="D1968" s="5" t="s">
        <v>2400</v>
      </c>
      <c r="E1968" s="3">
        <v>7.59</v>
      </c>
      <c r="F1968" s="3">
        <v>9.8699999999999992</v>
      </c>
      <c r="G1968" s="3">
        <v>10</v>
      </c>
      <c r="H1968" s="3">
        <v>9.73</v>
      </c>
      <c r="I1968" s="3">
        <v>9.7899999999999991</v>
      </c>
      <c r="J1968" s="3">
        <v>8.57</v>
      </c>
      <c r="K1968" s="3">
        <v>7.34</v>
      </c>
      <c r="L1968" s="3">
        <v>6.12</v>
      </c>
      <c r="M1968" s="3">
        <v>4.9000000000000004</v>
      </c>
      <c r="N1968" s="3">
        <v>3.67</v>
      </c>
      <c r="O1968" s="3">
        <v>2.4500000000000002</v>
      </c>
      <c r="P1968" s="3">
        <v>1.22</v>
      </c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</row>
    <row r="1969" spans="1:33" x14ac:dyDescent="0.25">
      <c r="A1969" t="s">
        <v>1693</v>
      </c>
      <c r="B1969" s="8" t="s">
        <v>5686</v>
      </c>
      <c r="C1969" s="8" t="s">
        <v>5686</v>
      </c>
      <c r="D1969" s="5" t="s">
        <v>2462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</row>
    <row r="1970" spans="1:33" x14ac:dyDescent="0.25">
      <c r="A1970" t="s">
        <v>1693</v>
      </c>
      <c r="B1970" s="8" t="s">
        <v>5687</v>
      </c>
      <c r="C1970" s="8" t="s">
        <v>5687</v>
      </c>
      <c r="D1970" s="5" t="s">
        <v>2463</v>
      </c>
      <c r="E1970" s="3">
        <v>18.43</v>
      </c>
      <c r="F1970" s="3">
        <v>17.55</v>
      </c>
      <c r="G1970" s="3">
        <v>19.420000000000002</v>
      </c>
      <c r="H1970" s="3">
        <v>15.47</v>
      </c>
      <c r="I1970" s="3">
        <v>16</v>
      </c>
      <c r="J1970" s="3">
        <v>14</v>
      </c>
      <c r="K1970" s="3">
        <v>12</v>
      </c>
      <c r="L1970" s="3">
        <v>10</v>
      </c>
      <c r="M1970" s="3">
        <v>8</v>
      </c>
      <c r="N1970" s="3">
        <v>6</v>
      </c>
      <c r="O1970" s="3">
        <v>4</v>
      </c>
      <c r="P1970" s="3">
        <v>2</v>
      </c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</row>
    <row r="1971" spans="1:33" x14ac:dyDescent="0.25">
      <c r="A1971" t="s">
        <v>1693</v>
      </c>
      <c r="B1971" s="8" t="s">
        <v>5688</v>
      </c>
      <c r="C1971" s="8" t="s">
        <v>5688</v>
      </c>
      <c r="D1971" s="5" t="s">
        <v>1059</v>
      </c>
      <c r="E1971" s="3">
        <v>17.760000000000002</v>
      </c>
      <c r="F1971" s="3">
        <v>14.5</v>
      </c>
      <c r="G1971" s="3">
        <v>13.87</v>
      </c>
      <c r="H1971" s="3">
        <v>12.07</v>
      </c>
      <c r="I1971" s="3">
        <v>10.33</v>
      </c>
      <c r="J1971" s="3">
        <v>9.0399999999999991</v>
      </c>
      <c r="K1971" s="3">
        <v>7.75</v>
      </c>
      <c r="L1971" s="3">
        <v>6.46</v>
      </c>
      <c r="M1971" s="3">
        <v>5.17</v>
      </c>
      <c r="N1971" s="3">
        <v>3.87</v>
      </c>
      <c r="O1971" s="3">
        <v>2.58</v>
      </c>
      <c r="P1971" s="3">
        <v>1.29</v>
      </c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</row>
    <row r="1972" spans="1:33" x14ac:dyDescent="0.25">
      <c r="A1972" t="s">
        <v>1693</v>
      </c>
      <c r="B1972" s="8" t="s">
        <v>5689</v>
      </c>
      <c r="C1972" s="8" t="s">
        <v>5689</v>
      </c>
      <c r="D1972" s="5" t="s">
        <v>599</v>
      </c>
      <c r="E1972" s="3">
        <v>0.56999999999999995</v>
      </c>
      <c r="F1972" s="3">
        <v>0.44</v>
      </c>
      <c r="G1972" s="3">
        <v>0.48</v>
      </c>
      <c r="H1972" s="3">
        <v>0.37</v>
      </c>
      <c r="I1972" s="3">
        <v>0.37</v>
      </c>
      <c r="J1972" s="3">
        <v>0.32</v>
      </c>
      <c r="K1972" s="3">
        <v>0.28000000000000003</v>
      </c>
      <c r="L1972" s="3">
        <v>0.23</v>
      </c>
      <c r="M1972" s="3">
        <v>0.19</v>
      </c>
      <c r="N1972" s="3">
        <v>0.14000000000000001</v>
      </c>
      <c r="O1972" s="3">
        <v>0.09</v>
      </c>
      <c r="P1972" s="3">
        <v>0.05</v>
      </c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</row>
    <row r="1973" spans="1:33" x14ac:dyDescent="0.25">
      <c r="A1973" t="s">
        <v>1693</v>
      </c>
      <c r="B1973" s="8" t="s">
        <v>5690</v>
      </c>
      <c r="C1973" s="8" t="s">
        <v>5690</v>
      </c>
      <c r="D1973" s="5" t="s">
        <v>1636</v>
      </c>
      <c r="E1973" s="3">
        <v>147.03</v>
      </c>
      <c r="F1973" s="3">
        <v>113.97</v>
      </c>
      <c r="G1973" s="3">
        <v>107.98</v>
      </c>
      <c r="H1973" s="3">
        <v>133.83000000000001</v>
      </c>
      <c r="I1973" s="3">
        <v>127.13</v>
      </c>
      <c r="J1973" s="3">
        <v>111.24</v>
      </c>
      <c r="K1973" s="3">
        <v>95.35</v>
      </c>
      <c r="L1973" s="3">
        <v>79.459999999999994</v>
      </c>
      <c r="M1973" s="3">
        <v>63.57</v>
      </c>
      <c r="N1973" s="3">
        <v>47.67</v>
      </c>
      <c r="O1973" s="3">
        <v>31.78</v>
      </c>
      <c r="P1973" s="3">
        <v>15.89</v>
      </c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</row>
    <row r="1974" spans="1:33" x14ac:dyDescent="0.25">
      <c r="A1974" t="s">
        <v>1693</v>
      </c>
      <c r="B1974" s="8" t="s">
        <v>5691</v>
      </c>
      <c r="C1974" s="8" t="s">
        <v>5691</v>
      </c>
      <c r="D1974" s="5" t="s">
        <v>102</v>
      </c>
      <c r="E1974" s="3">
        <v>51.67</v>
      </c>
      <c r="F1974" s="3">
        <v>48.97</v>
      </c>
      <c r="G1974" s="3">
        <v>28.18</v>
      </c>
      <c r="H1974" s="3">
        <v>26.98</v>
      </c>
      <c r="I1974" s="3">
        <v>27.33</v>
      </c>
      <c r="J1974" s="3">
        <v>23.91</v>
      </c>
      <c r="K1974" s="3">
        <v>20.5</v>
      </c>
      <c r="L1974" s="3">
        <v>17.079999999999998</v>
      </c>
      <c r="M1974" s="3">
        <v>13.67</v>
      </c>
      <c r="N1974" s="3">
        <v>10.25</v>
      </c>
      <c r="O1974" s="3">
        <v>6.83</v>
      </c>
      <c r="P1974" s="3">
        <v>3.42</v>
      </c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</row>
    <row r="1975" spans="1:33" x14ac:dyDescent="0.25">
      <c r="A1975" t="s">
        <v>1693</v>
      </c>
      <c r="B1975" s="8" t="s">
        <v>5692</v>
      </c>
      <c r="C1975" s="8" t="s">
        <v>5692</v>
      </c>
      <c r="D1975" s="5" t="s">
        <v>170</v>
      </c>
      <c r="E1975" s="3">
        <v>13.05</v>
      </c>
      <c r="F1975" s="3">
        <v>10.07</v>
      </c>
      <c r="G1975" s="3">
        <v>11.03</v>
      </c>
      <c r="H1975" s="3">
        <v>9.0500000000000007</v>
      </c>
      <c r="I1975" s="3">
        <v>8.0399999999999991</v>
      </c>
      <c r="J1975" s="3">
        <v>7.04</v>
      </c>
      <c r="K1975" s="3">
        <v>6.03</v>
      </c>
      <c r="L1975" s="3">
        <v>5.03</v>
      </c>
      <c r="M1975" s="3">
        <v>4.0199999999999996</v>
      </c>
      <c r="N1975" s="3">
        <v>3.02</v>
      </c>
      <c r="O1975" s="3">
        <v>2.0099999999999998</v>
      </c>
      <c r="P1975" s="3">
        <v>1.01</v>
      </c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</row>
    <row r="1976" spans="1:33" x14ac:dyDescent="0.25">
      <c r="A1976" t="s">
        <v>1693</v>
      </c>
      <c r="B1976" s="8" t="s">
        <v>5693</v>
      </c>
      <c r="C1976" s="8" t="s">
        <v>5693</v>
      </c>
      <c r="D1976" s="5" t="s">
        <v>396</v>
      </c>
      <c r="E1976" s="3">
        <v>1853.61</v>
      </c>
      <c r="F1976" s="3">
        <v>1673.01</v>
      </c>
      <c r="G1976" s="3">
        <v>1686.75</v>
      </c>
      <c r="H1976" s="3">
        <v>1621.3</v>
      </c>
      <c r="I1976" s="3">
        <v>1624.82</v>
      </c>
      <c r="J1976" s="3">
        <v>1421.72</v>
      </c>
      <c r="K1976" s="3">
        <v>1218.6199999999999</v>
      </c>
      <c r="L1976" s="3">
        <v>1015.51</v>
      </c>
      <c r="M1976" s="3">
        <v>812.41</v>
      </c>
      <c r="N1976" s="3">
        <v>609.30999999999995</v>
      </c>
      <c r="O1976" s="3">
        <v>406.21</v>
      </c>
      <c r="P1976" s="3">
        <v>203.1</v>
      </c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</row>
    <row r="1977" spans="1:33" x14ac:dyDescent="0.25">
      <c r="A1977" t="s">
        <v>1693</v>
      </c>
      <c r="B1977" s="8" t="s">
        <v>5694</v>
      </c>
      <c r="C1977" s="8" t="s">
        <v>5694</v>
      </c>
      <c r="D1977" s="5" t="s">
        <v>26</v>
      </c>
      <c r="E1977" s="3">
        <v>27.59</v>
      </c>
      <c r="F1977" s="3">
        <v>23.39</v>
      </c>
      <c r="G1977" s="3">
        <v>22.39</v>
      </c>
      <c r="H1977" s="3">
        <v>17.7</v>
      </c>
      <c r="I1977" s="3">
        <v>16.34</v>
      </c>
      <c r="J1977" s="3">
        <v>14.3</v>
      </c>
      <c r="K1977" s="3">
        <v>12.26</v>
      </c>
      <c r="L1977" s="3">
        <v>10.210000000000001</v>
      </c>
      <c r="M1977" s="3">
        <v>8.17</v>
      </c>
      <c r="N1977" s="3">
        <v>6.13</v>
      </c>
      <c r="O1977" s="3">
        <v>4.09</v>
      </c>
      <c r="P1977" s="3">
        <v>2.04</v>
      </c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</row>
    <row r="1978" spans="1:33" x14ac:dyDescent="0.25">
      <c r="A1978" t="s">
        <v>1586</v>
      </c>
      <c r="B1978" s="8" t="s">
        <v>5695</v>
      </c>
      <c r="C1978" s="8" t="s">
        <v>5695</v>
      </c>
      <c r="D1978" s="5" t="s">
        <v>1259</v>
      </c>
      <c r="E1978" s="3">
        <v>0</v>
      </c>
      <c r="F1978" s="3">
        <v>0</v>
      </c>
      <c r="G1978" s="3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0</v>
      </c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</row>
    <row r="1979" spans="1:33" x14ac:dyDescent="0.25">
      <c r="A1979" t="s">
        <v>1586</v>
      </c>
      <c r="B1979" s="8" t="s">
        <v>5696</v>
      </c>
      <c r="C1979" s="8" t="s">
        <v>5696</v>
      </c>
      <c r="D1979" s="5" t="s">
        <v>2478</v>
      </c>
      <c r="E1979" s="3">
        <v>15.1</v>
      </c>
      <c r="F1979" s="3">
        <v>14.05</v>
      </c>
      <c r="G1979" s="3">
        <v>14.45</v>
      </c>
      <c r="H1979" s="3">
        <v>13.22</v>
      </c>
      <c r="I1979" s="3">
        <v>13.59</v>
      </c>
      <c r="J1979" s="3">
        <v>11.89</v>
      </c>
      <c r="K1979" s="3">
        <v>10.19</v>
      </c>
      <c r="L1979" s="3">
        <v>8.49</v>
      </c>
      <c r="M1979" s="3">
        <v>6.8</v>
      </c>
      <c r="N1979" s="3">
        <v>5.0999999999999996</v>
      </c>
      <c r="O1979" s="3">
        <v>3.4</v>
      </c>
      <c r="P1979" s="3">
        <v>1.7</v>
      </c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</row>
    <row r="1980" spans="1:33" x14ac:dyDescent="0.25">
      <c r="A1980" t="s">
        <v>1586</v>
      </c>
      <c r="B1980" s="8" t="s">
        <v>6733</v>
      </c>
      <c r="C1980" s="8" t="s">
        <v>5697</v>
      </c>
      <c r="D1980" s="5" t="s">
        <v>2479</v>
      </c>
      <c r="E1980" s="3">
        <v>36.72</v>
      </c>
      <c r="F1980" s="3">
        <v>27.65</v>
      </c>
      <c r="G1980" s="3">
        <v>26.72</v>
      </c>
      <c r="H1980" s="3">
        <v>23.83</v>
      </c>
      <c r="I1980" s="3">
        <v>34.520000000000003</v>
      </c>
      <c r="J1980" s="3">
        <v>30.21</v>
      </c>
      <c r="K1980" s="3">
        <v>25.89</v>
      </c>
      <c r="L1980" s="3">
        <v>21.58</v>
      </c>
      <c r="M1980" s="3">
        <v>17.260000000000002</v>
      </c>
      <c r="N1980" s="3">
        <v>12.95</v>
      </c>
      <c r="O1980" s="3">
        <v>8.6300000000000008</v>
      </c>
      <c r="P1980" s="3">
        <v>4.32</v>
      </c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</row>
    <row r="1981" spans="1:33" x14ac:dyDescent="0.25">
      <c r="A1981" t="s">
        <v>1586</v>
      </c>
      <c r="B1981" s="8" t="s">
        <v>6733</v>
      </c>
      <c r="C1981" s="8" t="s">
        <v>5698</v>
      </c>
      <c r="D1981" s="5" t="s">
        <v>2480</v>
      </c>
      <c r="E1981" s="3">
        <v>117.42</v>
      </c>
      <c r="F1981" s="3">
        <v>109.24</v>
      </c>
      <c r="G1981" s="3">
        <v>105.56</v>
      </c>
      <c r="H1981" s="3">
        <v>86.94</v>
      </c>
      <c r="I1981" s="3">
        <v>84.23</v>
      </c>
      <c r="J1981" s="3">
        <v>73.7</v>
      </c>
      <c r="K1981" s="3">
        <v>63.17</v>
      </c>
      <c r="L1981" s="3">
        <v>52.64</v>
      </c>
      <c r="M1981" s="3">
        <v>42.12</v>
      </c>
      <c r="N1981" s="3">
        <v>31.59</v>
      </c>
      <c r="O1981" s="3">
        <v>21.06</v>
      </c>
      <c r="P1981" s="3">
        <v>10.53</v>
      </c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</row>
    <row r="1982" spans="1:33" x14ac:dyDescent="0.25">
      <c r="A1982" t="s">
        <v>1586</v>
      </c>
      <c r="B1982" s="8" t="s">
        <v>5699</v>
      </c>
      <c r="C1982" s="8" t="s">
        <v>5699</v>
      </c>
      <c r="D1982" s="5" t="s">
        <v>13</v>
      </c>
      <c r="E1982" s="3">
        <v>69.59</v>
      </c>
      <c r="F1982" s="3">
        <v>64.42</v>
      </c>
      <c r="G1982" s="3">
        <v>62.25</v>
      </c>
      <c r="H1982" s="3">
        <v>52.24</v>
      </c>
      <c r="I1982" s="3">
        <v>49.63</v>
      </c>
      <c r="J1982" s="3">
        <v>43.43</v>
      </c>
      <c r="K1982" s="3">
        <v>37.22</v>
      </c>
      <c r="L1982" s="3">
        <v>31.02</v>
      </c>
      <c r="M1982" s="3">
        <v>24.82</v>
      </c>
      <c r="N1982" s="3">
        <v>18.61</v>
      </c>
      <c r="O1982" s="3">
        <v>12.41</v>
      </c>
      <c r="P1982" s="3">
        <v>6.2</v>
      </c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</row>
    <row r="1983" spans="1:33" x14ac:dyDescent="0.25">
      <c r="A1983" t="s">
        <v>1586</v>
      </c>
      <c r="B1983" s="8" t="s">
        <v>5700</v>
      </c>
      <c r="C1983" s="8" t="s">
        <v>5700</v>
      </c>
      <c r="D1983" s="5" t="s">
        <v>14</v>
      </c>
      <c r="E1983" s="3">
        <v>118.69</v>
      </c>
      <c r="F1983" s="3">
        <v>145.43</v>
      </c>
      <c r="G1983" s="3">
        <v>173.34</v>
      </c>
      <c r="H1983" s="3">
        <v>146.93</v>
      </c>
      <c r="I1983" s="3">
        <v>183.44</v>
      </c>
      <c r="J1983" s="3">
        <v>160.51</v>
      </c>
      <c r="K1983" s="3">
        <v>137.58000000000001</v>
      </c>
      <c r="L1983" s="3">
        <v>114.65</v>
      </c>
      <c r="M1983" s="3">
        <v>91.72</v>
      </c>
      <c r="N1983" s="3">
        <v>68.790000000000006</v>
      </c>
      <c r="O1983" s="3">
        <v>45.86</v>
      </c>
      <c r="P1983" s="3">
        <v>22.93</v>
      </c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</row>
    <row r="1984" spans="1:33" x14ac:dyDescent="0.25">
      <c r="A1984" t="s">
        <v>1586</v>
      </c>
      <c r="B1984" s="8" t="s">
        <v>6734</v>
      </c>
      <c r="C1984" s="8" t="s">
        <v>5701</v>
      </c>
      <c r="D1984" s="5" t="s">
        <v>2481</v>
      </c>
      <c r="E1984" s="3">
        <v>25.24</v>
      </c>
      <c r="F1984" s="3">
        <v>23.48</v>
      </c>
      <c r="G1984" s="3">
        <v>33.56</v>
      </c>
      <c r="H1984" s="3">
        <v>29.97</v>
      </c>
      <c r="I1984" s="3">
        <v>28.19</v>
      </c>
      <c r="J1984" s="3">
        <v>24.67</v>
      </c>
      <c r="K1984" s="3">
        <v>21.14</v>
      </c>
      <c r="L1984" s="3">
        <v>17.62</v>
      </c>
      <c r="M1984" s="3">
        <v>14.1</v>
      </c>
      <c r="N1984" s="3">
        <v>10.57</v>
      </c>
      <c r="O1984" s="3">
        <v>7.05</v>
      </c>
      <c r="P1984" s="3">
        <v>3.52</v>
      </c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</row>
    <row r="1985" spans="1:33" x14ac:dyDescent="0.25">
      <c r="A1985" t="s">
        <v>1586</v>
      </c>
      <c r="B1985" s="8" t="s">
        <v>6734</v>
      </c>
      <c r="C1985" s="8" t="s">
        <v>5702</v>
      </c>
      <c r="D1985" s="5" t="s">
        <v>2482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</row>
    <row r="1986" spans="1:33" x14ac:dyDescent="0.25">
      <c r="A1986" t="s">
        <v>1586</v>
      </c>
      <c r="B1986" s="8" t="s">
        <v>6734</v>
      </c>
      <c r="C1986" s="8" t="s">
        <v>5703</v>
      </c>
      <c r="D1986" s="5" t="s">
        <v>2483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</row>
    <row r="1987" spans="1:33" x14ac:dyDescent="0.25">
      <c r="A1987" t="s">
        <v>1586</v>
      </c>
      <c r="B1987" s="8" t="s">
        <v>5704</v>
      </c>
      <c r="C1987" s="8" t="s">
        <v>5704</v>
      </c>
      <c r="D1987" s="5" t="s">
        <v>41</v>
      </c>
      <c r="E1987" s="3">
        <v>249.83</v>
      </c>
      <c r="F1987" s="3">
        <v>246.15</v>
      </c>
      <c r="G1987" s="3">
        <v>230.29</v>
      </c>
      <c r="H1987" s="3">
        <v>241.44</v>
      </c>
      <c r="I1987" s="3">
        <v>277.86</v>
      </c>
      <c r="J1987" s="3">
        <v>243.13</v>
      </c>
      <c r="K1987" s="3">
        <v>208.4</v>
      </c>
      <c r="L1987" s="3">
        <v>173.66</v>
      </c>
      <c r="M1987" s="3">
        <v>138.93</v>
      </c>
      <c r="N1987" s="3">
        <v>104.2</v>
      </c>
      <c r="O1987" s="3">
        <v>69.47</v>
      </c>
      <c r="P1987" s="3">
        <v>34.729999999999997</v>
      </c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</row>
    <row r="1988" spans="1:33" x14ac:dyDescent="0.25">
      <c r="A1988" t="s">
        <v>1586</v>
      </c>
      <c r="B1988" s="8" t="s">
        <v>5705</v>
      </c>
      <c r="C1988" s="8" t="s">
        <v>5705</v>
      </c>
      <c r="D1988" s="5" t="s">
        <v>437</v>
      </c>
      <c r="E1988" s="3">
        <v>88.7</v>
      </c>
      <c r="F1988" s="3">
        <v>95.91</v>
      </c>
      <c r="G1988" s="3">
        <v>173.18</v>
      </c>
      <c r="H1988" s="3">
        <v>83.91</v>
      </c>
      <c r="I1988" s="3">
        <v>85.52</v>
      </c>
      <c r="J1988" s="3">
        <v>74.83</v>
      </c>
      <c r="K1988" s="3">
        <v>64.14</v>
      </c>
      <c r="L1988" s="3">
        <v>53.45</v>
      </c>
      <c r="M1988" s="3">
        <v>42.76</v>
      </c>
      <c r="N1988" s="3">
        <v>32.07</v>
      </c>
      <c r="O1988" s="3">
        <v>21.38</v>
      </c>
      <c r="P1988" s="3">
        <v>10.69</v>
      </c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</row>
    <row r="1989" spans="1:33" x14ac:dyDescent="0.25">
      <c r="A1989" t="s">
        <v>1586</v>
      </c>
      <c r="B1989" s="8" t="s">
        <v>6735</v>
      </c>
      <c r="C1989" s="8" t="s">
        <v>5706</v>
      </c>
      <c r="D1989" s="5" t="s">
        <v>2484</v>
      </c>
      <c r="E1989" s="3">
        <v>0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3">
        <v>0</v>
      </c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</row>
    <row r="1990" spans="1:33" x14ac:dyDescent="0.25">
      <c r="A1990" t="s">
        <v>1586</v>
      </c>
      <c r="B1990" s="8" t="s">
        <v>6735</v>
      </c>
      <c r="C1990" s="8" t="s">
        <v>5707</v>
      </c>
      <c r="D1990" s="5" t="s">
        <v>2485</v>
      </c>
      <c r="E1990" s="3">
        <v>0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3">
        <v>0</v>
      </c>
      <c r="O1990" s="3">
        <v>0</v>
      </c>
      <c r="P1990" s="3">
        <v>0</v>
      </c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</row>
    <row r="1991" spans="1:33" x14ac:dyDescent="0.25">
      <c r="A1991" t="s">
        <v>1586</v>
      </c>
      <c r="B1991" s="8" t="s">
        <v>5708</v>
      </c>
      <c r="C1991" s="8" t="s">
        <v>5708</v>
      </c>
      <c r="D1991" s="5" t="s">
        <v>2486</v>
      </c>
      <c r="E1991" s="3">
        <v>0</v>
      </c>
      <c r="F1991" s="3">
        <v>0</v>
      </c>
      <c r="G1991" s="3">
        <v>0</v>
      </c>
      <c r="H1991" s="3">
        <v>0</v>
      </c>
      <c r="I1991" s="3">
        <v>0.03</v>
      </c>
      <c r="J1991" s="3">
        <v>0.03</v>
      </c>
      <c r="K1991" s="3">
        <v>0.02</v>
      </c>
      <c r="L1991" s="3">
        <v>0.02</v>
      </c>
      <c r="M1991" s="3">
        <v>0.02</v>
      </c>
      <c r="N1991" s="3">
        <v>0.01</v>
      </c>
      <c r="O1991" s="3">
        <v>0.01</v>
      </c>
      <c r="P1991" s="3">
        <v>0</v>
      </c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</row>
    <row r="1992" spans="1:33" x14ac:dyDescent="0.25">
      <c r="A1992" t="s">
        <v>1586</v>
      </c>
      <c r="B1992" s="8" t="s">
        <v>5708</v>
      </c>
      <c r="C1992" s="8" t="s">
        <v>5709</v>
      </c>
      <c r="D1992" s="5" t="s">
        <v>2487</v>
      </c>
      <c r="E1992" s="3">
        <v>0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  <c r="O1992" s="3">
        <v>0</v>
      </c>
      <c r="P1992" s="3">
        <v>0</v>
      </c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</row>
    <row r="1993" spans="1:33" x14ac:dyDescent="0.25">
      <c r="A1993" t="s">
        <v>1586</v>
      </c>
      <c r="B1993" s="8" t="s">
        <v>5710</v>
      </c>
      <c r="C1993" s="8" t="s">
        <v>5710</v>
      </c>
      <c r="D1993" s="5" t="s">
        <v>396</v>
      </c>
      <c r="E1993" s="3">
        <v>67.7</v>
      </c>
      <c r="F1993" s="3">
        <v>62.98</v>
      </c>
      <c r="G1993" s="3">
        <v>60.86</v>
      </c>
      <c r="H1993" s="3">
        <v>46.17</v>
      </c>
      <c r="I1993" s="3">
        <v>121.28</v>
      </c>
      <c r="J1993" s="3">
        <v>106.12</v>
      </c>
      <c r="K1993" s="3">
        <v>90.96</v>
      </c>
      <c r="L1993" s="3">
        <v>75.8</v>
      </c>
      <c r="M1993" s="3">
        <v>60.64</v>
      </c>
      <c r="N1993" s="3">
        <v>45.48</v>
      </c>
      <c r="O1993" s="3">
        <v>30.32</v>
      </c>
      <c r="P1993" s="3">
        <v>15.16</v>
      </c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</row>
    <row r="1994" spans="1:33" x14ac:dyDescent="0.25">
      <c r="A1994" t="s">
        <v>1586</v>
      </c>
      <c r="B1994" s="8" t="s">
        <v>6736</v>
      </c>
      <c r="C1994" s="8" t="s">
        <v>5711</v>
      </c>
      <c r="D1994" s="5" t="s">
        <v>2488</v>
      </c>
      <c r="E1994" s="3">
        <v>31.99</v>
      </c>
      <c r="F1994" s="3">
        <v>28.96</v>
      </c>
      <c r="G1994" s="3">
        <v>37.94</v>
      </c>
      <c r="H1994" s="3">
        <v>34.909999999999997</v>
      </c>
      <c r="I1994" s="3">
        <v>33.11</v>
      </c>
      <c r="J1994" s="3">
        <v>28.97</v>
      </c>
      <c r="K1994" s="3">
        <v>24.83</v>
      </c>
      <c r="L1994" s="3">
        <v>20.69</v>
      </c>
      <c r="M1994" s="3">
        <v>16.559999999999999</v>
      </c>
      <c r="N1994" s="3">
        <v>12.42</v>
      </c>
      <c r="O1994" s="3">
        <v>8.2799999999999994</v>
      </c>
      <c r="P1994" s="3">
        <v>4.1399999999999997</v>
      </c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</row>
    <row r="1995" spans="1:33" x14ac:dyDescent="0.25">
      <c r="A1995" t="s">
        <v>1586</v>
      </c>
      <c r="B1995" s="8" t="s">
        <v>6736</v>
      </c>
      <c r="C1995" s="8" t="s">
        <v>5712</v>
      </c>
      <c r="D1995" s="5" t="s">
        <v>2489</v>
      </c>
      <c r="E1995" s="3">
        <v>0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0</v>
      </c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</row>
    <row r="1996" spans="1:33" x14ac:dyDescent="0.25">
      <c r="A1996" t="s">
        <v>1586</v>
      </c>
      <c r="B1996" s="8" t="s">
        <v>6737</v>
      </c>
      <c r="C1996" s="8" t="s">
        <v>5713</v>
      </c>
      <c r="D1996" s="5" t="s">
        <v>2490</v>
      </c>
      <c r="E1996" s="3">
        <v>0</v>
      </c>
      <c r="F1996" s="3">
        <v>0</v>
      </c>
      <c r="G1996" s="3">
        <v>0</v>
      </c>
      <c r="H1996" s="3">
        <v>0</v>
      </c>
      <c r="I1996" s="3">
        <v>0.22</v>
      </c>
      <c r="J1996" s="3">
        <v>0.19</v>
      </c>
      <c r="K1996" s="3">
        <v>0.17</v>
      </c>
      <c r="L1996" s="3">
        <v>0.14000000000000001</v>
      </c>
      <c r="M1996" s="3">
        <v>0.11</v>
      </c>
      <c r="N1996" s="3">
        <v>0.08</v>
      </c>
      <c r="O1996" s="3">
        <v>0.06</v>
      </c>
      <c r="P1996" s="3">
        <v>0.03</v>
      </c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</row>
    <row r="1997" spans="1:33" x14ac:dyDescent="0.25">
      <c r="A1997" t="s">
        <v>1586</v>
      </c>
      <c r="B1997" s="8" t="s">
        <v>6737</v>
      </c>
      <c r="C1997" s="8" t="s">
        <v>5714</v>
      </c>
      <c r="D1997" s="5" t="s">
        <v>2491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0</v>
      </c>
      <c r="L1997" s="3">
        <v>0</v>
      </c>
      <c r="M1997" s="3">
        <v>0</v>
      </c>
      <c r="N1997" s="3">
        <v>0</v>
      </c>
      <c r="O1997" s="3">
        <v>0</v>
      </c>
      <c r="P1997" s="3">
        <v>0</v>
      </c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</row>
    <row r="1998" spans="1:33" x14ac:dyDescent="0.25">
      <c r="A1998" t="s">
        <v>1586</v>
      </c>
      <c r="B1998" s="8" t="s">
        <v>6737</v>
      </c>
      <c r="C1998" s="8" t="s">
        <v>5715</v>
      </c>
      <c r="D1998" s="5" t="s">
        <v>2492</v>
      </c>
      <c r="E1998" s="3">
        <v>0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</row>
    <row r="1999" spans="1:33" x14ac:dyDescent="0.25">
      <c r="A1999" t="s">
        <v>1586</v>
      </c>
      <c r="B1999" s="8" t="s">
        <v>5716</v>
      </c>
      <c r="C1999" s="8" t="s">
        <v>5716</v>
      </c>
      <c r="D1999" s="5" t="s">
        <v>2493</v>
      </c>
      <c r="E1999" s="3">
        <v>334.08</v>
      </c>
      <c r="F1999" s="3">
        <v>305.76</v>
      </c>
      <c r="G1999" s="3">
        <v>333.69</v>
      </c>
      <c r="H1999" s="3">
        <v>304.08999999999997</v>
      </c>
      <c r="I1999" s="3">
        <v>278.13</v>
      </c>
      <c r="J1999" s="3">
        <v>243.36</v>
      </c>
      <c r="K1999" s="3">
        <v>208.6</v>
      </c>
      <c r="L1999" s="3">
        <v>173.83</v>
      </c>
      <c r="M1999" s="3">
        <v>139.07</v>
      </c>
      <c r="N1999" s="3">
        <v>104.3</v>
      </c>
      <c r="O1999" s="3">
        <v>69.53</v>
      </c>
      <c r="P1999" s="3">
        <v>34.770000000000003</v>
      </c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</row>
    <row r="2000" spans="1:33" x14ac:dyDescent="0.25">
      <c r="A2000" t="s">
        <v>1586</v>
      </c>
      <c r="B2000" s="8" t="s">
        <v>5717</v>
      </c>
      <c r="C2000" s="8" t="s">
        <v>5717</v>
      </c>
      <c r="D2000" s="5" t="s">
        <v>2494</v>
      </c>
      <c r="E2000" s="3">
        <v>83.14</v>
      </c>
      <c r="F2000" s="3">
        <v>68.849999999999994</v>
      </c>
      <c r="G2000" s="3">
        <v>89.55</v>
      </c>
      <c r="H2000" s="3">
        <v>85</v>
      </c>
      <c r="I2000" s="3">
        <v>90.51</v>
      </c>
      <c r="J2000" s="3">
        <v>79.2</v>
      </c>
      <c r="K2000" s="3">
        <v>67.88</v>
      </c>
      <c r="L2000" s="3">
        <v>56.57</v>
      </c>
      <c r="M2000" s="3">
        <v>45.26</v>
      </c>
      <c r="N2000" s="3">
        <v>33.94</v>
      </c>
      <c r="O2000" s="3">
        <v>22.63</v>
      </c>
      <c r="P2000" s="3">
        <v>11.31</v>
      </c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</row>
    <row r="2001" spans="1:33" x14ac:dyDescent="0.25">
      <c r="A2001" t="s">
        <v>1586</v>
      </c>
      <c r="B2001" s="8" t="s">
        <v>5718</v>
      </c>
      <c r="C2001" s="8" t="s">
        <v>5718</v>
      </c>
      <c r="D2001" s="5" t="s">
        <v>2495</v>
      </c>
      <c r="E2001" s="3">
        <v>69.38</v>
      </c>
      <c r="F2001" s="3">
        <v>69.61</v>
      </c>
      <c r="G2001" s="3">
        <v>73.56</v>
      </c>
      <c r="H2001" s="3">
        <v>82.16</v>
      </c>
      <c r="I2001" s="3">
        <v>85.78</v>
      </c>
      <c r="J2001" s="3">
        <v>75.06</v>
      </c>
      <c r="K2001" s="3">
        <v>64.34</v>
      </c>
      <c r="L2001" s="3">
        <v>53.61</v>
      </c>
      <c r="M2001" s="3">
        <v>42.89</v>
      </c>
      <c r="N2001" s="3">
        <v>32.17</v>
      </c>
      <c r="O2001" s="3">
        <v>21.45</v>
      </c>
      <c r="P2001" s="3">
        <v>10.72</v>
      </c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</row>
    <row r="2002" spans="1:33" x14ac:dyDescent="0.25">
      <c r="A2002" t="s">
        <v>1586</v>
      </c>
      <c r="B2002" s="8" t="s">
        <v>5705</v>
      </c>
      <c r="C2002" s="8" t="s">
        <v>6162</v>
      </c>
      <c r="D2002" s="5" t="s">
        <v>2501</v>
      </c>
      <c r="E2002" s="3"/>
      <c r="F2002" s="3"/>
      <c r="G2002" s="3"/>
      <c r="H2002" s="3"/>
      <c r="I2002" s="3">
        <v>17.239999999999998</v>
      </c>
      <c r="J2002" s="3">
        <v>15.09</v>
      </c>
      <c r="K2002" s="3">
        <v>12.93</v>
      </c>
      <c r="L2002" s="3">
        <v>10.78</v>
      </c>
      <c r="M2002" s="3">
        <v>8.6199999999999992</v>
      </c>
      <c r="N2002" s="3">
        <v>6.47</v>
      </c>
      <c r="O2002" s="3">
        <v>4.3099999999999996</v>
      </c>
      <c r="P2002" s="3">
        <v>2.16</v>
      </c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</row>
    <row r="2003" spans="1:33" x14ac:dyDescent="0.25">
      <c r="A2003" t="s">
        <v>1586</v>
      </c>
      <c r="B2003" s="8" t="s">
        <v>5705</v>
      </c>
      <c r="C2003" s="8" t="s">
        <v>6163</v>
      </c>
      <c r="D2003" s="5" t="s">
        <v>2502</v>
      </c>
      <c r="E2003" s="3"/>
      <c r="F2003" s="3"/>
      <c r="G2003" s="3"/>
      <c r="H2003" s="3"/>
      <c r="I2003" s="3">
        <v>176.69</v>
      </c>
      <c r="J2003" s="3">
        <v>154.6</v>
      </c>
      <c r="K2003" s="3">
        <v>132.52000000000001</v>
      </c>
      <c r="L2003" s="3">
        <v>110.43</v>
      </c>
      <c r="M2003" s="3">
        <v>88.35</v>
      </c>
      <c r="N2003" s="3">
        <v>66.260000000000005</v>
      </c>
      <c r="O2003" s="3">
        <v>44.17</v>
      </c>
      <c r="P2003" s="3">
        <v>22.09</v>
      </c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</row>
    <row r="2004" spans="1:33" x14ac:dyDescent="0.25">
      <c r="A2004" t="s">
        <v>26</v>
      </c>
      <c r="B2004" s="8" t="s">
        <v>5719</v>
      </c>
      <c r="C2004" s="8" t="s">
        <v>5719</v>
      </c>
      <c r="D2004" s="5" t="s">
        <v>412</v>
      </c>
      <c r="E2004" s="3">
        <v>157.04</v>
      </c>
      <c r="F2004" s="3">
        <v>140.88</v>
      </c>
      <c r="G2004" s="3">
        <v>163.51</v>
      </c>
      <c r="H2004" s="3">
        <v>162.75</v>
      </c>
      <c r="I2004" s="3">
        <v>159.34</v>
      </c>
      <c r="J2004" s="3">
        <v>139.41999999999999</v>
      </c>
      <c r="K2004" s="3">
        <v>119.51</v>
      </c>
      <c r="L2004" s="3">
        <v>99.59</v>
      </c>
      <c r="M2004" s="3">
        <v>79.67</v>
      </c>
      <c r="N2004" s="3">
        <v>59.75</v>
      </c>
      <c r="O2004" s="3">
        <v>39.840000000000003</v>
      </c>
      <c r="P2004" s="3">
        <v>19.920000000000002</v>
      </c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</row>
    <row r="2005" spans="1:33" x14ac:dyDescent="0.25">
      <c r="A2005" t="s">
        <v>26</v>
      </c>
      <c r="B2005" s="8" t="s">
        <v>6738</v>
      </c>
      <c r="C2005" s="8" t="s">
        <v>5720</v>
      </c>
      <c r="D2005" s="5" t="s">
        <v>2512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</row>
    <row r="2006" spans="1:33" x14ac:dyDescent="0.25">
      <c r="A2006" t="s">
        <v>26</v>
      </c>
      <c r="B2006" s="8" t="s">
        <v>6738</v>
      </c>
      <c r="C2006" s="8" t="s">
        <v>5721</v>
      </c>
      <c r="D2006" s="5" t="s">
        <v>2513</v>
      </c>
      <c r="E2006" s="3">
        <v>21.74</v>
      </c>
      <c r="F2006" s="3">
        <v>19.53</v>
      </c>
      <c r="G2006" s="3">
        <v>19.43</v>
      </c>
      <c r="H2006" s="3">
        <v>19.489999999999998</v>
      </c>
      <c r="I2006" s="3">
        <v>19.62</v>
      </c>
      <c r="J2006" s="3">
        <v>17.170000000000002</v>
      </c>
      <c r="K2006" s="3">
        <v>14.72</v>
      </c>
      <c r="L2006" s="3">
        <v>12.26</v>
      </c>
      <c r="M2006" s="3">
        <v>9.81</v>
      </c>
      <c r="N2006" s="3">
        <v>7.36</v>
      </c>
      <c r="O2006" s="3">
        <v>4.91</v>
      </c>
      <c r="P2006" s="3">
        <v>2.4500000000000002</v>
      </c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</row>
    <row r="2007" spans="1:33" x14ac:dyDescent="0.25">
      <c r="A2007" t="s">
        <v>26</v>
      </c>
      <c r="B2007" s="8" t="s">
        <v>5722</v>
      </c>
      <c r="C2007" s="8" t="s">
        <v>5722</v>
      </c>
      <c r="D2007" s="5" t="s">
        <v>555</v>
      </c>
      <c r="E2007" s="3">
        <v>10.75</v>
      </c>
      <c r="F2007" s="3">
        <v>15.59</v>
      </c>
      <c r="G2007" s="3">
        <v>13.68</v>
      </c>
      <c r="H2007" s="3">
        <v>16.829999999999998</v>
      </c>
      <c r="I2007" s="3">
        <v>22.04</v>
      </c>
      <c r="J2007" s="3">
        <v>19.29</v>
      </c>
      <c r="K2007" s="3">
        <v>16.53</v>
      </c>
      <c r="L2007" s="3">
        <v>13.78</v>
      </c>
      <c r="M2007" s="3">
        <v>11.02</v>
      </c>
      <c r="N2007" s="3">
        <v>8.27</v>
      </c>
      <c r="O2007" s="3">
        <v>5.51</v>
      </c>
      <c r="P2007" s="3">
        <v>2.76</v>
      </c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</row>
    <row r="2008" spans="1:33" x14ac:dyDescent="0.25">
      <c r="A2008" t="s">
        <v>26</v>
      </c>
      <c r="B2008" s="8" t="s">
        <v>6739</v>
      </c>
      <c r="C2008" s="8" t="s">
        <v>5723</v>
      </c>
      <c r="D2008" s="5" t="s">
        <v>2514</v>
      </c>
      <c r="E2008" s="3">
        <v>66.760000000000005</v>
      </c>
      <c r="F2008" s="3">
        <v>52.78</v>
      </c>
      <c r="G2008" s="3">
        <v>47.21</v>
      </c>
      <c r="H2008" s="3">
        <v>47.19</v>
      </c>
      <c r="I2008" s="3">
        <v>46.01</v>
      </c>
      <c r="J2008" s="3">
        <v>40.26</v>
      </c>
      <c r="K2008" s="3">
        <v>34.51</v>
      </c>
      <c r="L2008" s="3">
        <v>28.76</v>
      </c>
      <c r="M2008" s="3">
        <v>23.01</v>
      </c>
      <c r="N2008" s="3">
        <v>17.25</v>
      </c>
      <c r="O2008" s="3">
        <v>11.5</v>
      </c>
      <c r="P2008" s="3">
        <v>5.75</v>
      </c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</row>
    <row r="2009" spans="1:33" x14ac:dyDescent="0.25">
      <c r="A2009" t="s">
        <v>26</v>
      </c>
      <c r="B2009" s="8" t="s">
        <v>5724</v>
      </c>
      <c r="C2009" s="8" t="s">
        <v>5724</v>
      </c>
      <c r="D2009" s="5" t="s">
        <v>2515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3">
        <v>0</v>
      </c>
      <c r="O2009" s="3">
        <v>0</v>
      </c>
      <c r="P2009" s="3">
        <v>0</v>
      </c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</row>
    <row r="2010" spans="1:33" x14ac:dyDescent="0.25">
      <c r="A2010" t="s">
        <v>26</v>
      </c>
      <c r="B2010" s="8" t="s">
        <v>5725</v>
      </c>
      <c r="C2010" s="8" t="s">
        <v>5725</v>
      </c>
      <c r="D2010" s="5" t="s">
        <v>2516</v>
      </c>
      <c r="E2010" s="3">
        <v>360.78</v>
      </c>
      <c r="F2010" s="3">
        <v>400.52</v>
      </c>
      <c r="G2010" s="3">
        <v>413.38</v>
      </c>
      <c r="H2010" s="3">
        <v>471.67</v>
      </c>
      <c r="I2010" s="3">
        <v>493.46</v>
      </c>
      <c r="J2010" s="3">
        <v>431.78</v>
      </c>
      <c r="K2010" s="3">
        <v>370.1</v>
      </c>
      <c r="L2010" s="3">
        <v>308.41000000000003</v>
      </c>
      <c r="M2010" s="3">
        <v>246.73</v>
      </c>
      <c r="N2010" s="3">
        <v>185.05</v>
      </c>
      <c r="O2010" s="3">
        <v>123.37</v>
      </c>
      <c r="P2010" s="3">
        <v>61.68</v>
      </c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</row>
    <row r="2011" spans="1:33" x14ac:dyDescent="0.25">
      <c r="A2011" t="s">
        <v>26</v>
      </c>
      <c r="B2011" s="8" t="s">
        <v>5726</v>
      </c>
      <c r="C2011" s="8" t="s">
        <v>5726</v>
      </c>
      <c r="D2011" s="5" t="s">
        <v>414</v>
      </c>
      <c r="E2011" s="3">
        <v>84.13</v>
      </c>
      <c r="F2011" s="3">
        <v>78.069999999999993</v>
      </c>
      <c r="G2011" s="3">
        <v>75.959999999999994</v>
      </c>
      <c r="H2011" s="3">
        <v>74.03</v>
      </c>
      <c r="I2011" s="3">
        <v>72.010000000000005</v>
      </c>
      <c r="J2011" s="3">
        <v>63.01</v>
      </c>
      <c r="K2011" s="3">
        <v>54.01</v>
      </c>
      <c r="L2011" s="3">
        <v>45.01</v>
      </c>
      <c r="M2011" s="3">
        <v>36.01</v>
      </c>
      <c r="N2011" s="3">
        <v>27</v>
      </c>
      <c r="O2011" s="3">
        <v>18</v>
      </c>
      <c r="P2011" s="3">
        <v>9</v>
      </c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</row>
    <row r="2012" spans="1:33" x14ac:dyDescent="0.25">
      <c r="A2012" t="s">
        <v>26</v>
      </c>
      <c r="B2012" s="8" t="s">
        <v>5727</v>
      </c>
      <c r="C2012" s="8" t="s">
        <v>5727</v>
      </c>
      <c r="D2012" s="5" t="s">
        <v>599</v>
      </c>
      <c r="E2012" s="3">
        <v>19.27</v>
      </c>
      <c r="F2012" s="3">
        <v>20.8</v>
      </c>
      <c r="G2012" s="3">
        <v>20.079999999999998</v>
      </c>
      <c r="H2012" s="3">
        <v>20.52</v>
      </c>
      <c r="I2012" s="3">
        <v>18.7</v>
      </c>
      <c r="J2012" s="3">
        <v>16.36</v>
      </c>
      <c r="K2012" s="3">
        <v>14.03</v>
      </c>
      <c r="L2012" s="3">
        <v>11.69</v>
      </c>
      <c r="M2012" s="3">
        <v>9.35</v>
      </c>
      <c r="N2012" s="3">
        <v>7.01</v>
      </c>
      <c r="O2012" s="3">
        <v>4.68</v>
      </c>
      <c r="P2012" s="3">
        <v>2.34</v>
      </c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</row>
    <row r="2013" spans="1:33" x14ac:dyDescent="0.25">
      <c r="A2013" t="s">
        <v>26</v>
      </c>
      <c r="B2013" s="8" t="s">
        <v>5728</v>
      </c>
      <c r="C2013" s="8" t="s">
        <v>5728</v>
      </c>
      <c r="D2013" s="5" t="s">
        <v>63</v>
      </c>
      <c r="E2013" s="3">
        <v>177.24</v>
      </c>
      <c r="F2013" s="3">
        <v>190.01</v>
      </c>
      <c r="G2013" s="3">
        <v>169.4</v>
      </c>
      <c r="H2013" s="3">
        <v>183.04</v>
      </c>
      <c r="I2013" s="3">
        <v>182.97</v>
      </c>
      <c r="J2013" s="3">
        <v>160.1</v>
      </c>
      <c r="K2013" s="3">
        <v>137.22999999999999</v>
      </c>
      <c r="L2013" s="3">
        <v>114.36</v>
      </c>
      <c r="M2013" s="3">
        <v>91.49</v>
      </c>
      <c r="N2013" s="3">
        <v>68.61</v>
      </c>
      <c r="O2013" s="3">
        <v>45.74</v>
      </c>
      <c r="P2013" s="3">
        <v>22.87</v>
      </c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</row>
    <row r="2014" spans="1:33" x14ac:dyDescent="0.25">
      <c r="A2014" t="s">
        <v>26</v>
      </c>
      <c r="B2014" s="8" t="s">
        <v>5729</v>
      </c>
      <c r="C2014" s="8" t="s">
        <v>5729</v>
      </c>
      <c r="D2014" s="5" t="s">
        <v>13</v>
      </c>
      <c r="E2014" s="3">
        <v>0.05</v>
      </c>
      <c r="F2014" s="3">
        <v>0.06</v>
      </c>
      <c r="G2014" s="3">
        <v>0.03</v>
      </c>
      <c r="H2014" s="3">
        <v>0.09</v>
      </c>
      <c r="I2014" s="3">
        <v>0.06</v>
      </c>
      <c r="J2014" s="3">
        <v>0.05</v>
      </c>
      <c r="K2014" s="3">
        <v>0.05</v>
      </c>
      <c r="L2014" s="3">
        <v>0.04</v>
      </c>
      <c r="M2014" s="3">
        <v>0.03</v>
      </c>
      <c r="N2014" s="3">
        <v>0.02</v>
      </c>
      <c r="O2014" s="3">
        <v>0.02</v>
      </c>
      <c r="P2014" s="3">
        <v>0.01</v>
      </c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</row>
    <row r="2015" spans="1:33" x14ac:dyDescent="0.25">
      <c r="A2015" t="s">
        <v>26</v>
      </c>
      <c r="B2015" s="8" t="s">
        <v>5730</v>
      </c>
      <c r="C2015" s="8" t="s">
        <v>5730</v>
      </c>
      <c r="D2015" s="5" t="s">
        <v>469</v>
      </c>
      <c r="E2015" s="3">
        <v>180.82</v>
      </c>
      <c r="F2015" s="3">
        <v>154.21</v>
      </c>
      <c r="G2015" s="3">
        <v>152.16999999999999</v>
      </c>
      <c r="H2015" s="3">
        <v>147.63</v>
      </c>
      <c r="I2015" s="3">
        <v>146.05000000000001</v>
      </c>
      <c r="J2015" s="3">
        <v>127.79</v>
      </c>
      <c r="K2015" s="3">
        <v>109.54</v>
      </c>
      <c r="L2015" s="3">
        <v>91.28</v>
      </c>
      <c r="M2015" s="3">
        <v>73.03</v>
      </c>
      <c r="N2015" s="3">
        <v>54.77</v>
      </c>
      <c r="O2015" s="3">
        <v>36.51</v>
      </c>
      <c r="P2015" s="3">
        <v>18.260000000000002</v>
      </c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</row>
    <row r="2016" spans="1:33" x14ac:dyDescent="0.25">
      <c r="A2016" t="s">
        <v>26</v>
      </c>
      <c r="B2016" s="8" t="s">
        <v>5731</v>
      </c>
      <c r="C2016" s="8" t="s">
        <v>5731</v>
      </c>
      <c r="D2016" s="5" t="s">
        <v>602</v>
      </c>
      <c r="E2016" s="3">
        <v>17.149999999999999</v>
      </c>
      <c r="F2016" s="3">
        <v>16.600000000000001</v>
      </c>
      <c r="G2016" s="3">
        <v>15.95</v>
      </c>
      <c r="H2016" s="3">
        <v>15.6</v>
      </c>
      <c r="I2016" s="3">
        <v>15.23</v>
      </c>
      <c r="J2016" s="3">
        <v>13.33</v>
      </c>
      <c r="K2016" s="3">
        <v>11.42</v>
      </c>
      <c r="L2016" s="3">
        <v>9.52</v>
      </c>
      <c r="M2016" s="3">
        <v>7.62</v>
      </c>
      <c r="N2016" s="3">
        <v>5.71</v>
      </c>
      <c r="O2016" s="3">
        <v>3.81</v>
      </c>
      <c r="P2016" s="3">
        <v>1.9</v>
      </c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</row>
    <row r="2017" spans="1:33" x14ac:dyDescent="0.25">
      <c r="A2017" t="s">
        <v>26</v>
      </c>
      <c r="B2017" s="8" t="s">
        <v>5731</v>
      </c>
      <c r="C2017" s="8" t="s">
        <v>5732</v>
      </c>
      <c r="D2017" s="5" t="s">
        <v>2517</v>
      </c>
      <c r="E2017" s="3">
        <v>212.51</v>
      </c>
      <c r="F2017" s="3">
        <v>234.5</v>
      </c>
      <c r="G2017" s="3">
        <v>322.39</v>
      </c>
      <c r="H2017" s="3">
        <v>424.24</v>
      </c>
      <c r="I2017" s="3">
        <v>414.65</v>
      </c>
      <c r="J2017" s="3">
        <v>362.82</v>
      </c>
      <c r="K2017" s="3">
        <v>310.99</v>
      </c>
      <c r="L2017" s="3">
        <v>259.16000000000003</v>
      </c>
      <c r="M2017" s="3">
        <v>207.33</v>
      </c>
      <c r="N2017" s="3">
        <v>155.49</v>
      </c>
      <c r="O2017" s="3">
        <v>103.66</v>
      </c>
      <c r="P2017" s="3">
        <v>51.83</v>
      </c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</row>
    <row r="2018" spans="1:33" x14ac:dyDescent="0.25">
      <c r="A2018" t="s">
        <v>26</v>
      </c>
      <c r="B2018" s="8" t="s">
        <v>5733</v>
      </c>
      <c r="C2018" s="8" t="s">
        <v>5733</v>
      </c>
      <c r="D2018" s="5" t="s">
        <v>2518</v>
      </c>
      <c r="E2018" s="3">
        <v>226.93</v>
      </c>
      <c r="F2018" s="3">
        <v>209.09</v>
      </c>
      <c r="G2018" s="3">
        <v>202.06</v>
      </c>
      <c r="H2018" s="3">
        <v>195.67</v>
      </c>
      <c r="I2018" s="3">
        <v>189.97</v>
      </c>
      <c r="J2018" s="3">
        <v>166.22</v>
      </c>
      <c r="K2018" s="3">
        <v>142.47999999999999</v>
      </c>
      <c r="L2018" s="3">
        <v>118.73</v>
      </c>
      <c r="M2018" s="3">
        <v>94.99</v>
      </c>
      <c r="N2018" s="3">
        <v>71.239999999999995</v>
      </c>
      <c r="O2018" s="3">
        <v>47.49</v>
      </c>
      <c r="P2018" s="3">
        <v>23.75</v>
      </c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</row>
    <row r="2019" spans="1:33" x14ac:dyDescent="0.25">
      <c r="A2019" t="s">
        <v>26</v>
      </c>
      <c r="B2019" s="8" t="s">
        <v>5734</v>
      </c>
      <c r="C2019" s="8" t="s">
        <v>5734</v>
      </c>
      <c r="D2019" s="5" t="s">
        <v>1989</v>
      </c>
      <c r="E2019" s="3">
        <v>187.76</v>
      </c>
      <c r="F2019" s="3">
        <v>178.93</v>
      </c>
      <c r="G2019" s="3">
        <v>172.91</v>
      </c>
      <c r="H2019" s="3">
        <v>172.75</v>
      </c>
      <c r="I2019" s="3">
        <v>168.97</v>
      </c>
      <c r="J2019" s="3">
        <v>147.85</v>
      </c>
      <c r="K2019" s="3">
        <v>126.73</v>
      </c>
      <c r="L2019" s="3">
        <v>105.61</v>
      </c>
      <c r="M2019" s="3">
        <v>84.49</v>
      </c>
      <c r="N2019" s="3">
        <v>63.36</v>
      </c>
      <c r="O2019" s="3">
        <v>42.24</v>
      </c>
      <c r="P2019" s="3">
        <v>21.12</v>
      </c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</row>
    <row r="2020" spans="1:33" x14ac:dyDescent="0.25">
      <c r="A2020" t="s">
        <v>26</v>
      </c>
      <c r="B2020" s="8" t="s">
        <v>5735</v>
      </c>
      <c r="C2020" s="8" t="s">
        <v>5735</v>
      </c>
      <c r="D2020" s="5" t="s">
        <v>26</v>
      </c>
      <c r="E2020" s="3">
        <v>198.91</v>
      </c>
      <c r="F2020" s="3">
        <v>180.71</v>
      </c>
      <c r="G2020" s="3">
        <v>178.49</v>
      </c>
      <c r="H2020" s="3">
        <v>175.9</v>
      </c>
      <c r="I2020" s="3">
        <v>170.34</v>
      </c>
      <c r="J2020" s="3">
        <v>149.05000000000001</v>
      </c>
      <c r="K2020" s="3">
        <v>127.76</v>
      </c>
      <c r="L2020" s="3">
        <v>106.46</v>
      </c>
      <c r="M2020" s="3">
        <v>85.17</v>
      </c>
      <c r="N2020" s="3">
        <v>63.88</v>
      </c>
      <c r="O2020" s="3">
        <v>42.59</v>
      </c>
      <c r="P2020" s="3">
        <v>21.29</v>
      </c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</row>
    <row r="2021" spans="1:33" x14ac:dyDescent="0.25">
      <c r="A2021" t="s">
        <v>1287</v>
      </c>
      <c r="B2021" s="8" t="s">
        <v>5736</v>
      </c>
      <c r="C2021" s="8" t="s">
        <v>5736</v>
      </c>
      <c r="D2021" s="5" t="s">
        <v>125</v>
      </c>
      <c r="E2021" s="3">
        <v>265.52999999999997</v>
      </c>
      <c r="F2021" s="3">
        <v>304.70999999999998</v>
      </c>
      <c r="G2021" s="3">
        <v>317.14999999999998</v>
      </c>
      <c r="H2021" s="3">
        <v>310.18</v>
      </c>
      <c r="I2021" s="3">
        <v>317.39999999999998</v>
      </c>
      <c r="J2021" s="3">
        <v>277.73</v>
      </c>
      <c r="K2021" s="3">
        <v>238.05</v>
      </c>
      <c r="L2021" s="3">
        <v>198.38</v>
      </c>
      <c r="M2021" s="3">
        <v>158.69999999999999</v>
      </c>
      <c r="N2021" s="3">
        <v>119.03</v>
      </c>
      <c r="O2021" s="3">
        <v>79.349999999999994</v>
      </c>
      <c r="P2021" s="3">
        <v>39.68</v>
      </c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</row>
    <row r="2022" spans="1:33" x14ac:dyDescent="0.25">
      <c r="A2022" t="s">
        <v>1287</v>
      </c>
      <c r="B2022" s="8" t="s">
        <v>5737</v>
      </c>
      <c r="C2022" s="8" t="s">
        <v>5737</v>
      </c>
      <c r="D2022" s="5" t="s">
        <v>555</v>
      </c>
      <c r="E2022" s="3">
        <v>4.42</v>
      </c>
      <c r="F2022" s="3">
        <v>3.83</v>
      </c>
      <c r="G2022" s="3">
        <v>3.68</v>
      </c>
      <c r="H2022" s="3">
        <v>3.8</v>
      </c>
      <c r="I2022" s="3">
        <v>3.23</v>
      </c>
      <c r="J2022" s="3">
        <v>2.83</v>
      </c>
      <c r="K2022" s="3">
        <v>2.42</v>
      </c>
      <c r="L2022" s="3">
        <v>2.02</v>
      </c>
      <c r="M2022" s="3">
        <v>1.62</v>
      </c>
      <c r="N2022" s="3">
        <v>1.21</v>
      </c>
      <c r="O2022" s="3">
        <v>0.81</v>
      </c>
      <c r="P2022" s="3">
        <v>0.4</v>
      </c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</row>
    <row r="2023" spans="1:33" x14ac:dyDescent="0.25">
      <c r="A2023" t="s">
        <v>1287</v>
      </c>
      <c r="B2023" s="8" t="s">
        <v>5738</v>
      </c>
      <c r="C2023" s="8" t="s">
        <v>5738</v>
      </c>
      <c r="D2023" s="5" t="s">
        <v>617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3">
        <v>0</v>
      </c>
      <c r="P2023" s="3">
        <v>0</v>
      </c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</row>
    <row r="2024" spans="1:33" x14ac:dyDescent="0.25">
      <c r="A2024" t="s">
        <v>1287</v>
      </c>
      <c r="B2024" s="8" t="s">
        <v>5739</v>
      </c>
      <c r="C2024" s="8" t="s">
        <v>5739</v>
      </c>
      <c r="D2024" s="5" t="s">
        <v>2527</v>
      </c>
      <c r="E2024" s="3">
        <v>78.709999999999994</v>
      </c>
      <c r="F2024" s="3">
        <v>75.53</v>
      </c>
      <c r="G2024" s="3">
        <v>71.72</v>
      </c>
      <c r="H2024" s="3">
        <v>71.75</v>
      </c>
      <c r="I2024" s="3">
        <v>71.12</v>
      </c>
      <c r="J2024" s="3">
        <v>62.23</v>
      </c>
      <c r="K2024" s="3">
        <v>53.34</v>
      </c>
      <c r="L2024" s="3">
        <v>44.45</v>
      </c>
      <c r="M2024" s="3">
        <v>35.56</v>
      </c>
      <c r="N2024" s="3">
        <v>26.67</v>
      </c>
      <c r="O2024" s="3">
        <v>17.78</v>
      </c>
      <c r="P2024" s="3">
        <v>8.89</v>
      </c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</row>
    <row r="2025" spans="1:33" x14ac:dyDescent="0.25">
      <c r="A2025" t="s">
        <v>1287</v>
      </c>
      <c r="B2025" s="8" t="s">
        <v>5740</v>
      </c>
      <c r="C2025" s="8" t="s">
        <v>5740</v>
      </c>
      <c r="D2025" s="5" t="s">
        <v>9</v>
      </c>
      <c r="E2025" s="3">
        <v>9.48</v>
      </c>
      <c r="F2025" s="3">
        <v>12.6</v>
      </c>
      <c r="G2025" s="3">
        <v>11.84</v>
      </c>
      <c r="H2025" s="3">
        <v>11.08</v>
      </c>
      <c r="I2025" s="3">
        <v>10.65</v>
      </c>
      <c r="J2025" s="3">
        <v>9.32</v>
      </c>
      <c r="K2025" s="3">
        <v>7.99</v>
      </c>
      <c r="L2025" s="3">
        <v>6.66</v>
      </c>
      <c r="M2025" s="3">
        <v>5.33</v>
      </c>
      <c r="N2025" s="3">
        <v>3.99</v>
      </c>
      <c r="O2025" s="3">
        <v>2.66</v>
      </c>
      <c r="P2025" s="3">
        <v>1.33</v>
      </c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</row>
    <row r="2026" spans="1:33" x14ac:dyDescent="0.25">
      <c r="A2026" t="s">
        <v>1287</v>
      </c>
      <c r="B2026" s="8" t="s">
        <v>5741</v>
      </c>
      <c r="C2026" s="8" t="s">
        <v>5741</v>
      </c>
      <c r="D2026" s="5" t="s">
        <v>1301</v>
      </c>
      <c r="E2026" s="3">
        <v>0</v>
      </c>
      <c r="F2026" s="3">
        <v>0</v>
      </c>
      <c r="G2026" s="3">
        <v>0</v>
      </c>
      <c r="H2026" s="3">
        <v>0</v>
      </c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3">
        <v>0</v>
      </c>
      <c r="O2026" s="3">
        <v>0</v>
      </c>
      <c r="P2026" s="3">
        <v>0</v>
      </c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</row>
    <row r="2027" spans="1:33" x14ac:dyDescent="0.25">
      <c r="A2027" t="s">
        <v>1287</v>
      </c>
      <c r="B2027" s="8" t="s">
        <v>5742</v>
      </c>
      <c r="C2027" s="8" t="s">
        <v>5742</v>
      </c>
      <c r="D2027" s="5" t="s">
        <v>13</v>
      </c>
      <c r="E2027" s="3">
        <v>13.8</v>
      </c>
      <c r="F2027" s="3">
        <v>14.51</v>
      </c>
      <c r="G2027" s="3">
        <v>14.95</v>
      </c>
      <c r="H2027" s="3">
        <v>13.99</v>
      </c>
      <c r="I2027" s="3">
        <v>14.74</v>
      </c>
      <c r="J2027" s="3">
        <v>12.9</v>
      </c>
      <c r="K2027" s="3">
        <v>11.06</v>
      </c>
      <c r="L2027" s="3">
        <v>9.2100000000000009</v>
      </c>
      <c r="M2027" s="3">
        <v>7.37</v>
      </c>
      <c r="N2027" s="3">
        <v>5.53</v>
      </c>
      <c r="O2027" s="3">
        <v>3.69</v>
      </c>
      <c r="P2027" s="3">
        <v>1.84</v>
      </c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</row>
    <row r="2028" spans="1:33" x14ac:dyDescent="0.25">
      <c r="A2028" t="s">
        <v>1287</v>
      </c>
      <c r="B2028" s="8" t="s">
        <v>5743</v>
      </c>
      <c r="C2028" s="8" t="s">
        <v>5743</v>
      </c>
      <c r="D2028" s="5" t="s">
        <v>14</v>
      </c>
      <c r="E2028" s="3">
        <v>0</v>
      </c>
      <c r="F2028" s="3">
        <v>0</v>
      </c>
      <c r="G2028" s="3">
        <v>0</v>
      </c>
      <c r="H2028" s="3">
        <v>0</v>
      </c>
      <c r="I2028" s="3">
        <v>0</v>
      </c>
      <c r="J2028" s="3">
        <v>0</v>
      </c>
      <c r="K2028" s="3">
        <v>0</v>
      </c>
      <c r="L2028" s="3">
        <v>0</v>
      </c>
      <c r="M2028" s="3">
        <v>0</v>
      </c>
      <c r="N2028" s="3">
        <v>0</v>
      </c>
      <c r="O2028" s="3">
        <v>0</v>
      </c>
      <c r="P2028" s="3">
        <v>0</v>
      </c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</row>
    <row r="2029" spans="1:33" x14ac:dyDescent="0.25">
      <c r="A2029" t="s">
        <v>1287</v>
      </c>
      <c r="B2029" s="8" t="s">
        <v>5744</v>
      </c>
      <c r="C2029" s="8" t="s">
        <v>5744</v>
      </c>
      <c r="D2029" s="5" t="s">
        <v>347</v>
      </c>
      <c r="E2029" s="3">
        <v>0</v>
      </c>
      <c r="F2029" s="3">
        <v>9.6199999999999992</v>
      </c>
      <c r="G2029" s="3">
        <v>22.13</v>
      </c>
      <c r="H2029" s="3">
        <v>24.9</v>
      </c>
      <c r="I2029" s="3">
        <v>28.44</v>
      </c>
      <c r="J2029" s="3">
        <v>24.89</v>
      </c>
      <c r="K2029" s="3">
        <v>21.33</v>
      </c>
      <c r="L2029" s="3">
        <v>17.78</v>
      </c>
      <c r="M2029" s="3">
        <v>14.22</v>
      </c>
      <c r="N2029" s="3">
        <v>10.67</v>
      </c>
      <c r="O2029" s="3">
        <v>7.11</v>
      </c>
      <c r="P2029" s="3">
        <v>3.56</v>
      </c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</row>
    <row r="2030" spans="1:33" x14ac:dyDescent="0.25">
      <c r="A2030" t="s">
        <v>1287</v>
      </c>
      <c r="B2030" s="8" t="s">
        <v>5745</v>
      </c>
      <c r="C2030" s="8" t="s">
        <v>5745</v>
      </c>
      <c r="D2030" s="5" t="s">
        <v>2532</v>
      </c>
      <c r="E2030" s="3">
        <v>46.74</v>
      </c>
      <c r="F2030" s="3">
        <v>42.26</v>
      </c>
      <c r="G2030" s="3">
        <v>47.01</v>
      </c>
      <c r="H2030" s="3">
        <v>34.56</v>
      </c>
      <c r="I2030" s="3">
        <v>33.299999999999997</v>
      </c>
      <c r="J2030" s="3">
        <v>29.14</v>
      </c>
      <c r="K2030" s="3">
        <v>24.98</v>
      </c>
      <c r="L2030" s="3">
        <v>20.81</v>
      </c>
      <c r="M2030" s="3">
        <v>16.649999999999999</v>
      </c>
      <c r="N2030" s="3">
        <v>12.49</v>
      </c>
      <c r="O2030" s="3">
        <v>8.33</v>
      </c>
      <c r="P2030" s="3">
        <v>4.16</v>
      </c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</row>
    <row r="2031" spans="1:33" x14ac:dyDescent="0.25">
      <c r="A2031" t="s">
        <v>1287</v>
      </c>
      <c r="B2031" s="8" t="s">
        <v>5746</v>
      </c>
      <c r="C2031" s="8" t="s">
        <v>5746</v>
      </c>
      <c r="D2031" s="5" t="s">
        <v>1417</v>
      </c>
      <c r="E2031" s="3">
        <v>7.38</v>
      </c>
      <c r="F2031" s="3">
        <v>8.5299999999999994</v>
      </c>
      <c r="G2031" s="3">
        <v>0.35</v>
      </c>
      <c r="H2031" s="3">
        <v>0.36</v>
      </c>
      <c r="I2031" s="3">
        <v>0.35</v>
      </c>
      <c r="J2031" s="3">
        <v>0.31</v>
      </c>
      <c r="K2031" s="3">
        <v>0.26</v>
      </c>
      <c r="L2031" s="3">
        <v>0.22</v>
      </c>
      <c r="M2031" s="3">
        <v>0.18</v>
      </c>
      <c r="N2031" s="3">
        <v>0.13</v>
      </c>
      <c r="O2031" s="3">
        <v>0.09</v>
      </c>
      <c r="P2031" s="3">
        <v>0.04</v>
      </c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</row>
    <row r="2032" spans="1:33" x14ac:dyDescent="0.25">
      <c r="A2032" t="s">
        <v>1287</v>
      </c>
      <c r="B2032" s="8" t="s">
        <v>5747</v>
      </c>
      <c r="C2032" s="8" t="s">
        <v>5747</v>
      </c>
      <c r="D2032" s="5" t="s">
        <v>24</v>
      </c>
      <c r="E2032" s="3">
        <v>6.3</v>
      </c>
      <c r="F2032" s="3">
        <v>7.18</v>
      </c>
      <c r="G2032" s="3">
        <v>7.35</v>
      </c>
      <c r="H2032" s="3">
        <v>15.5</v>
      </c>
      <c r="I2032" s="3">
        <v>15.28</v>
      </c>
      <c r="J2032" s="3">
        <v>13.37</v>
      </c>
      <c r="K2032" s="3">
        <v>11.46</v>
      </c>
      <c r="L2032" s="3">
        <v>9.5500000000000007</v>
      </c>
      <c r="M2032" s="3">
        <v>7.64</v>
      </c>
      <c r="N2032" s="3">
        <v>5.73</v>
      </c>
      <c r="O2032" s="3">
        <v>3.82</v>
      </c>
      <c r="P2032" s="3">
        <v>1.91</v>
      </c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</row>
    <row r="2033" spans="1:33" x14ac:dyDescent="0.25">
      <c r="A2033" t="s">
        <v>1287</v>
      </c>
      <c r="B2033" s="8" t="s">
        <v>5748</v>
      </c>
      <c r="C2033" s="8" t="s">
        <v>5748</v>
      </c>
      <c r="D2033" s="5" t="s">
        <v>25</v>
      </c>
      <c r="E2033" s="3">
        <v>6.69</v>
      </c>
      <c r="F2033" s="3">
        <v>7.46</v>
      </c>
      <c r="G2033" s="3">
        <v>7.21</v>
      </c>
      <c r="H2033" s="3">
        <v>7.32</v>
      </c>
      <c r="I2033" s="3">
        <v>7.16</v>
      </c>
      <c r="J2033" s="3">
        <v>6.27</v>
      </c>
      <c r="K2033" s="3">
        <v>5.37</v>
      </c>
      <c r="L2033" s="3">
        <v>4.4800000000000004</v>
      </c>
      <c r="M2033" s="3">
        <v>3.58</v>
      </c>
      <c r="N2033" s="3">
        <v>2.69</v>
      </c>
      <c r="O2033" s="3">
        <v>1.79</v>
      </c>
      <c r="P2033" s="3">
        <v>0.9</v>
      </c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</row>
    <row r="2034" spans="1:33" x14ac:dyDescent="0.25">
      <c r="A2034" t="s">
        <v>1287</v>
      </c>
      <c r="B2034" s="8" t="s">
        <v>5749</v>
      </c>
      <c r="C2034" s="8" t="s">
        <v>5749</v>
      </c>
      <c r="D2034" s="5" t="s">
        <v>1586</v>
      </c>
      <c r="E2034" s="3">
        <v>73.95</v>
      </c>
      <c r="F2034" s="3">
        <v>73.099999999999994</v>
      </c>
      <c r="G2034" s="3">
        <v>70.5</v>
      </c>
      <c r="H2034" s="3">
        <v>63.66</v>
      </c>
      <c r="I2034" s="3">
        <v>61.07</v>
      </c>
      <c r="J2034" s="3">
        <v>53.44</v>
      </c>
      <c r="K2034" s="3">
        <v>45.8</v>
      </c>
      <c r="L2034" s="3">
        <v>38.17</v>
      </c>
      <c r="M2034" s="3">
        <v>30.54</v>
      </c>
      <c r="N2034" s="3">
        <v>22.9</v>
      </c>
      <c r="O2034" s="3">
        <v>15.27</v>
      </c>
      <c r="P2034" s="3">
        <v>7.63</v>
      </c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</row>
    <row r="2035" spans="1:33" x14ac:dyDescent="0.25">
      <c r="A2035" t="s">
        <v>1287</v>
      </c>
      <c r="B2035" s="8" t="s">
        <v>5750</v>
      </c>
      <c r="C2035" s="8" t="s">
        <v>5750</v>
      </c>
      <c r="D2035" s="5" t="s">
        <v>26</v>
      </c>
      <c r="E2035" s="3">
        <v>1.34</v>
      </c>
      <c r="F2035" s="3">
        <v>2.02</v>
      </c>
      <c r="G2035" s="3">
        <v>2.2799999999999998</v>
      </c>
      <c r="H2035" s="3">
        <v>2.11</v>
      </c>
      <c r="I2035" s="3">
        <v>1.98</v>
      </c>
      <c r="J2035" s="3">
        <v>1.73</v>
      </c>
      <c r="K2035" s="3">
        <v>1.49</v>
      </c>
      <c r="L2035" s="3">
        <v>1.24</v>
      </c>
      <c r="M2035" s="3">
        <v>0.99</v>
      </c>
      <c r="N2035" s="3">
        <v>0.74</v>
      </c>
      <c r="O2035" s="3">
        <v>0.5</v>
      </c>
      <c r="P2035" s="3">
        <v>0.25</v>
      </c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</row>
    <row r="2036" spans="1:33" x14ac:dyDescent="0.25">
      <c r="A2036" t="s">
        <v>1287</v>
      </c>
      <c r="B2036" s="8" t="s">
        <v>5751</v>
      </c>
      <c r="C2036" s="8" t="s">
        <v>5751</v>
      </c>
      <c r="D2036" s="5" t="s">
        <v>2213</v>
      </c>
      <c r="E2036" s="3">
        <v>0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</row>
    <row r="2037" spans="1:33" x14ac:dyDescent="0.25">
      <c r="A2037" t="s">
        <v>1287</v>
      </c>
      <c r="B2037" s="8" t="s">
        <v>5751</v>
      </c>
      <c r="C2037" s="8" t="s">
        <v>5752</v>
      </c>
      <c r="D2037" s="5" t="s">
        <v>2533</v>
      </c>
      <c r="E2037" s="3">
        <v>0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3">
        <v>0</v>
      </c>
      <c r="O2037" s="3">
        <v>0</v>
      </c>
      <c r="P2037" s="3">
        <v>0</v>
      </c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</row>
    <row r="2038" spans="1:33" x14ac:dyDescent="0.25">
      <c r="A2038" t="s">
        <v>1572</v>
      </c>
      <c r="B2038" s="8" t="s">
        <v>5753</v>
      </c>
      <c r="C2038" s="8" t="s">
        <v>5753</v>
      </c>
      <c r="D2038" s="5" t="s">
        <v>2540</v>
      </c>
      <c r="E2038" s="3">
        <v>32.630000000000003</v>
      </c>
      <c r="F2038" s="3">
        <v>31.86</v>
      </c>
      <c r="G2038" s="3">
        <v>30.72</v>
      </c>
      <c r="H2038" s="3">
        <v>28.3</v>
      </c>
      <c r="I2038" s="3">
        <v>26.51</v>
      </c>
      <c r="J2038" s="3">
        <v>23.2</v>
      </c>
      <c r="K2038" s="3">
        <v>19.88</v>
      </c>
      <c r="L2038" s="3">
        <v>16.57</v>
      </c>
      <c r="M2038" s="3">
        <v>13.26</v>
      </c>
      <c r="N2038" s="3">
        <v>9.94</v>
      </c>
      <c r="O2038" s="3">
        <v>6.63</v>
      </c>
      <c r="P2038" s="3">
        <v>3.31</v>
      </c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</row>
    <row r="2039" spans="1:33" x14ac:dyDescent="0.25">
      <c r="A2039" t="s">
        <v>1572</v>
      </c>
      <c r="B2039" s="8" t="s">
        <v>5754</v>
      </c>
      <c r="C2039" s="8" t="s">
        <v>5754</v>
      </c>
      <c r="D2039" s="5" t="s">
        <v>2555</v>
      </c>
      <c r="E2039" s="3">
        <v>188.5</v>
      </c>
      <c r="F2039" s="3">
        <v>280.81</v>
      </c>
      <c r="G2039" s="3">
        <v>506.44</v>
      </c>
      <c r="H2039" s="3">
        <v>639.69000000000005</v>
      </c>
      <c r="I2039" s="3">
        <v>767.86</v>
      </c>
      <c r="J2039" s="3">
        <v>671.88</v>
      </c>
      <c r="K2039" s="3">
        <v>575.9</v>
      </c>
      <c r="L2039" s="3">
        <v>479.91</v>
      </c>
      <c r="M2039" s="3">
        <v>383.93</v>
      </c>
      <c r="N2039" s="3">
        <v>287.95</v>
      </c>
      <c r="O2039" s="3">
        <v>191.97</v>
      </c>
      <c r="P2039" s="3">
        <v>95.98</v>
      </c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</row>
    <row r="2040" spans="1:33" x14ac:dyDescent="0.25">
      <c r="A2040" t="s">
        <v>1572</v>
      </c>
      <c r="B2040" s="8" t="s">
        <v>6740</v>
      </c>
      <c r="C2040" s="8" t="s">
        <v>5755</v>
      </c>
      <c r="D2040" s="5" t="s">
        <v>5756</v>
      </c>
      <c r="E2040" s="3">
        <v>270.76</v>
      </c>
      <c r="F2040" s="3">
        <v>326.52999999999997</v>
      </c>
      <c r="G2040" s="3">
        <v>420.49</v>
      </c>
      <c r="H2040" s="3">
        <v>170.45</v>
      </c>
      <c r="I2040" s="3">
        <v>249.69</v>
      </c>
      <c r="J2040" s="3">
        <v>218.48</v>
      </c>
      <c r="K2040" s="3">
        <v>187.27</v>
      </c>
      <c r="L2040" s="3">
        <v>156.06</v>
      </c>
      <c r="M2040" s="3">
        <v>124.85</v>
      </c>
      <c r="N2040" s="3">
        <v>93.63</v>
      </c>
      <c r="O2040" s="3">
        <v>62.42</v>
      </c>
      <c r="P2040" s="3">
        <v>31.21</v>
      </c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</row>
    <row r="2041" spans="1:33" x14ac:dyDescent="0.25">
      <c r="A2041" t="s">
        <v>1572</v>
      </c>
      <c r="B2041" s="8" t="s">
        <v>6740</v>
      </c>
      <c r="C2041" s="8" t="s">
        <v>5757</v>
      </c>
      <c r="D2041" s="5" t="s">
        <v>5756</v>
      </c>
      <c r="E2041" s="3">
        <v>0</v>
      </c>
      <c r="F2041" s="3">
        <v>0</v>
      </c>
      <c r="G2041" s="3">
        <v>0</v>
      </c>
      <c r="H2041" s="3">
        <v>145.62</v>
      </c>
      <c r="I2041" s="3">
        <v>159.22999999999999</v>
      </c>
      <c r="J2041" s="3">
        <v>139.33000000000001</v>
      </c>
      <c r="K2041" s="3">
        <v>119.42</v>
      </c>
      <c r="L2041" s="3">
        <v>99.52</v>
      </c>
      <c r="M2041" s="3">
        <v>79.62</v>
      </c>
      <c r="N2041" s="3">
        <v>59.71</v>
      </c>
      <c r="O2041" s="3">
        <v>39.81</v>
      </c>
      <c r="P2041" s="3">
        <v>19.899999999999999</v>
      </c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</row>
    <row r="2042" spans="1:33" x14ac:dyDescent="0.25">
      <c r="A2042" t="s">
        <v>1572</v>
      </c>
      <c r="B2042" s="8" t="s">
        <v>6740</v>
      </c>
      <c r="C2042" s="8" t="s">
        <v>5758</v>
      </c>
      <c r="D2042" s="5" t="s">
        <v>5756</v>
      </c>
      <c r="E2042" s="3">
        <v>0</v>
      </c>
      <c r="F2042" s="3">
        <v>0</v>
      </c>
      <c r="G2042" s="3">
        <v>0</v>
      </c>
      <c r="H2042" s="3">
        <v>253.7</v>
      </c>
      <c r="I2042" s="3">
        <v>291.27</v>
      </c>
      <c r="J2042" s="3">
        <v>254.86</v>
      </c>
      <c r="K2042" s="3">
        <v>218.45</v>
      </c>
      <c r="L2042" s="3">
        <v>182.04</v>
      </c>
      <c r="M2042" s="3">
        <v>145.63999999999999</v>
      </c>
      <c r="N2042" s="3">
        <v>109.23</v>
      </c>
      <c r="O2042" s="3">
        <v>72.819999999999993</v>
      </c>
      <c r="P2042" s="3">
        <v>36.409999999999997</v>
      </c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</row>
    <row r="2043" spans="1:33" x14ac:dyDescent="0.25">
      <c r="A2043" t="s">
        <v>1572</v>
      </c>
      <c r="B2043" s="8" t="s">
        <v>5759</v>
      </c>
      <c r="C2043" s="8" t="s">
        <v>5759</v>
      </c>
      <c r="D2043" s="5" t="s">
        <v>216</v>
      </c>
      <c r="E2043" s="3">
        <v>616.96</v>
      </c>
      <c r="F2043" s="3">
        <v>579.27</v>
      </c>
      <c r="G2043" s="3">
        <v>676.9</v>
      </c>
      <c r="H2043" s="3">
        <v>610.64</v>
      </c>
      <c r="I2043" s="3">
        <v>576.78</v>
      </c>
      <c r="J2043" s="3">
        <v>504.68</v>
      </c>
      <c r="K2043" s="3">
        <v>432.59</v>
      </c>
      <c r="L2043" s="3">
        <v>360.49</v>
      </c>
      <c r="M2043" s="3">
        <v>288.39</v>
      </c>
      <c r="N2043" s="3">
        <v>216.29</v>
      </c>
      <c r="O2043" s="3">
        <v>144.19999999999999</v>
      </c>
      <c r="P2043" s="3">
        <v>72.099999999999994</v>
      </c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</row>
    <row r="2044" spans="1:33" x14ac:dyDescent="0.25">
      <c r="A2044" t="s">
        <v>1572</v>
      </c>
      <c r="B2044" s="8" t="s">
        <v>6741</v>
      </c>
      <c r="C2044" s="8" t="s">
        <v>5760</v>
      </c>
      <c r="D2044" s="5" t="s">
        <v>2556</v>
      </c>
      <c r="E2044" s="3">
        <v>357.24</v>
      </c>
      <c r="F2044" s="3">
        <v>330.7</v>
      </c>
      <c r="G2044" s="3">
        <v>319.69</v>
      </c>
      <c r="H2044" s="3">
        <v>305.8</v>
      </c>
      <c r="I2044" s="3">
        <v>304.67</v>
      </c>
      <c r="J2044" s="3">
        <v>266.58999999999997</v>
      </c>
      <c r="K2044" s="3">
        <v>228.5</v>
      </c>
      <c r="L2044" s="3">
        <v>190.42</v>
      </c>
      <c r="M2044" s="3">
        <v>152.34</v>
      </c>
      <c r="N2044" s="3">
        <v>114.25</v>
      </c>
      <c r="O2044" s="3">
        <v>76.17</v>
      </c>
      <c r="P2044" s="3">
        <v>38.08</v>
      </c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</row>
    <row r="2045" spans="1:33" x14ac:dyDescent="0.25">
      <c r="A2045" t="s">
        <v>1572</v>
      </c>
      <c r="B2045" s="8" t="s">
        <v>6741</v>
      </c>
      <c r="C2045" s="8" t="s">
        <v>5761</v>
      </c>
      <c r="D2045" s="5" t="s">
        <v>2557</v>
      </c>
      <c r="E2045" s="3">
        <v>114.74</v>
      </c>
      <c r="F2045" s="3">
        <v>112.45</v>
      </c>
      <c r="G2045" s="3">
        <v>110.05</v>
      </c>
      <c r="H2045" s="3">
        <v>120.98</v>
      </c>
      <c r="I2045" s="3">
        <v>118.5</v>
      </c>
      <c r="J2045" s="3">
        <v>103.69</v>
      </c>
      <c r="K2045" s="3">
        <v>88.88</v>
      </c>
      <c r="L2045" s="3">
        <v>74.06</v>
      </c>
      <c r="M2045" s="3">
        <v>59.25</v>
      </c>
      <c r="N2045" s="3">
        <v>44.44</v>
      </c>
      <c r="O2045" s="3">
        <v>29.63</v>
      </c>
      <c r="P2045" s="3">
        <v>14.81</v>
      </c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</row>
    <row r="2046" spans="1:33" x14ac:dyDescent="0.25">
      <c r="A2046" t="s">
        <v>1572</v>
      </c>
      <c r="B2046" s="8" t="s">
        <v>6741</v>
      </c>
      <c r="C2046" s="8" t="s">
        <v>5762</v>
      </c>
      <c r="D2046" s="5" t="s">
        <v>2558</v>
      </c>
      <c r="E2046" s="3">
        <v>124.05</v>
      </c>
      <c r="F2046" s="3">
        <v>159.32</v>
      </c>
      <c r="G2046" s="3">
        <v>225.05</v>
      </c>
      <c r="H2046" s="3">
        <v>227.56</v>
      </c>
      <c r="I2046" s="3">
        <v>222.72</v>
      </c>
      <c r="J2046" s="3">
        <v>194.88</v>
      </c>
      <c r="K2046" s="3">
        <v>167.04</v>
      </c>
      <c r="L2046" s="3">
        <v>139.19999999999999</v>
      </c>
      <c r="M2046" s="3">
        <v>111.36</v>
      </c>
      <c r="N2046" s="3">
        <v>83.52</v>
      </c>
      <c r="O2046" s="3">
        <v>55.68</v>
      </c>
      <c r="P2046" s="3">
        <v>27.84</v>
      </c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</row>
    <row r="2047" spans="1:33" x14ac:dyDescent="0.25">
      <c r="A2047" t="s">
        <v>1572</v>
      </c>
      <c r="B2047" s="8" t="s">
        <v>5763</v>
      </c>
      <c r="C2047" s="8" t="s">
        <v>5763</v>
      </c>
      <c r="D2047" s="5" t="s">
        <v>346</v>
      </c>
      <c r="E2047" s="3">
        <v>50.31</v>
      </c>
      <c r="F2047" s="3">
        <v>45.37</v>
      </c>
      <c r="G2047" s="3">
        <v>34.83</v>
      </c>
      <c r="H2047" s="3">
        <v>19</v>
      </c>
      <c r="I2047" s="3">
        <v>19.84</v>
      </c>
      <c r="J2047" s="3">
        <v>17.36</v>
      </c>
      <c r="K2047" s="3">
        <v>14.88</v>
      </c>
      <c r="L2047" s="3">
        <v>12.4</v>
      </c>
      <c r="M2047" s="3">
        <v>9.92</v>
      </c>
      <c r="N2047" s="3">
        <v>7.44</v>
      </c>
      <c r="O2047" s="3">
        <v>4.96</v>
      </c>
      <c r="P2047" s="3">
        <v>2.48</v>
      </c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</row>
    <row r="2048" spans="1:33" x14ac:dyDescent="0.25">
      <c r="A2048" t="s">
        <v>1572</v>
      </c>
      <c r="B2048" s="8" t="s">
        <v>5764</v>
      </c>
      <c r="C2048" s="8" t="s">
        <v>5764</v>
      </c>
      <c r="D2048" s="5" t="s">
        <v>1903</v>
      </c>
      <c r="E2048" s="3">
        <v>56.76</v>
      </c>
      <c r="F2048" s="3">
        <v>62.98</v>
      </c>
      <c r="G2048" s="3">
        <v>58.74</v>
      </c>
      <c r="H2048" s="3">
        <v>52.68</v>
      </c>
      <c r="I2048" s="3">
        <v>50.26</v>
      </c>
      <c r="J2048" s="3">
        <v>43.98</v>
      </c>
      <c r="K2048" s="3">
        <v>37.700000000000003</v>
      </c>
      <c r="L2048" s="3">
        <v>31.41</v>
      </c>
      <c r="M2048" s="3">
        <v>25.13</v>
      </c>
      <c r="N2048" s="3">
        <v>18.850000000000001</v>
      </c>
      <c r="O2048" s="3">
        <v>12.57</v>
      </c>
      <c r="P2048" s="3">
        <v>6.28</v>
      </c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</row>
    <row r="2049" spans="1:33" x14ac:dyDescent="0.25">
      <c r="A2049" t="s">
        <v>1572</v>
      </c>
      <c r="B2049" s="8" t="s">
        <v>5765</v>
      </c>
      <c r="C2049" s="8" t="s">
        <v>5765</v>
      </c>
      <c r="D2049" s="5" t="s">
        <v>38</v>
      </c>
      <c r="E2049" s="3">
        <v>2050.5500000000002</v>
      </c>
      <c r="F2049" s="3">
        <v>2346.86</v>
      </c>
      <c r="G2049" s="3">
        <v>2238.56</v>
      </c>
      <c r="H2049" s="3">
        <v>2022.19</v>
      </c>
      <c r="I2049" s="3">
        <v>2692.78</v>
      </c>
      <c r="J2049" s="3">
        <v>2356.1799999999998</v>
      </c>
      <c r="K2049" s="3">
        <v>2019.59</v>
      </c>
      <c r="L2049" s="3">
        <v>1682.99</v>
      </c>
      <c r="M2049" s="3">
        <v>1346.39</v>
      </c>
      <c r="N2049" s="3">
        <v>1009.79</v>
      </c>
      <c r="O2049" s="3">
        <v>673.2</v>
      </c>
      <c r="P2049" s="3">
        <v>336.6</v>
      </c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</row>
    <row r="2050" spans="1:33" x14ac:dyDescent="0.25">
      <c r="A2050" t="s">
        <v>1572</v>
      </c>
      <c r="B2050" s="8" t="s">
        <v>5766</v>
      </c>
      <c r="C2050" s="8" t="s">
        <v>5766</v>
      </c>
      <c r="D2050" s="5" t="s">
        <v>2559</v>
      </c>
      <c r="E2050" s="3">
        <v>488.57</v>
      </c>
      <c r="F2050" s="3">
        <v>724.06</v>
      </c>
      <c r="G2050" s="3">
        <v>810.36</v>
      </c>
      <c r="H2050" s="3">
        <v>886.23</v>
      </c>
      <c r="I2050" s="3">
        <v>1016.83</v>
      </c>
      <c r="J2050" s="3">
        <v>889.73</v>
      </c>
      <c r="K2050" s="3">
        <v>762.62</v>
      </c>
      <c r="L2050" s="3">
        <v>635.52</v>
      </c>
      <c r="M2050" s="3">
        <v>508.42</v>
      </c>
      <c r="N2050" s="3">
        <v>381.31</v>
      </c>
      <c r="O2050" s="3">
        <v>254.21</v>
      </c>
      <c r="P2050" s="3">
        <v>127.1</v>
      </c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</row>
    <row r="2051" spans="1:33" x14ac:dyDescent="0.25">
      <c r="A2051" t="s">
        <v>1572</v>
      </c>
      <c r="B2051" s="8" t="s">
        <v>5767</v>
      </c>
      <c r="C2051" s="8" t="s">
        <v>5767</v>
      </c>
      <c r="D2051" s="5" t="s">
        <v>2560</v>
      </c>
      <c r="E2051" s="3">
        <v>449.88</v>
      </c>
      <c r="F2051" s="3">
        <v>502.65</v>
      </c>
      <c r="G2051" s="3">
        <v>758.85</v>
      </c>
      <c r="H2051" s="3">
        <v>381.76</v>
      </c>
      <c r="I2051" s="3">
        <v>372.51</v>
      </c>
      <c r="J2051" s="3">
        <v>325.95</v>
      </c>
      <c r="K2051" s="3">
        <v>279.38</v>
      </c>
      <c r="L2051" s="3">
        <v>232.82</v>
      </c>
      <c r="M2051" s="3">
        <v>186.26</v>
      </c>
      <c r="N2051" s="3">
        <v>139.69</v>
      </c>
      <c r="O2051" s="3">
        <v>93.13</v>
      </c>
      <c r="P2051" s="3">
        <v>46.56</v>
      </c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</row>
    <row r="2052" spans="1:33" x14ac:dyDescent="0.25">
      <c r="A2052" t="s">
        <v>1572</v>
      </c>
      <c r="B2052" s="8" t="s">
        <v>5768</v>
      </c>
      <c r="C2052" s="8" t="s">
        <v>5768</v>
      </c>
      <c r="D2052" s="5" t="s">
        <v>2549</v>
      </c>
      <c r="E2052" s="3">
        <v>23.14</v>
      </c>
      <c r="F2052" s="3">
        <v>19.190000000000001</v>
      </c>
      <c r="G2052" s="3">
        <v>17.5</v>
      </c>
      <c r="H2052" s="3">
        <v>21.33</v>
      </c>
      <c r="I2052" s="3">
        <v>19.77</v>
      </c>
      <c r="J2052" s="3">
        <v>17.3</v>
      </c>
      <c r="K2052" s="3">
        <v>14.83</v>
      </c>
      <c r="L2052" s="3">
        <v>12.36</v>
      </c>
      <c r="M2052" s="3">
        <v>9.89</v>
      </c>
      <c r="N2052" s="3">
        <v>7.41</v>
      </c>
      <c r="O2052" s="3">
        <v>4.9400000000000004</v>
      </c>
      <c r="P2052" s="3">
        <v>2.4700000000000002</v>
      </c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</row>
    <row r="2053" spans="1:33" x14ac:dyDescent="0.25">
      <c r="A2053" t="s">
        <v>1572</v>
      </c>
      <c r="B2053" s="8" t="s">
        <v>6742</v>
      </c>
      <c r="C2053" s="8" t="s">
        <v>5769</v>
      </c>
      <c r="D2053" s="5" t="s">
        <v>2561</v>
      </c>
      <c r="E2053" s="3">
        <v>19.27</v>
      </c>
      <c r="F2053" s="3">
        <v>17.2</v>
      </c>
      <c r="G2053" s="3">
        <v>17.100000000000001</v>
      </c>
      <c r="H2053" s="3">
        <v>22.31</v>
      </c>
      <c r="I2053" s="3">
        <v>21.61</v>
      </c>
      <c r="J2053" s="3">
        <v>18.91</v>
      </c>
      <c r="K2053" s="3">
        <v>16.21</v>
      </c>
      <c r="L2053" s="3">
        <v>13.51</v>
      </c>
      <c r="M2053" s="3">
        <v>10.81</v>
      </c>
      <c r="N2053" s="3">
        <v>8.1</v>
      </c>
      <c r="O2053" s="3">
        <v>5.4</v>
      </c>
      <c r="P2053" s="3">
        <v>2.7</v>
      </c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</row>
    <row r="2054" spans="1:33" x14ac:dyDescent="0.25">
      <c r="A2054" t="s">
        <v>1572</v>
      </c>
      <c r="B2054" s="8" t="s">
        <v>5770</v>
      </c>
      <c r="C2054" s="8" t="s">
        <v>5770</v>
      </c>
      <c r="D2054" s="5" t="s">
        <v>13</v>
      </c>
      <c r="E2054" s="3">
        <v>3.72</v>
      </c>
      <c r="F2054" s="3">
        <v>3.71</v>
      </c>
      <c r="G2054" s="3">
        <v>3.57</v>
      </c>
      <c r="H2054" s="3">
        <v>2.78</v>
      </c>
      <c r="I2054" s="3">
        <v>2.21</v>
      </c>
      <c r="J2054" s="3">
        <v>1.93</v>
      </c>
      <c r="K2054" s="3">
        <v>1.66</v>
      </c>
      <c r="L2054" s="3">
        <v>1.38</v>
      </c>
      <c r="M2054" s="3">
        <v>1.1100000000000001</v>
      </c>
      <c r="N2054" s="3">
        <v>0.83</v>
      </c>
      <c r="O2054" s="3">
        <v>0.55000000000000004</v>
      </c>
      <c r="P2054" s="3">
        <v>0.28000000000000003</v>
      </c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</row>
    <row r="2055" spans="1:33" x14ac:dyDescent="0.25">
      <c r="A2055" t="s">
        <v>1572</v>
      </c>
      <c r="B2055" s="8" t="s">
        <v>5771</v>
      </c>
      <c r="C2055" s="8" t="s">
        <v>5771</v>
      </c>
      <c r="D2055" s="5" t="s">
        <v>2101</v>
      </c>
      <c r="E2055" s="3">
        <v>38.25</v>
      </c>
      <c r="F2055" s="3">
        <v>35.979999999999997</v>
      </c>
      <c r="G2055" s="3">
        <v>48.41</v>
      </c>
      <c r="H2055" s="3">
        <v>50.52</v>
      </c>
      <c r="I2055" s="3">
        <v>60.48</v>
      </c>
      <c r="J2055" s="3">
        <v>52.92</v>
      </c>
      <c r="K2055" s="3">
        <v>45.36</v>
      </c>
      <c r="L2055" s="3">
        <v>37.799999999999997</v>
      </c>
      <c r="M2055" s="3">
        <v>30.24</v>
      </c>
      <c r="N2055" s="3">
        <v>22.68</v>
      </c>
      <c r="O2055" s="3">
        <v>15.12</v>
      </c>
      <c r="P2055" s="3">
        <v>7.56</v>
      </c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</row>
    <row r="2056" spans="1:33" x14ac:dyDescent="0.25">
      <c r="A2056" t="s">
        <v>1572</v>
      </c>
      <c r="B2056" s="8" t="s">
        <v>6743</v>
      </c>
      <c r="C2056" s="8" t="s">
        <v>5772</v>
      </c>
      <c r="D2056" s="5" t="s">
        <v>2562</v>
      </c>
      <c r="E2056" s="3">
        <v>179.93</v>
      </c>
      <c r="F2056" s="3">
        <v>204.67</v>
      </c>
      <c r="G2056" s="3">
        <v>210.31</v>
      </c>
      <c r="H2056" s="3">
        <v>208.12</v>
      </c>
      <c r="I2056" s="3">
        <v>192.87</v>
      </c>
      <c r="J2056" s="3">
        <v>168.76</v>
      </c>
      <c r="K2056" s="3">
        <v>144.65</v>
      </c>
      <c r="L2056" s="3">
        <v>120.54</v>
      </c>
      <c r="M2056" s="3">
        <v>96.44</v>
      </c>
      <c r="N2056" s="3">
        <v>72.33</v>
      </c>
      <c r="O2056" s="3">
        <v>48.22</v>
      </c>
      <c r="P2056" s="3">
        <v>24.11</v>
      </c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</row>
    <row r="2057" spans="1:33" x14ac:dyDescent="0.25">
      <c r="A2057" t="s">
        <v>1572</v>
      </c>
      <c r="B2057" s="8" t="s">
        <v>5773</v>
      </c>
      <c r="C2057" s="8" t="s">
        <v>5773</v>
      </c>
      <c r="D2057" s="5" t="s">
        <v>2563</v>
      </c>
      <c r="E2057" s="3">
        <v>0.77</v>
      </c>
      <c r="F2057" s="3">
        <v>0.7</v>
      </c>
      <c r="G2057" s="3">
        <v>0.83</v>
      </c>
      <c r="H2057" s="3">
        <v>0.69</v>
      </c>
      <c r="I2057" s="3">
        <v>0.67</v>
      </c>
      <c r="J2057" s="3">
        <v>0.59</v>
      </c>
      <c r="K2057" s="3">
        <v>0.5</v>
      </c>
      <c r="L2057" s="3">
        <v>0.42</v>
      </c>
      <c r="M2057" s="3">
        <v>0.34</v>
      </c>
      <c r="N2057" s="3">
        <v>0.25</v>
      </c>
      <c r="O2057" s="3">
        <v>0.17</v>
      </c>
      <c r="P2057" s="3">
        <v>0.08</v>
      </c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</row>
    <row r="2058" spans="1:33" x14ac:dyDescent="0.25">
      <c r="A2058" t="s">
        <v>1572</v>
      </c>
      <c r="B2058" s="8" t="s">
        <v>5774</v>
      </c>
      <c r="C2058" s="8" t="s">
        <v>5774</v>
      </c>
      <c r="D2058" s="5" t="s">
        <v>2553</v>
      </c>
      <c r="E2058" s="3">
        <v>6.38</v>
      </c>
      <c r="F2058" s="3">
        <v>2.5299999999999998</v>
      </c>
      <c r="G2058" s="3">
        <v>56.82</v>
      </c>
      <c r="H2058" s="3">
        <v>79.540000000000006</v>
      </c>
      <c r="I2058" s="3">
        <v>77.95</v>
      </c>
      <c r="J2058" s="3">
        <v>68.209999999999994</v>
      </c>
      <c r="K2058" s="3">
        <v>58.46</v>
      </c>
      <c r="L2058" s="3">
        <v>48.72</v>
      </c>
      <c r="M2058" s="3">
        <v>38.979999999999997</v>
      </c>
      <c r="N2058" s="3">
        <v>29.23</v>
      </c>
      <c r="O2058" s="3">
        <v>19.489999999999998</v>
      </c>
      <c r="P2058" s="3">
        <v>9.74</v>
      </c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</row>
    <row r="2059" spans="1:33" x14ac:dyDescent="0.25">
      <c r="A2059" t="s">
        <v>1572</v>
      </c>
      <c r="B2059" s="8" t="s">
        <v>5775</v>
      </c>
      <c r="C2059" s="8" t="s">
        <v>5775</v>
      </c>
      <c r="D2059" s="5" t="s">
        <v>395</v>
      </c>
      <c r="E2059" s="3">
        <v>352.68</v>
      </c>
      <c r="F2059" s="3">
        <v>340.09</v>
      </c>
      <c r="G2059" s="3">
        <v>349.1</v>
      </c>
      <c r="H2059" s="3">
        <v>352.04</v>
      </c>
      <c r="I2059" s="3">
        <v>341.34</v>
      </c>
      <c r="J2059" s="3">
        <v>298.67</v>
      </c>
      <c r="K2059" s="3">
        <v>256.01</v>
      </c>
      <c r="L2059" s="3">
        <v>213.34</v>
      </c>
      <c r="M2059" s="3">
        <v>170.67</v>
      </c>
      <c r="N2059" s="3">
        <v>128</v>
      </c>
      <c r="O2059" s="3">
        <v>85.34</v>
      </c>
      <c r="P2059" s="3">
        <v>42.67</v>
      </c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</row>
    <row r="2060" spans="1:33" x14ac:dyDescent="0.25">
      <c r="A2060" t="s">
        <v>1572</v>
      </c>
      <c r="B2060" s="8" t="s">
        <v>5776</v>
      </c>
      <c r="C2060" s="8" t="s">
        <v>5776</v>
      </c>
      <c r="D2060" s="5" t="s">
        <v>2375</v>
      </c>
      <c r="E2060" s="3">
        <v>100.57</v>
      </c>
      <c r="F2060" s="3">
        <v>92.76</v>
      </c>
      <c r="G2060" s="3">
        <v>84.13</v>
      </c>
      <c r="H2060" s="3">
        <v>79.150000000000006</v>
      </c>
      <c r="I2060" s="3">
        <v>77.06</v>
      </c>
      <c r="J2060" s="3">
        <v>67.430000000000007</v>
      </c>
      <c r="K2060" s="3">
        <v>57.8</v>
      </c>
      <c r="L2060" s="3">
        <v>48.16</v>
      </c>
      <c r="M2060" s="3">
        <v>38.53</v>
      </c>
      <c r="N2060" s="3">
        <v>28.9</v>
      </c>
      <c r="O2060" s="3">
        <v>19.27</v>
      </c>
      <c r="P2060" s="3">
        <v>9.6300000000000008</v>
      </c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</row>
    <row r="2061" spans="1:33" x14ac:dyDescent="0.25">
      <c r="A2061" t="s">
        <v>1572</v>
      </c>
      <c r="B2061" s="8" t="s">
        <v>5777</v>
      </c>
      <c r="C2061" s="8" t="s">
        <v>5777</v>
      </c>
      <c r="D2061" s="5" t="s">
        <v>240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0</v>
      </c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</row>
    <row r="2062" spans="1:33" x14ac:dyDescent="0.25">
      <c r="A2062" t="s">
        <v>1572</v>
      </c>
      <c r="B2062" s="8" t="s">
        <v>5778</v>
      </c>
      <c r="C2062" s="8" t="s">
        <v>5778</v>
      </c>
      <c r="D2062" s="5" t="s">
        <v>26</v>
      </c>
      <c r="E2062" s="3">
        <v>13.72</v>
      </c>
      <c r="F2062" s="3">
        <v>11.64</v>
      </c>
      <c r="G2062" s="3">
        <v>11.98</v>
      </c>
      <c r="H2062" s="3">
        <v>14.23</v>
      </c>
      <c r="I2062" s="3">
        <v>28.77</v>
      </c>
      <c r="J2062" s="3">
        <v>25.17</v>
      </c>
      <c r="K2062" s="3">
        <v>21.58</v>
      </c>
      <c r="L2062" s="3">
        <v>17.98</v>
      </c>
      <c r="M2062" s="3">
        <v>14.39</v>
      </c>
      <c r="N2062" s="3">
        <v>10.79</v>
      </c>
      <c r="O2062" s="3">
        <v>7.19</v>
      </c>
      <c r="P2062" s="3">
        <v>3.6</v>
      </c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</row>
    <row r="2063" spans="1:33" x14ac:dyDescent="0.25">
      <c r="A2063" t="s">
        <v>1572</v>
      </c>
      <c r="B2063" s="8" t="s">
        <v>5779</v>
      </c>
      <c r="C2063" s="8" t="s">
        <v>5779</v>
      </c>
      <c r="D2063" s="5" t="s">
        <v>1572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  <c r="J2063" s="3">
        <v>0</v>
      </c>
      <c r="K2063" s="3">
        <v>0</v>
      </c>
      <c r="L2063" s="3">
        <v>0</v>
      </c>
      <c r="M2063" s="3">
        <v>0</v>
      </c>
      <c r="N2063" s="3">
        <v>0</v>
      </c>
      <c r="O2063" s="3">
        <v>0</v>
      </c>
      <c r="P2063" s="3">
        <v>0</v>
      </c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</row>
    <row r="2064" spans="1:33" x14ac:dyDescent="0.25">
      <c r="A2064" t="s">
        <v>1572</v>
      </c>
      <c r="B2064" s="8" t="s">
        <v>5779</v>
      </c>
      <c r="C2064" s="8" t="s">
        <v>5780</v>
      </c>
      <c r="D2064" s="5" t="s">
        <v>2564</v>
      </c>
      <c r="E2064" s="3">
        <v>0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>
        <v>0</v>
      </c>
      <c r="O2064" s="44">
        <v>0</v>
      </c>
      <c r="P2064" s="44">
        <v>0</v>
      </c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</row>
    <row r="2065" spans="1:34" x14ac:dyDescent="0.25">
      <c r="A2065" t="s">
        <v>1572</v>
      </c>
      <c r="B2065" s="8" t="s">
        <v>5781</v>
      </c>
      <c r="C2065" s="8" t="s">
        <v>5781</v>
      </c>
      <c r="D2065" s="5" t="s">
        <v>227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>
        <v>0</v>
      </c>
      <c r="O2065" s="43">
        <v>0</v>
      </c>
      <c r="P2065" s="3">
        <v>0</v>
      </c>
      <c r="Q2065" s="15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</row>
    <row r="2066" spans="1:34" x14ac:dyDescent="0.25">
      <c r="A2066" t="s">
        <v>1572</v>
      </c>
      <c r="B2066" s="8" t="s">
        <v>5781</v>
      </c>
      <c r="C2066" s="8" t="s">
        <v>5782</v>
      </c>
      <c r="D2066" s="5" t="s">
        <v>2565</v>
      </c>
      <c r="E2066" s="3">
        <v>0.85</v>
      </c>
      <c r="F2066" s="3">
        <v>0.77</v>
      </c>
      <c r="G2066" s="3">
        <v>0.75</v>
      </c>
      <c r="H2066" s="3">
        <v>0.66</v>
      </c>
      <c r="I2066" s="3">
        <v>0.64</v>
      </c>
      <c r="J2066" s="3">
        <v>0.56000000000000005</v>
      </c>
      <c r="K2066" s="3">
        <v>0.48</v>
      </c>
      <c r="L2066" s="3">
        <v>0.4</v>
      </c>
      <c r="M2066" s="3">
        <v>0.32</v>
      </c>
      <c r="N2066" s="3">
        <v>0.24</v>
      </c>
      <c r="O2066" s="43">
        <v>0.16</v>
      </c>
      <c r="P2066" s="3">
        <v>0.08</v>
      </c>
      <c r="Q2066" s="15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</row>
    <row r="2067" spans="1:34" x14ac:dyDescent="0.25">
      <c r="A2067" t="s">
        <v>2692</v>
      </c>
      <c r="B2067" s="8" t="s">
        <v>5783</v>
      </c>
      <c r="C2067" s="8" t="s">
        <v>5783</v>
      </c>
      <c r="D2067" s="5" t="s">
        <v>279</v>
      </c>
      <c r="E2067" s="3">
        <v>128.43</v>
      </c>
      <c r="F2067" s="3">
        <v>112.81</v>
      </c>
      <c r="G2067" s="3">
        <v>105.95</v>
      </c>
      <c r="H2067" s="3">
        <v>97.78</v>
      </c>
      <c r="I2067" s="3">
        <v>128.35</v>
      </c>
      <c r="J2067" s="3">
        <v>112.31</v>
      </c>
      <c r="K2067" s="3">
        <v>96.26</v>
      </c>
      <c r="L2067" s="3">
        <v>80.22</v>
      </c>
      <c r="M2067" s="3">
        <v>64.180000000000007</v>
      </c>
      <c r="N2067" s="3">
        <v>48.13</v>
      </c>
      <c r="O2067" s="3">
        <v>32.090000000000003</v>
      </c>
      <c r="P2067" s="45">
        <v>16.04</v>
      </c>
    </row>
    <row r="2068" spans="1:34" x14ac:dyDescent="0.25">
      <c r="A2068" t="s">
        <v>2692</v>
      </c>
      <c r="B2068" s="8" t="s">
        <v>5784</v>
      </c>
      <c r="C2068" s="8" t="s">
        <v>5784</v>
      </c>
      <c r="D2068" s="5" t="s">
        <v>54</v>
      </c>
      <c r="E2068" s="3">
        <v>367.31</v>
      </c>
      <c r="F2068" s="3">
        <v>310.18</v>
      </c>
      <c r="G2068" s="3">
        <v>315.83</v>
      </c>
      <c r="H2068" s="3">
        <v>301.88</v>
      </c>
      <c r="I2068" s="3">
        <v>331.29</v>
      </c>
      <c r="J2068" s="3">
        <v>289.88</v>
      </c>
      <c r="K2068" s="3">
        <v>248.47</v>
      </c>
      <c r="L2068" s="3">
        <v>207.06</v>
      </c>
      <c r="M2068" s="3">
        <v>165.65</v>
      </c>
      <c r="N2068" s="3">
        <v>124.23</v>
      </c>
      <c r="O2068" s="3">
        <v>82.82</v>
      </c>
      <c r="P2068" s="3">
        <v>41.41</v>
      </c>
    </row>
    <row r="2069" spans="1:34" x14ac:dyDescent="0.25">
      <c r="A2069" t="s">
        <v>2692</v>
      </c>
      <c r="B2069" s="8" t="s">
        <v>5785</v>
      </c>
      <c r="C2069" s="8" t="s">
        <v>5785</v>
      </c>
      <c r="D2069" s="5" t="s">
        <v>148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  <c r="J2069" s="3">
        <v>0</v>
      </c>
      <c r="K2069" s="3">
        <v>0</v>
      </c>
      <c r="L2069" s="3">
        <v>0</v>
      </c>
      <c r="M2069" s="3">
        <v>0</v>
      </c>
      <c r="N2069" s="3">
        <v>0</v>
      </c>
      <c r="O2069" s="3">
        <v>0</v>
      </c>
      <c r="P2069" s="3">
        <v>0</v>
      </c>
    </row>
    <row r="2070" spans="1:34" x14ac:dyDescent="0.25">
      <c r="A2070" t="s">
        <v>2692</v>
      </c>
      <c r="B2070" s="8" t="s">
        <v>5786</v>
      </c>
      <c r="C2070" s="8" t="s">
        <v>5786</v>
      </c>
      <c r="D2070" s="5" t="s">
        <v>2581</v>
      </c>
      <c r="E2070" s="3">
        <v>75.81</v>
      </c>
      <c r="F2070" s="3">
        <v>81.209999999999994</v>
      </c>
      <c r="G2070" s="3">
        <v>75.28</v>
      </c>
      <c r="H2070" s="3">
        <v>74.89</v>
      </c>
      <c r="I2070" s="3">
        <v>53.58</v>
      </c>
      <c r="J2070" s="3">
        <v>46.88</v>
      </c>
      <c r="K2070" s="3">
        <v>40.19</v>
      </c>
      <c r="L2070" s="3">
        <v>33.49</v>
      </c>
      <c r="M2070" s="3">
        <v>26.79</v>
      </c>
      <c r="N2070" s="3">
        <v>20.09</v>
      </c>
      <c r="O2070" s="3">
        <v>13.4</v>
      </c>
      <c r="P2070" s="3">
        <v>6.7</v>
      </c>
    </row>
    <row r="2071" spans="1:34" x14ac:dyDescent="0.25">
      <c r="A2071" t="s">
        <v>2692</v>
      </c>
      <c r="B2071" s="8" t="s">
        <v>6744</v>
      </c>
      <c r="C2071" s="8" t="s">
        <v>5787</v>
      </c>
      <c r="D2071" s="5" t="s">
        <v>2582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  <c r="J2071" s="3">
        <v>0</v>
      </c>
      <c r="K2071" s="3">
        <v>0</v>
      </c>
      <c r="L2071" s="3">
        <v>0</v>
      </c>
      <c r="M2071" s="3">
        <v>0</v>
      </c>
      <c r="N2071" s="3">
        <v>0</v>
      </c>
      <c r="O2071" s="3">
        <v>0</v>
      </c>
      <c r="P2071" s="3">
        <v>0</v>
      </c>
    </row>
    <row r="2072" spans="1:34" x14ac:dyDescent="0.25">
      <c r="A2072" t="s">
        <v>2692</v>
      </c>
      <c r="B2072" s="8" t="s">
        <v>6744</v>
      </c>
      <c r="C2072" s="8" t="s">
        <v>5788</v>
      </c>
      <c r="D2072" s="5" t="s">
        <v>2583</v>
      </c>
      <c r="E2072" s="3">
        <v>0</v>
      </c>
      <c r="F2072" s="3">
        <v>0</v>
      </c>
      <c r="G2072" s="3">
        <v>0</v>
      </c>
      <c r="H2072" s="3">
        <v>0</v>
      </c>
      <c r="I2072" s="3">
        <v>0</v>
      </c>
      <c r="J2072" s="3">
        <v>0</v>
      </c>
      <c r="K2072" s="3">
        <v>0</v>
      </c>
      <c r="L2072" s="3">
        <v>0</v>
      </c>
      <c r="M2072" s="3">
        <v>0</v>
      </c>
      <c r="N2072" s="3">
        <v>0</v>
      </c>
      <c r="O2072" s="3">
        <v>0</v>
      </c>
      <c r="P2072" s="3">
        <v>0</v>
      </c>
    </row>
    <row r="2073" spans="1:34" x14ac:dyDescent="0.25">
      <c r="A2073" t="s">
        <v>2692</v>
      </c>
      <c r="B2073" s="8" t="s">
        <v>5789</v>
      </c>
      <c r="C2073" s="8" t="s">
        <v>5789</v>
      </c>
      <c r="D2073" s="5" t="s">
        <v>2584</v>
      </c>
      <c r="E2073" s="3">
        <v>17.47</v>
      </c>
      <c r="F2073" s="3">
        <v>16.25</v>
      </c>
      <c r="G2073" s="3">
        <v>14.13</v>
      </c>
      <c r="H2073" s="3">
        <v>13.93</v>
      </c>
      <c r="I2073" s="3">
        <v>13.42</v>
      </c>
      <c r="J2073" s="3">
        <v>11.74</v>
      </c>
      <c r="K2073" s="3">
        <v>10.07</v>
      </c>
      <c r="L2073" s="3">
        <v>8.39</v>
      </c>
      <c r="M2073" s="3">
        <v>6.71</v>
      </c>
      <c r="N2073" s="3">
        <v>5.03</v>
      </c>
      <c r="O2073" s="3">
        <v>3.36</v>
      </c>
      <c r="P2073" s="3">
        <v>1.68</v>
      </c>
    </row>
    <row r="2074" spans="1:34" x14ac:dyDescent="0.25">
      <c r="A2074" t="s">
        <v>2692</v>
      </c>
      <c r="B2074" s="8" t="s">
        <v>5790</v>
      </c>
      <c r="C2074" s="8" t="s">
        <v>5790</v>
      </c>
      <c r="D2074" s="5" t="s">
        <v>41</v>
      </c>
      <c r="E2074" s="3">
        <v>207.89</v>
      </c>
      <c r="F2074" s="3">
        <v>192.47</v>
      </c>
      <c r="G2074" s="3">
        <v>196.11</v>
      </c>
      <c r="H2074" s="3">
        <v>190.83</v>
      </c>
      <c r="I2074" s="3">
        <v>178.55</v>
      </c>
      <c r="J2074" s="3">
        <v>156.22999999999999</v>
      </c>
      <c r="K2074" s="3">
        <v>133.91</v>
      </c>
      <c r="L2074" s="3">
        <v>111.59</v>
      </c>
      <c r="M2074" s="3">
        <v>89.28</v>
      </c>
      <c r="N2074" s="3">
        <v>66.959999999999994</v>
      </c>
      <c r="O2074" s="3">
        <v>44.64</v>
      </c>
      <c r="P2074" s="3">
        <v>22.32</v>
      </c>
    </row>
    <row r="2075" spans="1:34" x14ac:dyDescent="0.25">
      <c r="A2075" t="s">
        <v>2692</v>
      </c>
      <c r="B2075" s="8" t="s">
        <v>6745</v>
      </c>
      <c r="C2075" s="8" t="s">
        <v>5791</v>
      </c>
      <c r="D2075" s="5" t="s">
        <v>2585</v>
      </c>
      <c r="E2075" s="3">
        <v>13.2</v>
      </c>
      <c r="F2075" s="3">
        <v>12.28</v>
      </c>
      <c r="G2075" s="3">
        <v>11.87</v>
      </c>
      <c r="H2075" s="3">
        <v>11.14</v>
      </c>
      <c r="I2075" s="3">
        <v>10.9</v>
      </c>
      <c r="J2075" s="3">
        <v>9.5399999999999991</v>
      </c>
      <c r="K2075" s="3">
        <v>8.18</v>
      </c>
      <c r="L2075" s="3">
        <v>6.81</v>
      </c>
      <c r="M2075" s="3">
        <v>5.45</v>
      </c>
      <c r="N2075" s="3">
        <v>4.09</v>
      </c>
      <c r="O2075" s="3">
        <v>2.73</v>
      </c>
      <c r="P2075" s="3">
        <v>1.36</v>
      </c>
    </row>
    <row r="2076" spans="1:34" x14ac:dyDescent="0.25">
      <c r="A2076" t="s">
        <v>2692</v>
      </c>
      <c r="B2076" s="8" t="s">
        <v>6745</v>
      </c>
      <c r="C2076" s="8" t="s">
        <v>5792</v>
      </c>
      <c r="D2076" s="5" t="s">
        <v>2586</v>
      </c>
      <c r="E2076" s="3">
        <v>0</v>
      </c>
      <c r="F2076" s="3">
        <v>0</v>
      </c>
      <c r="G2076" s="3">
        <v>0</v>
      </c>
      <c r="H2076" s="3">
        <v>0</v>
      </c>
      <c r="I2076" s="3">
        <v>0</v>
      </c>
      <c r="J2076" s="3">
        <v>0</v>
      </c>
      <c r="K2076" s="3">
        <v>0</v>
      </c>
      <c r="L2076" s="3">
        <v>0</v>
      </c>
      <c r="M2076" s="3">
        <v>0</v>
      </c>
      <c r="N2076" s="3">
        <v>0</v>
      </c>
      <c r="O2076" s="3">
        <v>0</v>
      </c>
      <c r="P2076" s="3">
        <v>0</v>
      </c>
    </row>
    <row r="2077" spans="1:34" x14ac:dyDescent="0.25">
      <c r="A2077" t="s">
        <v>2692</v>
      </c>
      <c r="B2077" s="8" t="s">
        <v>6745</v>
      </c>
      <c r="C2077" s="8" t="s">
        <v>5793</v>
      </c>
      <c r="D2077" s="5" t="s">
        <v>2587</v>
      </c>
      <c r="E2077" s="3">
        <v>0</v>
      </c>
      <c r="F2077" s="3">
        <v>0</v>
      </c>
      <c r="G2077" s="3">
        <v>0</v>
      </c>
      <c r="H2077" s="3">
        <v>0</v>
      </c>
      <c r="I2077" s="3">
        <v>0</v>
      </c>
      <c r="J2077" s="3">
        <v>0</v>
      </c>
      <c r="K2077" s="3">
        <v>0</v>
      </c>
      <c r="L2077" s="3">
        <v>0</v>
      </c>
      <c r="M2077" s="3">
        <v>0</v>
      </c>
      <c r="N2077" s="3">
        <v>0</v>
      </c>
      <c r="O2077" s="3">
        <v>0</v>
      </c>
      <c r="P2077" s="3">
        <v>0</v>
      </c>
    </row>
    <row r="2078" spans="1:34" x14ac:dyDescent="0.25">
      <c r="A2078" t="s">
        <v>2692</v>
      </c>
      <c r="B2078" s="8" t="s">
        <v>5794</v>
      </c>
      <c r="C2078" s="8" t="s">
        <v>5794</v>
      </c>
      <c r="D2078" s="5" t="s">
        <v>370</v>
      </c>
      <c r="E2078" s="3">
        <v>2.69</v>
      </c>
      <c r="F2078" s="3">
        <v>2.27</v>
      </c>
      <c r="G2078" s="3">
        <v>2.34</v>
      </c>
      <c r="H2078" s="3">
        <v>2.2999999999999998</v>
      </c>
      <c r="I2078" s="3">
        <v>2.04</v>
      </c>
      <c r="J2078" s="3">
        <v>1.79</v>
      </c>
      <c r="K2078" s="3">
        <v>1.53</v>
      </c>
      <c r="L2078" s="3">
        <v>1.28</v>
      </c>
      <c r="M2078" s="3">
        <v>1.02</v>
      </c>
      <c r="N2078" s="3">
        <v>0.77</v>
      </c>
      <c r="O2078" s="3">
        <v>0.51</v>
      </c>
      <c r="P2078" s="3">
        <v>0.26</v>
      </c>
    </row>
    <row r="2079" spans="1:34" x14ac:dyDescent="0.25">
      <c r="A2079" t="s">
        <v>2692</v>
      </c>
      <c r="B2079" s="8" t="s">
        <v>5795</v>
      </c>
      <c r="C2079" s="8" t="s">
        <v>5795</v>
      </c>
      <c r="D2079" s="5" t="s">
        <v>2588</v>
      </c>
      <c r="E2079" s="3">
        <v>22.76</v>
      </c>
      <c r="F2079" s="3">
        <v>19.940000000000001</v>
      </c>
      <c r="G2079" s="3">
        <v>19.45</v>
      </c>
      <c r="H2079" s="3">
        <v>14.49</v>
      </c>
      <c r="I2079" s="3">
        <v>14.31</v>
      </c>
      <c r="J2079" s="3">
        <v>12.52</v>
      </c>
      <c r="K2079" s="3">
        <v>10.73</v>
      </c>
      <c r="L2079" s="3">
        <v>8.94</v>
      </c>
      <c r="M2079" s="3">
        <v>7.16</v>
      </c>
      <c r="N2079" s="3">
        <v>5.37</v>
      </c>
      <c r="O2079" s="3">
        <v>3.58</v>
      </c>
      <c r="P2079" s="3">
        <v>1.79</v>
      </c>
    </row>
    <row r="2080" spans="1:34" x14ac:dyDescent="0.25">
      <c r="A2080" t="s">
        <v>2692</v>
      </c>
      <c r="B2080" s="8" t="s">
        <v>6746</v>
      </c>
      <c r="C2080" s="8" t="s">
        <v>5796</v>
      </c>
      <c r="D2080" s="5" t="s">
        <v>2589</v>
      </c>
      <c r="E2080" s="3">
        <v>0</v>
      </c>
      <c r="F2080" s="3">
        <v>0</v>
      </c>
      <c r="G2080" s="3">
        <v>0</v>
      </c>
      <c r="H2080" s="3">
        <v>0</v>
      </c>
      <c r="I2080" s="3">
        <v>0</v>
      </c>
      <c r="J2080" s="3">
        <v>0</v>
      </c>
      <c r="K2080" s="3">
        <v>0</v>
      </c>
      <c r="L2080" s="3">
        <v>0</v>
      </c>
      <c r="M2080" s="3">
        <v>0</v>
      </c>
      <c r="N2080" s="3">
        <v>0</v>
      </c>
      <c r="O2080" s="3">
        <v>0</v>
      </c>
      <c r="P2080" s="3">
        <v>0</v>
      </c>
    </row>
    <row r="2081" spans="1:16" x14ac:dyDescent="0.25">
      <c r="A2081" t="s">
        <v>2692</v>
      </c>
      <c r="B2081" s="8" t="s">
        <v>6746</v>
      </c>
      <c r="C2081" s="8" t="s">
        <v>5797</v>
      </c>
      <c r="D2081" s="5" t="s">
        <v>2590</v>
      </c>
      <c r="E2081" s="3">
        <v>0</v>
      </c>
      <c r="F2081" s="3">
        <v>0</v>
      </c>
      <c r="G2081" s="3">
        <v>0</v>
      </c>
      <c r="H2081" s="3">
        <v>19</v>
      </c>
      <c r="I2081" s="3">
        <v>0</v>
      </c>
      <c r="J2081" s="3">
        <v>0</v>
      </c>
      <c r="K2081" s="3">
        <v>0</v>
      </c>
      <c r="L2081" s="3">
        <v>0</v>
      </c>
      <c r="M2081" s="3">
        <v>0</v>
      </c>
      <c r="N2081" s="3">
        <v>0</v>
      </c>
      <c r="O2081" s="3">
        <v>0</v>
      </c>
      <c r="P2081" s="3">
        <v>0</v>
      </c>
    </row>
    <row r="2082" spans="1:16" x14ac:dyDescent="0.25">
      <c r="A2082" t="s">
        <v>2692</v>
      </c>
      <c r="B2082" s="8" t="s">
        <v>6746</v>
      </c>
      <c r="C2082" s="8" t="s">
        <v>5798</v>
      </c>
      <c r="D2082" s="5" t="s">
        <v>2591</v>
      </c>
      <c r="E2082" s="3">
        <v>5.42</v>
      </c>
      <c r="F2082" s="3">
        <v>5.05</v>
      </c>
      <c r="G2082" s="3">
        <v>4.8600000000000003</v>
      </c>
      <c r="H2082" s="3">
        <v>5.0599999999999996</v>
      </c>
      <c r="I2082" s="3">
        <v>4.72</v>
      </c>
      <c r="J2082" s="3">
        <v>4.13</v>
      </c>
      <c r="K2082" s="3">
        <v>3.54</v>
      </c>
      <c r="L2082" s="3">
        <v>2.95</v>
      </c>
      <c r="M2082" s="3">
        <v>2.36</v>
      </c>
      <c r="N2082" s="3">
        <v>1.77</v>
      </c>
      <c r="O2082" s="3">
        <v>1.18</v>
      </c>
      <c r="P2082" s="3">
        <v>0.59</v>
      </c>
    </row>
    <row r="2083" spans="1:16" x14ac:dyDescent="0.25">
      <c r="A2083" t="s">
        <v>2692</v>
      </c>
      <c r="B2083" s="8" t="s">
        <v>5799</v>
      </c>
      <c r="C2083" s="8" t="s">
        <v>5799</v>
      </c>
      <c r="D2083" s="5" t="s">
        <v>136</v>
      </c>
      <c r="E2083" s="3">
        <v>2.74</v>
      </c>
      <c r="F2083" s="3">
        <v>2.5499999999999998</v>
      </c>
      <c r="G2083" s="3">
        <v>0.77</v>
      </c>
      <c r="H2083" s="3">
        <v>19.02</v>
      </c>
      <c r="I2083" s="3">
        <v>18.600000000000001</v>
      </c>
      <c r="J2083" s="3">
        <v>16.28</v>
      </c>
      <c r="K2083" s="3">
        <v>13.95</v>
      </c>
      <c r="L2083" s="3">
        <v>11.63</v>
      </c>
      <c r="M2083" s="3">
        <v>9.3000000000000007</v>
      </c>
      <c r="N2083" s="3">
        <v>6.98</v>
      </c>
      <c r="O2083" s="3">
        <v>4.6500000000000004</v>
      </c>
      <c r="P2083" s="3">
        <v>2.33</v>
      </c>
    </row>
    <row r="2084" spans="1:16" x14ac:dyDescent="0.25">
      <c r="A2084" t="s">
        <v>2693</v>
      </c>
      <c r="B2084" s="8" t="s">
        <v>5800</v>
      </c>
      <c r="C2084" s="8" t="s">
        <v>5800</v>
      </c>
      <c r="D2084" s="5" t="s">
        <v>635</v>
      </c>
      <c r="E2084" s="3">
        <v>0</v>
      </c>
      <c r="F2084" s="3">
        <v>0</v>
      </c>
      <c r="G2084" s="3">
        <v>0</v>
      </c>
      <c r="H2084" s="3">
        <v>0</v>
      </c>
      <c r="I2084" s="3">
        <v>0</v>
      </c>
      <c r="J2084" s="3">
        <v>0</v>
      </c>
      <c r="K2084" s="3">
        <v>0</v>
      </c>
      <c r="L2084" s="3">
        <v>0</v>
      </c>
      <c r="M2084" s="3">
        <v>0</v>
      </c>
      <c r="N2084" s="3">
        <v>0</v>
      </c>
      <c r="O2084" s="3">
        <v>0</v>
      </c>
      <c r="P2084" s="3">
        <v>0</v>
      </c>
    </row>
    <row r="2085" spans="1:16" x14ac:dyDescent="0.25">
      <c r="A2085" t="s">
        <v>2693</v>
      </c>
      <c r="B2085" s="8" t="s">
        <v>5801</v>
      </c>
      <c r="C2085" s="8" t="s">
        <v>5801</v>
      </c>
      <c r="D2085" s="5" t="s">
        <v>2604</v>
      </c>
      <c r="E2085" s="3">
        <v>13.94</v>
      </c>
      <c r="F2085" s="3">
        <v>15.71</v>
      </c>
      <c r="G2085" s="3">
        <v>14.13</v>
      </c>
      <c r="H2085" s="3">
        <v>14.97</v>
      </c>
      <c r="I2085" s="3">
        <v>15.07</v>
      </c>
      <c r="J2085" s="3">
        <v>13.19</v>
      </c>
      <c r="K2085" s="3">
        <v>11.3</v>
      </c>
      <c r="L2085" s="3">
        <v>9.42</v>
      </c>
      <c r="M2085" s="3">
        <v>7.54</v>
      </c>
      <c r="N2085" s="3">
        <v>5.65</v>
      </c>
      <c r="O2085" s="3">
        <v>3.77</v>
      </c>
      <c r="P2085" s="3">
        <v>1.88</v>
      </c>
    </row>
    <row r="2086" spans="1:16" x14ac:dyDescent="0.25">
      <c r="A2086" t="s">
        <v>2693</v>
      </c>
      <c r="B2086" s="8" t="s">
        <v>5802</v>
      </c>
      <c r="C2086" s="8" t="s">
        <v>5802</v>
      </c>
      <c r="D2086" s="5" t="s">
        <v>1921</v>
      </c>
      <c r="E2086" s="3">
        <v>55.54</v>
      </c>
      <c r="F2086" s="3">
        <v>55.28</v>
      </c>
      <c r="G2086" s="3">
        <v>61.9</v>
      </c>
      <c r="H2086" s="3">
        <v>59.14</v>
      </c>
      <c r="I2086" s="3">
        <v>67.59</v>
      </c>
      <c r="J2086" s="3">
        <v>59.14</v>
      </c>
      <c r="K2086" s="3">
        <v>50.69</v>
      </c>
      <c r="L2086" s="3">
        <v>42.24</v>
      </c>
      <c r="M2086" s="3">
        <v>33.799999999999997</v>
      </c>
      <c r="N2086" s="3">
        <v>25.35</v>
      </c>
      <c r="O2086" s="3">
        <v>16.899999999999999</v>
      </c>
      <c r="P2086" s="3">
        <v>8.4499999999999993</v>
      </c>
    </row>
    <row r="2087" spans="1:16" x14ac:dyDescent="0.25">
      <c r="A2087" t="s">
        <v>2693</v>
      </c>
      <c r="B2087" s="8" t="s">
        <v>5803</v>
      </c>
      <c r="C2087" s="8" t="s">
        <v>5803</v>
      </c>
      <c r="D2087" s="5" t="s">
        <v>2596</v>
      </c>
      <c r="E2087" s="3">
        <v>191.02</v>
      </c>
      <c r="F2087" s="3">
        <v>198.06</v>
      </c>
      <c r="G2087" s="3">
        <v>300.73</v>
      </c>
      <c r="H2087" s="3">
        <v>282.61</v>
      </c>
      <c r="I2087" s="3">
        <v>321.38</v>
      </c>
      <c r="J2087" s="3">
        <v>281.20999999999998</v>
      </c>
      <c r="K2087" s="3">
        <v>241.04</v>
      </c>
      <c r="L2087" s="3">
        <v>200.86</v>
      </c>
      <c r="M2087" s="3">
        <v>160.69</v>
      </c>
      <c r="N2087" s="3">
        <v>120.52</v>
      </c>
      <c r="O2087" s="3">
        <v>80.349999999999994</v>
      </c>
      <c r="P2087" s="3">
        <v>40.17</v>
      </c>
    </row>
    <row r="2088" spans="1:16" x14ac:dyDescent="0.25">
      <c r="A2088" t="s">
        <v>2693</v>
      </c>
      <c r="B2088" s="8" t="s">
        <v>5804</v>
      </c>
      <c r="C2088" s="8" t="s">
        <v>5804</v>
      </c>
      <c r="D2088" s="5" t="s">
        <v>2605</v>
      </c>
      <c r="E2088" s="3">
        <v>63.07</v>
      </c>
      <c r="F2088" s="3">
        <v>62.78</v>
      </c>
      <c r="G2088" s="3">
        <v>60.67</v>
      </c>
      <c r="H2088" s="3">
        <v>58.85</v>
      </c>
      <c r="I2088" s="3">
        <v>57.29</v>
      </c>
      <c r="J2088" s="3">
        <v>50.13</v>
      </c>
      <c r="K2088" s="3">
        <v>42.97</v>
      </c>
      <c r="L2088" s="3">
        <v>35.81</v>
      </c>
      <c r="M2088" s="3">
        <v>28.65</v>
      </c>
      <c r="N2088" s="3">
        <v>21.48</v>
      </c>
      <c r="O2088" s="3">
        <v>14.32</v>
      </c>
      <c r="P2088" s="3">
        <v>7.16</v>
      </c>
    </row>
    <row r="2089" spans="1:16" x14ac:dyDescent="0.25">
      <c r="A2089" t="s">
        <v>2693</v>
      </c>
      <c r="B2089" s="8" t="s">
        <v>5805</v>
      </c>
      <c r="C2089" s="8" t="s">
        <v>5805</v>
      </c>
      <c r="D2089" s="5" t="s">
        <v>2592</v>
      </c>
      <c r="E2089" s="3">
        <v>1822.34</v>
      </c>
      <c r="F2089" s="3">
        <v>1810.38</v>
      </c>
      <c r="G2089" s="3">
        <v>1764.55</v>
      </c>
      <c r="H2089" s="3">
        <v>1811.55</v>
      </c>
      <c r="I2089" s="3">
        <v>1590.01</v>
      </c>
      <c r="J2089" s="3">
        <v>1391.26</v>
      </c>
      <c r="K2089" s="3">
        <v>1192.51</v>
      </c>
      <c r="L2089" s="3">
        <v>993.76</v>
      </c>
      <c r="M2089" s="3">
        <v>795.01</v>
      </c>
      <c r="N2089" s="3">
        <v>596.25</v>
      </c>
      <c r="O2089" s="3">
        <v>397.5</v>
      </c>
      <c r="P2089" s="3">
        <v>198.75</v>
      </c>
    </row>
    <row r="2090" spans="1:16" x14ac:dyDescent="0.25">
      <c r="A2090" t="s">
        <v>2693</v>
      </c>
      <c r="B2090" s="8" t="s">
        <v>5806</v>
      </c>
      <c r="C2090" s="8" t="s">
        <v>5806</v>
      </c>
      <c r="D2090" s="5" t="s">
        <v>1893</v>
      </c>
      <c r="E2090" s="3">
        <v>57.59</v>
      </c>
      <c r="F2090" s="3">
        <v>63.19</v>
      </c>
      <c r="G2090" s="3">
        <v>65.349999999999994</v>
      </c>
      <c r="H2090" s="3">
        <v>69.459999999999994</v>
      </c>
      <c r="I2090" s="3">
        <v>69.8</v>
      </c>
      <c r="J2090" s="3">
        <v>61.08</v>
      </c>
      <c r="K2090" s="3">
        <v>52.35</v>
      </c>
      <c r="L2090" s="3">
        <v>43.63</v>
      </c>
      <c r="M2090" s="3">
        <v>34.9</v>
      </c>
      <c r="N2090" s="3">
        <v>26.18</v>
      </c>
      <c r="O2090" s="3">
        <v>17.45</v>
      </c>
      <c r="P2090" s="3">
        <v>8.73</v>
      </c>
    </row>
    <row r="2091" spans="1:16" x14ac:dyDescent="0.25">
      <c r="A2091" t="s">
        <v>2693</v>
      </c>
      <c r="B2091" s="8" t="s">
        <v>5807</v>
      </c>
      <c r="C2091" s="8" t="s">
        <v>5807</v>
      </c>
      <c r="D2091" s="5" t="s">
        <v>2606</v>
      </c>
      <c r="E2091" s="3">
        <v>26.1</v>
      </c>
      <c r="F2091" s="3">
        <v>54.65</v>
      </c>
      <c r="G2091" s="3">
        <v>54.56</v>
      </c>
      <c r="H2091" s="3">
        <v>51.91</v>
      </c>
      <c r="I2091" s="3">
        <v>47.63</v>
      </c>
      <c r="J2091" s="3">
        <v>41.68</v>
      </c>
      <c r="K2091" s="3">
        <v>35.72</v>
      </c>
      <c r="L2091" s="3">
        <v>29.77</v>
      </c>
      <c r="M2091" s="3">
        <v>23.82</v>
      </c>
      <c r="N2091" s="3">
        <v>17.86</v>
      </c>
      <c r="O2091" s="3">
        <v>11.91</v>
      </c>
      <c r="P2091" s="3">
        <v>5.95</v>
      </c>
    </row>
    <row r="2092" spans="1:16" x14ac:dyDescent="0.25">
      <c r="A2092" t="s">
        <v>2693</v>
      </c>
      <c r="B2092" s="8" t="s">
        <v>5808</v>
      </c>
      <c r="C2092" s="8" t="s">
        <v>5808</v>
      </c>
      <c r="D2092" s="5" t="s">
        <v>155</v>
      </c>
      <c r="E2092" s="3">
        <v>8.31</v>
      </c>
      <c r="F2092" s="3">
        <v>9.2100000000000009</v>
      </c>
      <c r="G2092" s="3">
        <v>10.9</v>
      </c>
      <c r="H2092" s="3">
        <v>11.76</v>
      </c>
      <c r="I2092" s="3">
        <v>11.14</v>
      </c>
      <c r="J2092" s="3">
        <v>9.75</v>
      </c>
      <c r="K2092" s="3">
        <v>8.36</v>
      </c>
      <c r="L2092" s="3">
        <v>6.96</v>
      </c>
      <c r="M2092" s="3">
        <v>5.57</v>
      </c>
      <c r="N2092" s="3">
        <v>4.18</v>
      </c>
      <c r="O2092" s="3">
        <v>2.79</v>
      </c>
      <c r="P2092" s="3">
        <v>1.39</v>
      </c>
    </row>
    <row r="2093" spans="1:16" x14ac:dyDescent="0.25">
      <c r="A2093" t="s">
        <v>2693</v>
      </c>
      <c r="B2093" s="8" t="s">
        <v>5809</v>
      </c>
      <c r="C2093" s="8" t="s">
        <v>5809</v>
      </c>
      <c r="D2093" s="5" t="s">
        <v>13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0</v>
      </c>
    </row>
    <row r="2094" spans="1:16" x14ac:dyDescent="0.25">
      <c r="A2094" t="s">
        <v>2693</v>
      </c>
      <c r="B2094" s="8" t="s">
        <v>5810</v>
      </c>
      <c r="C2094" s="8" t="s">
        <v>5810</v>
      </c>
      <c r="D2094" s="5" t="s">
        <v>2607</v>
      </c>
      <c r="E2094" s="3">
        <v>2.97</v>
      </c>
      <c r="F2094" s="3">
        <v>2.95</v>
      </c>
      <c r="G2094" s="3">
        <v>2.85</v>
      </c>
      <c r="H2094" s="3">
        <v>2.99</v>
      </c>
      <c r="I2094" s="3">
        <v>2.92</v>
      </c>
      <c r="J2094" s="3">
        <v>2.56</v>
      </c>
      <c r="K2094" s="3">
        <v>2.19</v>
      </c>
      <c r="L2094" s="3">
        <v>1.83</v>
      </c>
      <c r="M2094" s="3">
        <v>1.46</v>
      </c>
      <c r="N2094" s="3">
        <v>1.1000000000000001</v>
      </c>
      <c r="O2094" s="3">
        <v>0.73</v>
      </c>
      <c r="P2094" s="3">
        <v>0.37</v>
      </c>
    </row>
    <row r="2095" spans="1:16" x14ac:dyDescent="0.25">
      <c r="A2095" t="s">
        <v>2693</v>
      </c>
      <c r="B2095" s="8" t="s">
        <v>5811</v>
      </c>
      <c r="C2095" s="8" t="s">
        <v>5811</v>
      </c>
      <c r="D2095" s="5" t="s">
        <v>599</v>
      </c>
      <c r="E2095" s="3">
        <v>29.06</v>
      </c>
      <c r="F2095" s="3">
        <v>29.48</v>
      </c>
      <c r="G2095" s="3">
        <v>27.83</v>
      </c>
      <c r="H2095" s="3">
        <v>31.54</v>
      </c>
      <c r="I2095" s="3">
        <v>27.45</v>
      </c>
      <c r="J2095" s="3">
        <v>24.02</v>
      </c>
      <c r="K2095" s="3">
        <v>20.59</v>
      </c>
      <c r="L2095" s="3">
        <v>17.16</v>
      </c>
      <c r="M2095" s="3">
        <v>13.73</v>
      </c>
      <c r="N2095" s="3">
        <v>10.29</v>
      </c>
      <c r="O2095" s="3">
        <v>6.86</v>
      </c>
      <c r="P2095" s="3">
        <v>3.43</v>
      </c>
    </row>
    <row r="2096" spans="1:16" x14ac:dyDescent="0.25">
      <c r="A2096" t="s">
        <v>2693</v>
      </c>
      <c r="B2096" s="8" t="s">
        <v>5812</v>
      </c>
      <c r="C2096" s="8" t="s">
        <v>5812</v>
      </c>
      <c r="D2096" s="5" t="s">
        <v>41</v>
      </c>
      <c r="E2096" s="3">
        <v>33.74</v>
      </c>
      <c r="F2096" s="3">
        <v>33.58</v>
      </c>
      <c r="G2096" s="3">
        <v>32.43</v>
      </c>
      <c r="H2096" s="3">
        <v>31.67</v>
      </c>
      <c r="I2096" s="3">
        <v>29.65</v>
      </c>
      <c r="J2096" s="3">
        <v>25.94</v>
      </c>
      <c r="K2096" s="3">
        <v>22.24</v>
      </c>
      <c r="L2096" s="3">
        <v>18.53</v>
      </c>
      <c r="M2096" s="3">
        <v>14.83</v>
      </c>
      <c r="N2096" s="3">
        <v>11.12</v>
      </c>
      <c r="O2096" s="3">
        <v>7.41</v>
      </c>
      <c r="P2096" s="3">
        <v>3.71</v>
      </c>
    </row>
    <row r="2097" spans="1:16" x14ac:dyDescent="0.25">
      <c r="A2097" t="s">
        <v>2693</v>
      </c>
      <c r="B2097" s="8" t="s">
        <v>5813</v>
      </c>
      <c r="C2097" s="8" t="s">
        <v>5813</v>
      </c>
      <c r="D2097" s="5" t="s">
        <v>287</v>
      </c>
      <c r="E2097" s="3">
        <v>45.76</v>
      </c>
      <c r="F2097" s="3">
        <v>46.13</v>
      </c>
      <c r="G2097" s="3">
        <v>46.61</v>
      </c>
      <c r="H2097" s="3">
        <v>45.75</v>
      </c>
      <c r="I2097" s="3">
        <v>46.02</v>
      </c>
      <c r="J2097" s="3">
        <v>40.270000000000003</v>
      </c>
      <c r="K2097" s="3">
        <v>34.520000000000003</v>
      </c>
      <c r="L2097" s="3">
        <v>28.76</v>
      </c>
      <c r="M2097" s="3">
        <v>23.01</v>
      </c>
      <c r="N2097" s="3">
        <v>17.260000000000002</v>
      </c>
      <c r="O2097" s="3">
        <v>11.51</v>
      </c>
      <c r="P2097" s="3">
        <v>5.75</v>
      </c>
    </row>
    <row r="2098" spans="1:16" x14ac:dyDescent="0.25">
      <c r="A2098" t="s">
        <v>2693</v>
      </c>
      <c r="B2098" s="8" t="s">
        <v>5814</v>
      </c>
      <c r="C2098" s="8" t="s">
        <v>5814</v>
      </c>
      <c r="D2098" s="5" t="s">
        <v>2608</v>
      </c>
      <c r="E2098" s="3">
        <v>288.95</v>
      </c>
      <c r="F2098" s="3">
        <v>295.18</v>
      </c>
      <c r="G2098" s="3">
        <v>321.13</v>
      </c>
      <c r="H2098" s="3">
        <v>352.99</v>
      </c>
      <c r="I2098" s="3">
        <v>366.79</v>
      </c>
      <c r="J2098" s="3">
        <v>320.94</v>
      </c>
      <c r="K2098" s="3">
        <v>275.08999999999997</v>
      </c>
      <c r="L2098" s="3">
        <v>229.24</v>
      </c>
      <c r="M2098" s="3">
        <v>183.4</v>
      </c>
      <c r="N2098" s="3">
        <v>137.55000000000001</v>
      </c>
      <c r="O2098" s="3">
        <v>91.7</v>
      </c>
      <c r="P2098" s="3">
        <v>45.85</v>
      </c>
    </row>
    <row r="2099" spans="1:16" x14ac:dyDescent="0.25">
      <c r="A2099" t="s">
        <v>2693</v>
      </c>
      <c r="B2099" s="8" t="s">
        <v>5815</v>
      </c>
      <c r="C2099" s="8" t="s">
        <v>5815</v>
      </c>
      <c r="D2099" s="5" t="s">
        <v>845</v>
      </c>
      <c r="E2099" s="3">
        <v>3.22</v>
      </c>
      <c r="F2099" s="3">
        <v>3.21</v>
      </c>
      <c r="G2099" s="3">
        <v>3.1</v>
      </c>
      <c r="H2099" s="3">
        <v>3.09</v>
      </c>
      <c r="I2099" s="3">
        <v>3.02</v>
      </c>
      <c r="J2099" s="3">
        <v>2.64</v>
      </c>
      <c r="K2099" s="3">
        <v>2.27</v>
      </c>
      <c r="L2099" s="3">
        <v>1.89</v>
      </c>
      <c r="M2099" s="3">
        <v>1.51</v>
      </c>
      <c r="N2099" s="3">
        <v>1.1299999999999999</v>
      </c>
      <c r="O2099" s="3">
        <v>0.76</v>
      </c>
      <c r="P2099" s="3">
        <v>0.38</v>
      </c>
    </row>
    <row r="2100" spans="1:16" x14ac:dyDescent="0.25">
      <c r="A2100" t="s">
        <v>2693</v>
      </c>
      <c r="B2100" s="8" t="s">
        <v>5816</v>
      </c>
      <c r="C2100" s="8" t="s">
        <v>5816</v>
      </c>
      <c r="D2100" s="5" t="s">
        <v>102</v>
      </c>
      <c r="E2100" s="3">
        <v>0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  <c r="K2100" s="3">
        <v>0</v>
      </c>
      <c r="L2100" s="3">
        <v>0</v>
      </c>
      <c r="M2100" s="3">
        <v>0</v>
      </c>
      <c r="N2100" s="3">
        <v>0</v>
      </c>
      <c r="O2100" s="3">
        <v>0</v>
      </c>
      <c r="P2100" s="3">
        <v>0</v>
      </c>
    </row>
    <row r="2101" spans="1:16" x14ac:dyDescent="0.25">
      <c r="A2101" t="s">
        <v>2693</v>
      </c>
      <c r="B2101" s="8" t="s">
        <v>5817</v>
      </c>
      <c r="C2101" s="8" t="s">
        <v>5817</v>
      </c>
      <c r="D2101" s="5" t="s">
        <v>444</v>
      </c>
      <c r="E2101" s="3">
        <v>19.54</v>
      </c>
      <c r="F2101" s="3">
        <v>18.38</v>
      </c>
      <c r="G2101" s="3">
        <v>18.97</v>
      </c>
      <c r="H2101" s="3">
        <v>18.149999999999999</v>
      </c>
      <c r="I2101" s="3">
        <v>18.309999999999999</v>
      </c>
      <c r="J2101" s="3">
        <v>16.02</v>
      </c>
      <c r="K2101" s="3">
        <v>13.73</v>
      </c>
      <c r="L2101" s="3">
        <v>11.44</v>
      </c>
      <c r="M2101" s="3">
        <v>9.16</v>
      </c>
      <c r="N2101" s="3">
        <v>6.87</v>
      </c>
      <c r="O2101" s="3">
        <v>4.58</v>
      </c>
      <c r="P2101" s="3">
        <v>2.29</v>
      </c>
    </row>
    <row r="2102" spans="1:16" x14ac:dyDescent="0.25">
      <c r="A2102" t="s">
        <v>2693</v>
      </c>
      <c r="B2102" s="8" t="s">
        <v>5818</v>
      </c>
      <c r="C2102" s="8" t="s">
        <v>5818</v>
      </c>
      <c r="D2102" s="5" t="s">
        <v>240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3">
        <v>0</v>
      </c>
      <c r="O2102" s="3">
        <v>0</v>
      </c>
      <c r="P2102" s="3">
        <v>0</v>
      </c>
    </row>
    <row r="2103" spans="1:16" x14ac:dyDescent="0.25">
      <c r="A2103" t="s">
        <v>2693</v>
      </c>
      <c r="B2103" s="8" t="s">
        <v>5819</v>
      </c>
      <c r="C2103" s="8" t="s">
        <v>5819</v>
      </c>
      <c r="D2103" s="5" t="s">
        <v>26</v>
      </c>
      <c r="E2103" s="3">
        <v>175.61</v>
      </c>
      <c r="F2103" s="3">
        <v>183.34</v>
      </c>
      <c r="G2103" s="3">
        <v>175.07</v>
      </c>
      <c r="H2103" s="3">
        <v>190.97</v>
      </c>
      <c r="I2103" s="3">
        <v>202.21</v>
      </c>
      <c r="J2103" s="3">
        <v>176.93</v>
      </c>
      <c r="K2103" s="3">
        <v>151.66</v>
      </c>
      <c r="L2103" s="3">
        <v>126.38</v>
      </c>
      <c r="M2103" s="3">
        <v>101.11</v>
      </c>
      <c r="N2103" s="3">
        <v>75.83</v>
      </c>
      <c r="O2103" s="3">
        <v>50.55</v>
      </c>
      <c r="P2103" s="3">
        <v>25.28</v>
      </c>
    </row>
    <row r="2104" spans="1:16" x14ac:dyDescent="0.25">
      <c r="A2104" t="s">
        <v>2641</v>
      </c>
      <c r="B2104" s="8" t="s">
        <v>5820</v>
      </c>
      <c r="C2104" s="8" t="s">
        <v>5820</v>
      </c>
      <c r="D2104" s="5" t="s">
        <v>967</v>
      </c>
      <c r="E2104" s="3">
        <v>150.08000000000001</v>
      </c>
      <c r="F2104" s="3">
        <v>136.79</v>
      </c>
      <c r="G2104" s="3">
        <v>123.96</v>
      </c>
      <c r="H2104" s="3">
        <v>129.94999999999999</v>
      </c>
      <c r="I2104" s="3">
        <v>125.84</v>
      </c>
      <c r="J2104" s="3">
        <v>110.11</v>
      </c>
      <c r="K2104" s="3">
        <v>94.38</v>
      </c>
      <c r="L2104" s="3">
        <v>78.650000000000006</v>
      </c>
      <c r="M2104" s="3">
        <v>62.92</v>
      </c>
      <c r="N2104" s="3">
        <v>47.19</v>
      </c>
      <c r="O2104" s="3">
        <v>31.46</v>
      </c>
      <c r="P2104" s="3">
        <v>15.73</v>
      </c>
    </row>
    <row r="2105" spans="1:16" x14ac:dyDescent="0.25">
      <c r="A2105" t="s">
        <v>2641</v>
      </c>
      <c r="B2105" s="8" t="s">
        <v>5821</v>
      </c>
      <c r="C2105" s="8" t="s">
        <v>5821</v>
      </c>
      <c r="D2105" s="5" t="s">
        <v>2631</v>
      </c>
      <c r="E2105" s="3">
        <v>15.32</v>
      </c>
      <c r="F2105" s="3">
        <v>15.33</v>
      </c>
      <c r="G2105" s="3">
        <v>16.010000000000002</v>
      </c>
      <c r="H2105" s="3">
        <v>15.95</v>
      </c>
      <c r="I2105" s="3">
        <v>15.06</v>
      </c>
      <c r="J2105" s="3">
        <v>13.18</v>
      </c>
      <c r="K2105" s="3">
        <v>11.3</v>
      </c>
      <c r="L2105" s="3">
        <v>9.41</v>
      </c>
      <c r="M2105" s="3">
        <v>7.53</v>
      </c>
      <c r="N2105" s="3">
        <v>5.65</v>
      </c>
      <c r="O2105" s="3">
        <v>3.77</v>
      </c>
      <c r="P2105" s="3">
        <v>1.88</v>
      </c>
    </row>
    <row r="2106" spans="1:16" x14ac:dyDescent="0.25">
      <c r="A2106" t="s">
        <v>2641</v>
      </c>
      <c r="B2106" s="8" t="s">
        <v>5822</v>
      </c>
      <c r="C2106" s="8" t="s">
        <v>5822</v>
      </c>
      <c r="D2106" s="5" t="s">
        <v>1207</v>
      </c>
      <c r="E2106" s="3">
        <v>324.89</v>
      </c>
      <c r="F2106" s="3">
        <v>213.42</v>
      </c>
      <c r="G2106" s="3">
        <v>212.09</v>
      </c>
      <c r="H2106" s="3">
        <v>208.04</v>
      </c>
      <c r="I2106" s="3">
        <v>207.31</v>
      </c>
      <c r="J2106" s="3">
        <v>181.4</v>
      </c>
      <c r="K2106" s="3">
        <v>155.47999999999999</v>
      </c>
      <c r="L2106" s="3">
        <v>129.57</v>
      </c>
      <c r="M2106" s="3">
        <v>103.66</v>
      </c>
      <c r="N2106" s="3">
        <v>77.739999999999995</v>
      </c>
      <c r="O2106" s="3">
        <v>51.83</v>
      </c>
      <c r="P2106" s="3">
        <v>25.91</v>
      </c>
    </row>
    <row r="2107" spans="1:16" x14ac:dyDescent="0.25">
      <c r="A2107" t="s">
        <v>2641</v>
      </c>
      <c r="B2107" s="8" t="s">
        <v>5823</v>
      </c>
      <c r="C2107" s="8" t="s">
        <v>5823</v>
      </c>
      <c r="D2107" s="5" t="s">
        <v>995</v>
      </c>
      <c r="E2107" s="3">
        <v>47.28</v>
      </c>
      <c r="F2107" s="3">
        <v>46.17</v>
      </c>
      <c r="G2107" s="3">
        <v>44.75</v>
      </c>
      <c r="H2107" s="3">
        <v>43.21</v>
      </c>
      <c r="I2107" s="3">
        <v>40.53</v>
      </c>
      <c r="J2107" s="3">
        <v>35.46</v>
      </c>
      <c r="K2107" s="3">
        <v>30.4</v>
      </c>
      <c r="L2107" s="3">
        <v>25.33</v>
      </c>
      <c r="M2107" s="3">
        <v>20.27</v>
      </c>
      <c r="N2107" s="3">
        <v>15.2</v>
      </c>
      <c r="O2107" s="3">
        <v>10.130000000000001</v>
      </c>
      <c r="P2107" s="3">
        <v>5.07</v>
      </c>
    </row>
    <row r="2108" spans="1:16" x14ac:dyDescent="0.25">
      <c r="A2108" t="s">
        <v>2641</v>
      </c>
      <c r="B2108" s="8" t="s">
        <v>5824</v>
      </c>
      <c r="C2108" s="8" t="s">
        <v>5824</v>
      </c>
      <c r="D2108" s="5" t="s">
        <v>2632</v>
      </c>
      <c r="E2108" s="3">
        <v>0.79</v>
      </c>
      <c r="F2108" s="3">
        <v>0.62</v>
      </c>
      <c r="G2108" s="3">
        <v>0.57999999999999996</v>
      </c>
      <c r="H2108" s="3">
        <v>3.87</v>
      </c>
      <c r="I2108" s="3">
        <v>7.65</v>
      </c>
      <c r="J2108" s="3">
        <v>6.69</v>
      </c>
      <c r="K2108" s="3">
        <v>5.74</v>
      </c>
      <c r="L2108" s="3">
        <v>4.78</v>
      </c>
      <c r="M2108" s="3">
        <v>3.83</v>
      </c>
      <c r="N2108" s="3">
        <v>2.87</v>
      </c>
      <c r="O2108" s="3">
        <v>1.91</v>
      </c>
      <c r="P2108" s="3">
        <v>0.96</v>
      </c>
    </row>
    <row r="2109" spans="1:16" x14ac:dyDescent="0.25">
      <c r="A2109" t="s">
        <v>2641</v>
      </c>
      <c r="B2109" s="8" t="s">
        <v>5825</v>
      </c>
      <c r="C2109" s="8" t="s">
        <v>5825</v>
      </c>
      <c r="D2109" s="5" t="s">
        <v>39</v>
      </c>
      <c r="E2109" s="3">
        <v>0</v>
      </c>
      <c r="F2109" s="3">
        <v>0</v>
      </c>
      <c r="G2109" s="3">
        <v>0</v>
      </c>
      <c r="H2109" s="3">
        <v>0</v>
      </c>
      <c r="I2109" s="3">
        <v>0</v>
      </c>
      <c r="J2109" s="3">
        <v>0</v>
      </c>
      <c r="K2109" s="3">
        <v>0</v>
      </c>
      <c r="L2109" s="3">
        <v>0</v>
      </c>
      <c r="M2109" s="3">
        <v>0</v>
      </c>
      <c r="N2109" s="3">
        <v>0</v>
      </c>
      <c r="O2109" s="3">
        <v>0</v>
      </c>
      <c r="P2109" s="3">
        <v>0</v>
      </c>
    </row>
    <row r="2110" spans="1:16" x14ac:dyDescent="0.25">
      <c r="A2110" t="s">
        <v>2641</v>
      </c>
      <c r="B2110" s="8" t="s">
        <v>5826</v>
      </c>
      <c r="C2110" s="8" t="s">
        <v>5826</v>
      </c>
      <c r="D2110" s="5" t="s">
        <v>2633</v>
      </c>
      <c r="E2110" s="3">
        <v>17.82</v>
      </c>
      <c r="F2110" s="3">
        <v>21.3</v>
      </c>
      <c r="G2110" s="3">
        <v>21.7</v>
      </c>
      <c r="H2110" s="3">
        <v>20.03</v>
      </c>
      <c r="I2110" s="3">
        <v>18.18</v>
      </c>
      <c r="J2110" s="3">
        <v>15.91</v>
      </c>
      <c r="K2110" s="3">
        <v>13.64</v>
      </c>
      <c r="L2110" s="3">
        <v>11.36</v>
      </c>
      <c r="M2110" s="3">
        <v>9.09</v>
      </c>
      <c r="N2110" s="3">
        <v>6.82</v>
      </c>
      <c r="O2110" s="3">
        <v>4.55</v>
      </c>
      <c r="P2110" s="3">
        <v>2.27</v>
      </c>
    </row>
    <row r="2111" spans="1:16" x14ac:dyDescent="0.25">
      <c r="A2111" t="s">
        <v>2641</v>
      </c>
      <c r="B2111" s="8" t="s">
        <v>5827</v>
      </c>
      <c r="C2111" s="8" t="s">
        <v>5827</v>
      </c>
      <c r="D2111" s="5" t="s">
        <v>2634</v>
      </c>
      <c r="E2111" s="3">
        <v>30.71</v>
      </c>
      <c r="F2111" s="3">
        <v>29.87</v>
      </c>
      <c r="G2111" s="3">
        <v>28.08</v>
      </c>
      <c r="H2111" s="3">
        <v>26.07</v>
      </c>
      <c r="I2111" s="3">
        <v>27.43</v>
      </c>
      <c r="J2111" s="3">
        <v>24</v>
      </c>
      <c r="K2111" s="3">
        <v>20.57</v>
      </c>
      <c r="L2111" s="3">
        <v>17.14</v>
      </c>
      <c r="M2111" s="3">
        <v>13.72</v>
      </c>
      <c r="N2111" s="3">
        <v>10.29</v>
      </c>
      <c r="O2111" s="3">
        <v>6.86</v>
      </c>
      <c r="P2111" s="3">
        <v>3.43</v>
      </c>
    </row>
    <row r="2112" spans="1:16" x14ac:dyDescent="0.25">
      <c r="A2112" t="s">
        <v>2641</v>
      </c>
      <c r="B2112" s="8" t="s">
        <v>5828</v>
      </c>
      <c r="C2112" s="8" t="s">
        <v>5828</v>
      </c>
      <c r="D2112" s="5" t="s">
        <v>286</v>
      </c>
      <c r="E2112" s="3">
        <v>3556.44</v>
      </c>
      <c r="F2112" s="3">
        <v>3363.94</v>
      </c>
      <c r="G2112" s="3">
        <v>5935.46</v>
      </c>
      <c r="H2112" s="3">
        <v>7097.77</v>
      </c>
      <c r="I2112" s="3">
        <v>7087.55</v>
      </c>
      <c r="J2112" s="3">
        <v>6201.61</v>
      </c>
      <c r="K2112" s="3">
        <v>5315.66</v>
      </c>
      <c r="L2112" s="3">
        <v>4429.72</v>
      </c>
      <c r="M2112" s="3">
        <v>3543.78</v>
      </c>
      <c r="N2112" s="3">
        <v>2657.83</v>
      </c>
      <c r="O2112" s="3">
        <v>1771.89</v>
      </c>
      <c r="P2112" s="3">
        <v>885.94</v>
      </c>
    </row>
    <row r="2113" spans="1:16" x14ac:dyDescent="0.25">
      <c r="A2113" t="s">
        <v>2641</v>
      </c>
      <c r="B2113" s="8" t="s">
        <v>5829</v>
      </c>
      <c r="C2113" s="8" t="s">
        <v>5829</v>
      </c>
      <c r="D2113" s="5" t="s">
        <v>2635</v>
      </c>
      <c r="E2113" s="3">
        <v>0.94</v>
      </c>
      <c r="F2113" s="3">
        <v>0.86</v>
      </c>
      <c r="G2113" s="3">
        <v>0.8</v>
      </c>
      <c r="H2113" s="3">
        <v>0.94</v>
      </c>
      <c r="I2113" s="3">
        <v>0.9</v>
      </c>
      <c r="J2113" s="3">
        <v>0.79</v>
      </c>
      <c r="K2113" s="3">
        <v>0.68</v>
      </c>
      <c r="L2113" s="3">
        <v>0.56000000000000005</v>
      </c>
      <c r="M2113" s="3">
        <v>0.45</v>
      </c>
      <c r="N2113" s="3">
        <v>0.34</v>
      </c>
      <c r="O2113" s="3">
        <v>0.23</v>
      </c>
      <c r="P2113" s="3">
        <v>0.11</v>
      </c>
    </row>
    <row r="2114" spans="1:16" x14ac:dyDescent="0.25">
      <c r="A2114" t="s">
        <v>2641</v>
      </c>
      <c r="B2114" s="8" t="s">
        <v>5830</v>
      </c>
      <c r="C2114" s="8" t="s">
        <v>5830</v>
      </c>
      <c r="D2114" s="5" t="s">
        <v>1253</v>
      </c>
      <c r="E2114" s="3">
        <v>0</v>
      </c>
      <c r="F2114" s="3">
        <v>0</v>
      </c>
      <c r="G2114" s="3">
        <v>0</v>
      </c>
      <c r="H2114" s="3">
        <v>0</v>
      </c>
      <c r="I2114" s="3">
        <v>0</v>
      </c>
      <c r="J2114" s="3">
        <v>0</v>
      </c>
      <c r="K2114" s="3">
        <v>0</v>
      </c>
      <c r="L2114" s="3">
        <v>0</v>
      </c>
      <c r="M2114" s="3">
        <v>0</v>
      </c>
      <c r="N2114" s="3">
        <v>0</v>
      </c>
      <c r="O2114" s="3">
        <v>0</v>
      </c>
      <c r="P2114" s="3">
        <v>0</v>
      </c>
    </row>
    <row r="2115" spans="1:16" x14ac:dyDescent="0.25">
      <c r="A2115" t="s">
        <v>2641</v>
      </c>
      <c r="B2115" s="8" t="s">
        <v>5831</v>
      </c>
      <c r="C2115" s="8" t="s">
        <v>5831</v>
      </c>
      <c r="D2115" s="5" t="s">
        <v>2636</v>
      </c>
      <c r="E2115" s="3">
        <v>440.01</v>
      </c>
      <c r="F2115" s="3">
        <v>126</v>
      </c>
      <c r="G2115" s="3">
        <v>422.27</v>
      </c>
      <c r="H2115" s="3">
        <v>422.5</v>
      </c>
      <c r="I2115" s="3">
        <v>559.26</v>
      </c>
      <c r="J2115" s="3">
        <v>489.35</v>
      </c>
      <c r="K2115" s="3">
        <v>419.45</v>
      </c>
      <c r="L2115" s="3">
        <v>349.54</v>
      </c>
      <c r="M2115" s="3">
        <v>279.63</v>
      </c>
      <c r="N2115" s="3">
        <v>209.72</v>
      </c>
      <c r="O2115" s="3">
        <v>139.82</v>
      </c>
      <c r="P2115" s="3">
        <v>69.91</v>
      </c>
    </row>
    <row r="2116" spans="1:16" x14ac:dyDescent="0.25">
      <c r="A2116" t="s">
        <v>2641</v>
      </c>
      <c r="B2116" s="8" t="s">
        <v>6747</v>
      </c>
      <c r="C2116" s="8" t="s">
        <v>5832</v>
      </c>
      <c r="D2116" s="5" t="s">
        <v>2637</v>
      </c>
      <c r="E2116" s="3">
        <v>1.21</v>
      </c>
      <c r="F2116" s="3">
        <v>1.1299999999999999</v>
      </c>
      <c r="G2116" s="3">
        <v>1.0900000000000001</v>
      </c>
      <c r="H2116" s="3">
        <v>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3">
        <v>0</v>
      </c>
    </row>
    <row r="2117" spans="1:16" x14ac:dyDescent="0.25">
      <c r="A2117" t="s">
        <v>2641</v>
      </c>
      <c r="B2117" s="8" t="s">
        <v>6747</v>
      </c>
      <c r="C2117" s="8" t="s">
        <v>5833</v>
      </c>
      <c r="D2117" s="5" t="s">
        <v>2638</v>
      </c>
      <c r="E2117" s="3">
        <v>0</v>
      </c>
      <c r="F2117" s="3">
        <v>0</v>
      </c>
      <c r="G2117" s="3">
        <v>0</v>
      </c>
      <c r="H2117" s="3">
        <v>0</v>
      </c>
      <c r="I2117" s="3">
        <v>0</v>
      </c>
      <c r="J2117" s="3">
        <v>0</v>
      </c>
      <c r="K2117" s="3">
        <v>0</v>
      </c>
      <c r="L2117" s="3">
        <v>0</v>
      </c>
      <c r="M2117" s="3">
        <v>0</v>
      </c>
      <c r="N2117" s="3">
        <v>0</v>
      </c>
      <c r="O2117" s="3">
        <v>0</v>
      </c>
      <c r="P2117" s="3">
        <v>0</v>
      </c>
    </row>
    <row r="2118" spans="1:16" x14ac:dyDescent="0.25">
      <c r="A2118" t="s">
        <v>2641</v>
      </c>
      <c r="B2118" s="8" t="s">
        <v>6747</v>
      </c>
      <c r="C2118" s="8" t="s">
        <v>5834</v>
      </c>
      <c r="D2118" s="5" t="s">
        <v>2639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3">
        <v>0</v>
      </c>
      <c r="O2118" s="3">
        <v>0</v>
      </c>
      <c r="P2118" s="3">
        <v>0</v>
      </c>
    </row>
    <row r="2119" spans="1:16" x14ac:dyDescent="0.25">
      <c r="A2119" t="s">
        <v>2641</v>
      </c>
      <c r="B2119" s="8" t="s">
        <v>5835</v>
      </c>
      <c r="C2119" s="8" t="s">
        <v>5835</v>
      </c>
      <c r="D2119" s="5" t="s">
        <v>2624</v>
      </c>
      <c r="E2119" s="3">
        <v>0</v>
      </c>
      <c r="F2119" s="3">
        <v>0</v>
      </c>
      <c r="G2119" s="3">
        <v>0</v>
      </c>
      <c r="H2119" s="3">
        <v>0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3">
        <v>0</v>
      </c>
      <c r="O2119" s="3">
        <v>0</v>
      </c>
      <c r="P2119" s="3">
        <v>0</v>
      </c>
    </row>
    <row r="2120" spans="1:16" x14ac:dyDescent="0.25">
      <c r="A2120" t="s">
        <v>2641</v>
      </c>
      <c r="B2120" s="8" t="s">
        <v>5836</v>
      </c>
      <c r="C2120" s="8" t="s">
        <v>5836</v>
      </c>
      <c r="D2120" s="5" t="s">
        <v>2625</v>
      </c>
      <c r="E2120" s="3">
        <v>0.12</v>
      </c>
      <c r="F2120" s="3">
        <v>0.11</v>
      </c>
      <c r="G2120" s="3">
        <v>0.1</v>
      </c>
      <c r="H2120" s="3">
        <v>0.1</v>
      </c>
      <c r="I2120" s="3">
        <v>0.1</v>
      </c>
      <c r="J2120" s="3">
        <v>0.09</v>
      </c>
      <c r="K2120" s="3">
        <v>0.08</v>
      </c>
      <c r="L2120" s="3">
        <v>0.06</v>
      </c>
      <c r="M2120" s="3">
        <v>0.05</v>
      </c>
      <c r="N2120" s="3">
        <v>0.04</v>
      </c>
      <c r="O2120" s="3">
        <v>0.03</v>
      </c>
      <c r="P2120" s="3">
        <v>0.01</v>
      </c>
    </row>
    <row r="2121" spans="1:16" x14ac:dyDescent="0.25">
      <c r="A2121" t="s">
        <v>2641</v>
      </c>
      <c r="B2121" s="8" t="s">
        <v>5837</v>
      </c>
      <c r="C2121" s="8" t="s">
        <v>5837</v>
      </c>
      <c r="D2121" s="5" t="s">
        <v>495</v>
      </c>
      <c r="E2121" s="3">
        <v>0.93</v>
      </c>
      <c r="F2121" s="3">
        <v>0.79</v>
      </c>
      <c r="G2121" s="3">
        <v>0.7</v>
      </c>
      <c r="H2121" s="3">
        <v>0.68</v>
      </c>
      <c r="I2121" s="3">
        <v>0.66</v>
      </c>
      <c r="J2121" s="3">
        <v>0.57999999999999996</v>
      </c>
      <c r="K2121" s="3">
        <v>0.5</v>
      </c>
      <c r="L2121" s="3">
        <v>0.41</v>
      </c>
      <c r="M2121" s="3">
        <v>0.33</v>
      </c>
      <c r="N2121" s="3">
        <v>0.25</v>
      </c>
      <c r="O2121" s="3">
        <v>0.17</v>
      </c>
      <c r="P2121" s="3">
        <v>0.08</v>
      </c>
    </row>
    <row r="2122" spans="1:16" x14ac:dyDescent="0.25">
      <c r="A2122" t="s">
        <v>2641</v>
      </c>
      <c r="B2122" s="8" t="s">
        <v>5838</v>
      </c>
      <c r="C2122" s="8" t="s">
        <v>5838</v>
      </c>
      <c r="D2122" s="5" t="s">
        <v>1322</v>
      </c>
      <c r="E2122" s="3">
        <v>10.65</v>
      </c>
      <c r="F2122" s="3">
        <v>9.1</v>
      </c>
      <c r="G2122" s="3">
        <v>9.57</v>
      </c>
      <c r="H2122" s="3">
        <v>8.6199999999999992</v>
      </c>
      <c r="I2122" s="3">
        <v>7.6</v>
      </c>
      <c r="J2122" s="3">
        <v>6.65</v>
      </c>
      <c r="K2122" s="3">
        <v>5.7</v>
      </c>
      <c r="L2122" s="3">
        <v>4.75</v>
      </c>
      <c r="M2122" s="3">
        <v>3.8</v>
      </c>
      <c r="N2122" s="3">
        <v>2.85</v>
      </c>
      <c r="O2122" s="3">
        <v>1.9</v>
      </c>
      <c r="P2122" s="3">
        <v>0.95</v>
      </c>
    </row>
    <row r="2123" spans="1:16" x14ac:dyDescent="0.25">
      <c r="A2123" t="s">
        <v>2641</v>
      </c>
      <c r="B2123" s="8" t="s">
        <v>5839</v>
      </c>
      <c r="C2123" s="8" t="s">
        <v>5839</v>
      </c>
      <c r="D2123" s="5" t="s">
        <v>2629</v>
      </c>
      <c r="E2123" s="3">
        <v>78.98</v>
      </c>
      <c r="F2123" s="3">
        <v>65.38</v>
      </c>
      <c r="G2123" s="3">
        <v>58.75</v>
      </c>
      <c r="H2123" s="3">
        <v>57.99</v>
      </c>
      <c r="I2123" s="3">
        <v>63.12</v>
      </c>
      <c r="J2123" s="3">
        <v>55.23</v>
      </c>
      <c r="K2123" s="3">
        <v>47.34</v>
      </c>
      <c r="L2123" s="3">
        <v>39.450000000000003</v>
      </c>
      <c r="M2123" s="3">
        <v>31.56</v>
      </c>
      <c r="N2123" s="3">
        <v>23.67</v>
      </c>
      <c r="O2123" s="3">
        <v>15.78</v>
      </c>
      <c r="P2123" s="3">
        <v>7.89</v>
      </c>
    </row>
    <row r="2124" spans="1:16" x14ac:dyDescent="0.25">
      <c r="A2124" t="s">
        <v>2641</v>
      </c>
      <c r="B2124" s="8" t="s">
        <v>5840</v>
      </c>
      <c r="C2124" s="8" t="s">
        <v>5840</v>
      </c>
      <c r="D2124" s="5" t="s">
        <v>24</v>
      </c>
      <c r="E2124" s="3">
        <v>31.37</v>
      </c>
      <c r="F2124" s="3">
        <v>29.47</v>
      </c>
      <c r="G2124" s="3">
        <v>26.62</v>
      </c>
      <c r="H2124" s="3">
        <v>27.75</v>
      </c>
      <c r="I2124" s="3">
        <v>28.39</v>
      </c>
      <c r="J2124" s="3">
        <v>24.84</v>
      </c>
      <c r="K2124" s="3">
        <v>21.29</v>
      </c>
      <c r="L2124" s="3">
        <v>17.739999999999998</v>
      </c>
      <c r="M2124" s="3">
        <v>14.2</v>
      </c>
      <c r="N2124" s="3">
        <v>10.65</v>
      </c>
      <c r="O2124" s="3">
        <v>7.1</v>
      </c>
      <c r="P2124" s="3">
        <v>3.55</v>
      </c>
    </row>
    <row r="2125" spans="1:16" x14ac:dyDescent="0.25">
      <c r="A2125" t="s">
        <v>2641</v>
      </c>
      <c r="B2125" s="8" t="s">
        <v>5841</v>
      </c>
      <c r="C2125" s="8" t="s">
        <v>5841</v>
      </c>
      <c r="D2125" s="5" t="s">
        <v>1011</v>
      </c>
      <c r="E2125" s="3">
        <v>25.33</v>
      </c>
      <c r="F2125" s="3">
        <v>23.19</v>
      </c>
      <c r="G2125" s="3">
        <v>21.58</v>
      </c>
      <c r="H2125" s="3">
        <v>20.86</v>
      </c>
      <c r="I2125" s="3">
        <v>19.68</v>
      </c>
      <c r="J2125" s="3">
        <v>17.22</v>
      </c>
      <c r="K2125" s="3">
        <v>14.76</v>
      </c>
      <c r="L2125" s="3">
        <v>12.3</v>
      </c>
      <c r="M2125" s="3">
        <v>9.84</v>
      </c>
      <c r="N2125" s="3">
        <v>7.38</v>
      </c>
      <c r="O2125" s="3">
        <v>4.92</v>
      </c>
      <c r="P2125" s="3">
        <v>2.46</v>
      </c>
    </row>
    <row r="2126" spans="1:16" x14ac:dyDescent="0.25">
      <c r="A2126" t="s">
        <v>2641</v>
      </c>
      <c r="B2126" s="8" t="s">
        <v>5842</v>
      </c>
      <c r="C2126" s="8" t="s">
        <v>5842</v>
      </c>
      <c r="D2126" s="5" t="s">
        <v>505</v>
      </c>
      <c r="E2126" s="3">
        <v>9.64</v>
      </c>
      <c r="F2126" s="3">
        <v>8.6</v>
      </c>
      <c r="G2126" s="3">
        <v>8.06</v>
      </c>
      <c r="H2126" s="3">
        <v>7.98</v>
      </c>
      <c r="I2126" s="3">
        <v>7.55</v>
      </c>
      <c r="J2126" s="3">
        <v>6.61</v>
      </c>
      <c r="K2126" s="3">
        <v>5.66</v>
      </c>
      <c r="L2126" s="3">
        <v>4.72</v>
      </c>
      <c r="M2126" s="3">
        <v>3.78</v>
      </c>
      <c r="N2126" s="3">
        <v>2.83</v>
      </c>
      <c r="O2126" s="3">
        <v>1.89</v>
      </c>
      <c r="P2126" s="3">
        <v>0.94</v>
      </c>
    </row>
    <row r="2127" spans="1:16" x14ac:dyDescent="0.25">
      <c r="A2127" t="s">
        <v>2641</v>
      </c>
      <c r="B2127" s="8" t="s">
        <v>5843</v>
      </c>
      <c r="C2127" s="8" t="s">
        <v>5843</v>
      </c>
      <c r="D2127" s="5" t="s">
        <v>2640</v>
      </c>
      <c r="E2127" s="3">
        <v>11.49</v>
      </c>
      <c r="F2127" s="3">
        <v>10.14</v>
      </c>
      <c r="G2127" s="3">
        <v>10.15</v>
      </c>
      <c r="H2127" s="3">
        <v>9.83</v>
      </c>
      <c r="I2127" s="3">
        <v>8.85</v>
      </c>
      <c r="J2127" s="3">
        <v>7.74</v>
      </c>
      <c r="K2127" s="3">
        <v>6.64</v>
      </c>
      <c r="L2127" s="3">
        <v>5.53</v>
      </c>
      <c r="M2127" s="3">
        <v>4.43</v>
      </c>
      <c r="N2127" s="3">
        <v>3.32</v>
      </c>
      <c r="O2127" s="3">
        <v>2.21</v>
      </c>
      <c r="P2127" s="3">
        <v>1.1100000000000001</v>
      </c>
    </row>
    <row r="2128" spans="1:16" x14ac:dyDescent="0.25">
      <c r="A2128" t="s">
        <v>2641</v>
      </c>
      <c r="B2128" s="8" t="s">
        <v>5844</v>
      </c>
      <c r="C2128" s="8" t="s">
        <v>5844</v>
      </c>
      <c r="D2128" s="5" t="s">
        <v>2641</v>
      </c>
      <c r="E2128" s="3">
        <v>141.03</v>
      </c>
      <c r="F2128" s="3">
        <v>184.34</v>
      </c>
      <c r="G2128" s="3">
        <v>186.41</v>
      </c>
      <c r="H2128" s="3">
        <v>199.28</v>
      </c>
      <c r="I2128" s="3">
        <v>199.18</v>
      </c>
      <c r="J2128" s="3">
        <v>174.28</v>
      </c>
      <c r="K2128" s="3">
        <v>149.38999999999999</v>
      </c>
      <c r="L2128" s="3">
        <v>124.49</v>
      </c>
      <c r="M2128" s="3">
        <v>99.59</v>
      </c>
      <c r="N2128" s="3">
        <v>74.69</v>
      </c>
      <c r="O2128" s="3">
        <v>49.8</v>
      </c>
      <c r="P2128" s="3">
        <v>24.9</v>
      </c>
    </row>
    <row r="2129" spans="1:16" x14ac:dyDescent="0.25">
      <c r="A2129" t="s">
        <v>226</v>
      </c>
      <c r="B2129" s="8" t="s">
        <v>6748</v>
      </c>
      <c r="C2129" s="8" t="s">
        <v>5845</v>
      </c>
      <c r="D2129" s="5" t="s">
        <v>2652</v>
      </c>
      <c r="E2129" s="3">
        <v>5.31</v>
      </c>
      <c r="F2129" s="3">
        <v>4.9000000000000004</v>
      </c>
      <c r="G2129" s="3">
        <v>4.57</v>
      </c>
      <c r="H2129" s="3">
        <v>4.2699999999999996</v>
      </c>
      <c r="I2129" s="3">
        <v>4.01</v>
      </c>
      <c r="J2129" s="3">
        <v>3.51</v>
      </c>
      <c r="K2129" s="3">
        <v>3.01</v>
      </c>
      <c r="L2129" s="3">
        <v>2.5099999999999998</v>
      </c>
      <c r="M2129" s="3">
        <v>2.0099999999999998</v>
      </c>
      <c r="N2129" s="3">
        <v>1.5</v>
      </c>
      <c r="O2129" s="3">
        <v>1</v>
      </c>
      <c r="P2129" s="3">
        <v>0.5</v>
      </c>
    </row>
    <row r="2130" spans="1:16" x14ac:dyDescent="0.25">
      <c r="A2130" t="s">
        <v>226</v>
      </c>
      <c r="B2130" s="8" t="s">
        <v>6748</v>
      </c>
      <c r="C2130" s="8" t="s">
        <v>5846</v>
      </c>
      <c r="D2130" s="5" t="s">
        <v>2653</v>
      </c>
      <c r="E2130" s="3">
        <v>1.7</v>
      </c>
      <c r="F2130" s="3">
        <v>1.54</v>
      </c>
      <c r="G2130" s="3">
        <v>1.47</v>
      </c>
      <c r="H2130" s="3">
        <v>1.38</v>
      </c>
      <c r="I2130" s="3">
        <v>1.35</v>
      </c>
      <c r="J2130" s="3">
        <v>1.18</v>
      </c>
      <c r="K2130" s="3">
        <v>1.01</v>
      </c>
      <c r="L2130" s="3">
        <v>0.84</v>
      </c>
      <c r="M2130" s="3">
        <v>0.68</v>
      </c>
      <c r="N2130" s="3">
        <v>0.51</v>
      </c>
      <c r="O2130" s="3">
        <v>0.34</v>
      </c>
      <c r="P2130" s="3">
        <v>0.17</v>
      </c>
    </row>
    <row r="2131" spans="1:16" x14ac:dyDescent="0.25">
      <c r="A2131" t="s">
        <v>226</v>
      </c>
      <c r="B2131" s="8" t="s">
        <v>6748</v>
      </c>
      <c r="C2131" s="8" t="s">
        <v>5847</v>
      </c>
      <c r="D2131" s="5" t="s">
        <v>2654</v>
      </c>
      <c r="E2131" s="3">
        <v>0</v>
      </c>
      <c r="F2131" s="3">
        <v>0</v>
      </c>
      <c r="G2131" s="3">
        <v>0</v>
      </c>
      <c r="H2131" s="3">
        <v>0</v>
      </c>
      <c r="I2131" s="3">
        <v>0</v>
      </c>
      <c r="J2131" s="3">
        <v>0</v>
      </c>
      <c r="K2131" s="3">
        <v>0</v>
      </c>
      <c r="L2131" s="3">
        <v>0</v>
      </c>
      <c r="M2131" s="3">
        <v>0</v>
      </c>
      <c r="N2131" s="3">
        <v>0</v>
      </c>
      <c r="O2131" s="3">
        <v>0</v>
      </c>
      <c r="P2131" s="3">
        <v>0</v>
      </c>
    </row>
    <row r="2132" spans="1:16" x14ac:dyDescent="0.25">
      <c r="A2132" t="s">
        <v>226</v>
      </c>
      <c r="B2132" s="8" t="s">
        <v>5848</v>
      </c>
      <c r="C2132" s="8" t="s">
        <v>5848</v>
      </c>
      <c r="D2132" s="5" t="s">
        <v>1071</v>
      </c>
      <c r="E2132" s="3">
        <v>526.70000000000005</v>
      </c>
      <c r="F2132" s="3">
        <v>402.1</v>
      </c>
      <c r="G2132" s="3">
        <v>379.35</v>
      </c>
      <c r="H2132" s="3">
        <v>351.21</v>
      </c>
      <c r="I2132" s="3">
        <v>358.27</v>
      </c>
      <c r="J2132" s="3">
        <v>313.49</v>
      </c>
      <c r="K2132" s="3">
        <v>268.7</v>
      </c>
      <c r="L2132" s="3">
        <v>223.92</v>
      </c>
      <c r="M2132" s="3">
        <v>179.14</v>
      </c>
      <c r="N2132" s="3">
        <v>134.35</v>
      </c>
      <c r="O2132" s="3">
        <v>89.57</v>
      </c>
      <c r="P2132" s="3">
        <v>44.78</v>
      </c>
    </row>
    <row r="2133" spans="1:16" x14ac:dyDescent="0.25">
      <c r="A2133" t="s">
        <v>226</v>
      </c>
      <c r="B2133" s="8" t="s">
        <v>5849</v>
      </c>
      <c r="C2133" s="8" t="s">
        <v>5849</v>
      </c>
      <c r="D2133" s="5" t="s">
        <v>636</v>
      </c>
      <c r="E2133" s="3">
        <v>15.41</v>
      </c>
      <c r="F2133" s="3">
        <v>15.13</v>
      </c>
      <c r="G2133" s="3">
        <v>14.21</v>
      </c>
      <c r="H2133" s="3">
        <v>13.43</v>
      </c>
      <c r="I2133" s="3">
        <v>12.01</v>
      </c>
      <c r="J2133" s="3">
        <v>10.51</v>
      </c>
      <c r="K2133" s="3">
        <v>9.01</v>
      </c>
      <c r="L2133" s="3">
        <v>7.51</v>
      </c>
      <c r="M2133" s="3">
        <v>6.01</v>
      </c>
      <c r="N2133" s="3">
        <v>4.5</v>
      </c>
      <c r="O2133" s="3">
        <v>3</v>
      </c>
      <c r="P2133" s="3">
        <v>1.5</v>
      </c>
    </row>
    <row r="2134" spans="1:16" x14ac:dyDescent="0.25">
      <c r="A2134" t="s">
        <v>226</v>
      </c>
      <c r="B2134" s="8" t="s">
        <v>5850</v>
      </c>
      <c r="C2134" s="8" t="s">
        <v>5850</v>
      </c>
      <c r="D2134" s="5" t="s">
        <v>823</v>
      </c>
      <c r="E2134" s="3">
        <v>68.12</v>
      </c>
      <c r="F2134" s="3">
        <v>71.25</v>
      </c>
      <c r="G2134" s="3">
        <v>76.599999999999994</v>
      </c>
      <c r="H2134" s="3">
        <v>72.16</v>
      </c>
      <c r="I2134" s="3">
        <v>73.61</v>
      </c>
      <c r="J2134" s="3">
        <v>64.41</v>
      </c>
      <c r="K2134" s="3">
        <v>55.21</v>
      </c>
      <c r="L2134" s="3">
        <v>46.01</v>
      </c>
      <c r="M2134" s="3">
        <v>36.81</v>
      </c>
      <c r="N2134" s="3">
        <v>27.6</v>
      </c>
      <c r="O2134" s="3">
        <v>18.399999999999999</v>
      </c>
      <c r="P2134" s="3">
        <v>9.1999999999999993</v>
      </c>
    </row>
    <row r="2135" spans="1:16" x14ac:dyDescent="0.25">
      <c r="A2135" t="s">
        <v>226</v>
      </c>
      <c r="B2135" s="8" t="s">
        <v>5851</v>
      </c>
      <c r="C2135" s="8" t="s">
        <v>5851</v>
      </c>
      <c r="D2135" s="5" t="s">
        <v>1903</v>
      </c>
      <c r="E2135" s="3">
        <v>0</v>
      </c>
      <c r="F2135" s="3">
        <v>0</v>
      </c>
      <c r="G2135" s="3">
        <v>0</v>
      </c>
      <c r="H2135" s="3">
        <v>0</v>
      </c>
      <c r="I2135" s="3">
        <v>0</v>
      </c>
      <c r="J2135" s="3">
        <v>0</v>
      </c>
      <c r="K2135" s="3">
        <v>0</v>
      </c>
      <c r="L2135" s="3">
        <v>0</v>
      </c>
      <c r="M2135" s="3">
        <v>0</v>
      </c>
      <c r="N2135" s="3">
        <v>0</v>
      </c>
      <c r="O2135" s="3">
        <v>0</v>
      </c>
      <c r="P2135" s="3">
        <v>0</v>
      </c>
    </row>
    <row r="2136" spans="1:16" x14ac:dyDescent="0.25">
      <c r="A2136" t="s">
        <v>226</v>
      </c>
      <c r="B2136" s="8" t="s">
        <v>5852</v>
      </c>
      <c r="C2136" s="8" t="s">
        <v>5852</v>
      </c>
      <c r="D2136" s="5" t="s">
        <v>2645</v>
      </c>
      <c r="E2136" s="3">
        <v>450.11</v>
      </c>
      <c r="F2136" s="3">
        <v>397.65</v>
      </c>
      <c r="G2136" s="3">
        <v>365.28</v>
      </c>
      <c r="H2136" s="3">
        <v>331.66</v>
      </c>
      <c r="I2136" s="3">
        <v>300.83</v>
      </c>
      <c r="J2136" s="3">
        <v>263.23</v>
      </c>
      <c r="K2136" s="3">
        <v>225.62</v>
      </c>
      <c r="L2136" s="3">
        <v>188.02</v>
      </c>
      <c r="M2136" s="3">
        <v>150.41999999999999</v>
      </c>
      <c r="N2136" s="3">
        <v>112.81</v>
      </c>
      <c r="O2136" s="3">
        <v>75.209999999999994</v>
      </c>
      <c r="P2136" s="3">
        <v>37.6</v>
      </c>
    </row>
    <row r="2137" spans="1:16" x14ac:dyDescent="0.25">
      <c r="A2137" t="s">
        <v>226</v>
      </c>
      <c r="B2137" s="8" t="s">
        <v>5853</v>
      </c>
      <c r="C2137" s="8" t="s">
        <v>5853</v>
      </c>
      <c r="D2137" s="5" t="s">
        <v>10</v>
      </c>
      <c r="E2137" s="3">
        <v>2.87</v>
      </c>
      <c r="F2137" s="3">
        <v>2.33</v>
      </c>
      <c r="G2137" s="3">
        <v>3.25</v>
      </c>
      <c r="H2137" s="3">
        <v>2.39</v>
      </c>
      <c r="I2137" s="3">
        <v>2.65</v>
      </c>
      <c r="J2137" s="3">
        <v>2.3199999999999998</v>
      </c>
      <c r="K2137" s="3">
        <v>1.99</v>
      </c>
      <c r="L2137" s="3">
        <v>1.66</v>
      </c>
      <c r="M2137" s="3">
        <v>1.33</v>
      </c>
      <c r="N2137" s="3">
        <v>0.99</v>
      </c>
      <c r="O2137" s="3">
        <v>0.66</v>
      </c>
      <c r="P2137" s="3">
        <v>0.33</v>
      </c>
    </row>
    <row r="2138" spans="1:16" x14ac:dyDescent="0.25">
      <c r="A2138" t="s">
        <v>226</v>
      </c>
      <c r="B2138" s="8" t="s">
        <v>5854</v>
      </c>
      <c r="C2138" s="8" t="s">
        <v>5854</v>
      </c>
      <c r="D2138" s="5" t="s">
        <v>2655</v>
      </c>
      <c r="E2138" s="3">
        <v>38.630000000000003</v>
      </c>
      <c r="F2138" s="3">
        <v>50.77</v>
      </c>
      <c r="G2138" s="3">
        <v>48.68</v>
      </c>
      <c r="H2138" s="3">
        <v>47.72</v>
      </c>
      <c r="I2138" s="3">
        <v>46.4</v>
      </c>
      <c r="J2138" s="3">
        <v>40.6</v>
      </c>
      <c r="K2138" s="3">
        <v>34.799999999999997</v>
      </c>
      <c r="L2138" s="3">
        <v>29</v>
      </c>
      <c r="M2138" s="3">
        <v>23.2</v>
      </c>
      <c r="N2138" s="3">
        <v>17.399999999999999</v>
      </c>
      <c r="O2138" s="3">
        <v>11.6</v>
      </c>
      <c r="P2138" s="3">
        <v>5.8</v>
      </c>
    </row>
    <row r="2139" spans="1:16" x14ac:dyDescent="0.25">
      <c r="A2139" t="s">
        <v>226</v>
      </c>
      <c r="B2139" s="8" t="s">
        <v>5855</v>
      </c>
      <c r="C2139" s="8" t="s">
        <v>5855</v>
      </c>
      <c r="D2139" s="5" t="s">
        <v>2649</v>
      </c>
      <c r="E2139" s="3">
        <v>8.24</v>
      </c>
      <c r="F2139" s="3">
        <v>12</v>
      </c>
      <c r="G2139" s="3">
        <v>12.32</v>
      </c>
      <c r="H2139" s="3">
        <v>11.49</v>
      </c>
      <c r="I2139" s="3">
        <v>10.71</v>
      </c>
      <c r="J2139" s="3">
        <v>9.3699999999999992</v>
      </c>
      <c r="K2139" s="3">
        <v>8.0299999999999994</v>
      </c>
      <c r="L2139" s="3">
        <v>6.69</v>
      </c>
      <c r="M2139" s="3">
        <v>5.36</v>
      </c>
      <c r="N2139" s="3">
        <v>4.0199999999999996</v>
      </c>
      <c r="O2139" s="3">
        <v>2.68</v>
      </c>
      <c r="P2139" s="3">
        <v>1.34</v>
      </c>
    </row>
    <row r="2140" spans="1:16" x14ac:dyDescent="0.25">
      <c r="A2140" t="s">
        <v>226</v>
      </c>
      <c r="B2140" s="8" t="s">
        <v>5855</v>
      </c>
      <c r="C2140" s="8" t="s">
        <v>5856</v>
      </c>
      <c r="D2140" s="5" t="s">
        <v>2656</v>
      </c>
      <c r="E2140" s="3">
        <v>24.19</v>
      </c>
      <c r="F2140" s="3">
        <v>22.67</v>
      </c>
      <c r="G2140" s="3">
        <v>21.26</v>
      </c>
      <c r="H2140" s="3">
        <v>19.55</v>
      </c>
      <c r="I2140" s="3">
        <v>17.28</v>
      </c>
      <c r="J2140" s="3">
        <v>15.12</v>
      </c>
      <c r="K2140" s="3">
        <v>12.96</v>
      </c>
      <c r="L2140" s="3">
        <v>10.8</v>
      </c>
      <c r="M2140" s="3">
        <v>8.64</v>
      </c>
      <c r="N2140" s="3">
        <v>6.48</v>
      </c>
      <c r="O2140" s="3">
        <v>4.32</v>
      </c>
      <c r="P2140" s="3">
        <v>2.16</v>
      </c>
    </row>
    <row r="2141" spans="1:16" x14ac:dyDescent="0.25">
      <c r="A2141" t="s">
        <v>226</v>
      </c>
      <c r="B2141" s="8" t="s">
        <v>5857</v>
      </c>
      <c r="C2141" s="8" t="s">
        <v>5857</v>
      </c>
      <c r="D2141" s="5" t="s">
        <v>41</v>
      </c>
      <c r="E2141" s="3">
        <v>971.41</v>
      </c>
      <c r="F2141" s="3">
        <v>911.47</v>
      </c>
      <c r="G2141" s="3">
        <v>883.13</v>
      </c>
      <c r="H2141" s="3">
        <v>837.82</v>
      </c>
      <c r="I2141" s="3">
        <v>820.35</v>
      </c>
      <c r="J2141" s="3">
        <v>717.81</v>
      </c>
      <c r="K2141" s="3">
        <v>615.26</v>
      </c>
      <c r="L2141" s="3">
        <v>512.72</v>
      </c>
      <c r="M2141" s="3">
        <v>410.18</v>
      </c>
      <c r="N2141" s="3">
        <v>307.63</v>
      </c>
      <c r="O2141" s="3">
        <v>205.09</v>
      </c>
      <c r="P2141" s="3">
        <v>102.54</v>
      </c>
    </row>
    <row r="2142" spans="1:16" x14ac:dyDescent="0.25">
      <c r="A2142" t="s">
        <v>226</v>
      </c>
      <c r="B2142" s="8" t="s">
        <v>5858</v>
      </c>
      <c r="C2142" s="8" t="s">
        <v>5858</v>
      </c>
      <c r="D2142" s="5" t="s">
        <v>858</v>
      </c>
      <c r="E2142" s="3">
        <v>23.42</v>
      </c>
      <c r="F2142" s="3">
        <v>30.27</v>
      </c>
      <c r="G2142" s="3">
        <v>27.03</v>
      </c>
      <c r="H2142" s="3">
        <v>22.97</v>
      </c>
      <c r="I2142" s="3">
        <v>25.88</v>
      </c>
      <c r="J2142" s="3">
        <v>22.65</v>
      </c>
      <c r="K2142" s="3">
        <v>19.41</v>
      </c>
      <c r="L2142" s="3">
        <v>16.18</v>
      </c>
      <c r="M2142" s="3">
        <v>12.94</v>
      </c>
      <c r="N2142" s="3">
        <v>9.7100000000000009</v>
      </c>
      <c r="O2142" s="3">
        <v>6.47</v>
      </c>
      <c r="P2142" s="3">
        <v>3.24</v>
      </c>
    </row>
    <row r="2143" spans="1:16" x14ac:dyDescent="0.25">
      <c r="A2143" t="s">
        <v>226</v>
      </c>
      <c r="B2143" s="8" t="s">
        <v>5859</v>
      </c>
      <c r="C2143" s="8" t="s">
        <v>5859</v>
      </c>
      <c r="D2143" s="5" t="s">
        <v>24</v>
      </c>
      <c r="E2143" s="3">
        <v>29.49</v>
      </c>
      <c r="F2143" s="3">
        <v>31.16</v>
      </c>
      <c r="G2143" s="3">
        <v>29.23</v>
      </c>
      <c r="H2143" s="3">
        <v>27.43</v>
      </c>
      <c r="I2143" s="3">
        <v>24.61</v>
      </c>
      <c r="J2143" s="3">
        <v>21.53</v>
      </c>
      <c r="K2143" s="3">
        <v>18.46</v>
      </c>
      <c r="L2143" s="3">
        <v>15.38</v>
      </c>
      <c r="M2143" s="3">
        <v>12.31</v>
      </c>
      <c r="N2143" s="3">
        <v>9.23</v>
      </c>
      <c r="O2143" s="3">
        <v>6.15</v>
      </c>
      <c r="P2143" s="3">
        <v>3.08</v>
      </c>
    </row>
    <row r="2144" spans="1:16" x14ac:dyDescent="0.25">
      <c r="A2144" t="s">
        <v>2213</v>
      </c>
      <c r="B2144" s="8" t="s">
        <v>5860</v>
      </c>
      <c r="C2144" s="8" t="s">
        <v>5860</v>
      </c>
      <c r="D2144" s="5" t="s">
        <v>2662</v>
      </c>
      <c r="E2144" s="3">
        <v>132.53</v>
      </c>
      <c r="F2144" s="3">
        <v>121.26</v>
      </c>
      <c r="G2144" s="3">
        <v>114.85</v>
      </c>
      <c r="H2144" s="3">
        <v>149.46</v>
      </c>
      <c r="I2144" s="3">
        <v>139.19999999999999</v>
      </c>
      <c r="J2144" s="3">
        <v>121.8</v>
      </c>
      <c r="K2144" s="3">
        <v>104.4</v>
      </c>
      <c r="L2144" s="3">
        <v>87</v>
      </c>
      <c r="M2144" s="3">
        <v>69.599999999999994</v>
      </c>
      <c r="N2144" s="3">
        <v>52.2</v>
      </c>
      <c r="O2144" s="3">
        <v>34.799999999999997</v>
      </c>
      <c r="P2144" s="3">
        <v>17.399999999999999</v>
      </c>
    </row>
    <row r="2145" spans="1:16" x14ac:dyDescent="0.25">
      <c r="A2145" t="s">
        <v>2213</v>
      </c>
      <c r="B2145" s="8" t="s">
        <v>5861</v>
      </c>
      <c r="C2145" s="8" t="s">
        <v>5861</v>
      </c>
      <c r="D2145" s="5" t="s">
        <v>1341</v>
      </c>
      <c r="E2145" s="3">
        <v>11.11</v>
      </c>
      <c r="F2145" s="3">
        <v>10.53</v>
      </c>
      <c r="G2145" s="3">
        <v>12.47</v>
      </c>
      <c r="H2145" s="3">
        <v>11.52</v>
      </c>
      <c r="I2145" s="3">
        <v>9.9</v>
      </c>
      <c r="J2145" s="3">
        <v>8.66</v>
      </c>
      <c r="K2145" s="3">
        <v>7.43</v>
      </c>
      <c r="L2145" s="3">
        <v>6.19</v>
      </c>
      <c r="M2145" s="3">
        <v>4.95</v>
      </c>
      <c r="N2145" s="3">
        <v>3.71</v>
      </c>
      <c r="O2145" s="3">
        <v>2.48</v>
      </c>
      <c r="P2145" s="3">
        <v>1.24</v>
      </c>
    </row>
    <row r="2146" spans="1:16" x14ac:dyDescent="0.25">
      <c r="A2146" t="s">
        <v>2213</v>
      </c>
      <c r="B2146" s="8" t="s">
        <v>5862</v>
      </c>
      <c r="C2146" s="8" t="s">
        <v>5862</v>
      </c>
      <c r="D2146" s="5" t="s">
        <v>202</v>
      </c>
      <c r="E2146" s="3">
        <v>0.84</v>
      </c>
      <c r="F2146" s="3">
        <v>0.79</v>
      </c>
      <c r="G2146" s="3">
        <v>0.81</v>
      </c>
      <c r="H2146" s="3">
        <v>0.36</v>
      </c>
      <c r="I2146" s="3">
        <v>0.34</v>
      </c>
      <c r="J2146" s="3">
        <v>0.3</v>
      </c>
      <c r="K2146" s="3">
        <v>0.26</v>
      </c>
      <c r="L2146" s="3">
        <v>0.21</v>
      </c>
      <c r="M2146" s="3">
        <v>0.17</v>
      </c>
      <c r="N2146" s="3">
        <v>0.13</v>
      </c>
      <c r="O2146" s="3">
        <v>0.09</v>
      </c>
      <c r="P2146" s="3">
        <v>0.04</v>
      </c>
    </row>
    <row r="2147" spans="1:16" x14ac:dyDescent="0.25">
      <c r="A2147" t="s">
        <v>2213</v>
      </c>
      <c r="B2147" s="8" t="s">
        <v>5863</v>
      </c>
      <c r="C2147" s="8" t="s">
        <v>5863</v>
      </c>
      <c r="D2147" s="5" t="s">
        <v>346</v>
      </c>
      <c r="E2147" s="3">
        <v>25.83</v>
      </c>
      <c r="F2147" s="3">
        <v>24.51</v>
      </c>
      <c r="G2147" s="3">
        <v>23.11</v>
      </c>
      <c r="H2147" s="3">
        <v>23.33</v>
      </c>
      <c r="I2147" s="3">
        <v>21.67</v>
      </c>
      <c r="J2147" s="3">
        <v>18.96</v>
      </c>
      <c r="K2147" s="3">
        <v>16.25</v>
      </c>
      <c r="L2147" s="3">
        <v>13.54</v>
      </c>
      <c r="M2147" s="3">
        <v>10.84</v>
      </c>
      <c r="N2147" s="3">
        <v>8.1300000000000008</v>
      </c>
      <c r="O2147" s="3">
        <v>5.42</v>
      </c>
      <c r="P2147" s="3">
        <v>2.71</v>
      </c>
    </row>
    <row r="2148" spans="1:16" x14ac:dyDescent="0.25">
      <c r="A2148" t="s">
        <v>2213</v>
      </c>
      <c r="B2148" s="8" t="s">
        <v>5864</v>
      </c>
      <c r="C2148" s="8" t="s">
        <v>5864</v>
      </c>
      <c r="D2148" s="5" t="s">
        <v>2659</v>
      </c>
      <c r="E2148" s="3">
        <v>23.87</v>
      </c>
      <c r="F2148" s="3">
        <v>26.71</v>
      </c>
      <c r="G2148" s="3">
        <v>34.119999999999997</v>
      </c>
      <c r="H2148" s="3">
        <v>28.17</v>
      </c>
      <c r="I2148" s="3">
        <v>40.67</v>
      </c>
      <c r="J2148" s="3">
        <v>35.590000000000003</v>
      </c>
      <c r="K2148" s="3">
        <v>30.5</v>
      </c>
      <c r="L2148" s="3">
        <v>25.42</v>
      </c>
      <c r="M2148" s="3">
        <v>20.34</v>
      </c>
      <c r="N2148" s="3">
        <v>15.25</v>
      </c>
      <c r="O2148" s="3">
        <v>10.17</v>
      </c>
      <c r="P2148" s="3">
        <v>5.08</v>
      </c>
    </row>
    <row r="2149" spans="1:16" x14ac:dyDescent="0.25">
      <c r="A2149" t="s">
        <v>2213</v>
      </c>
      <c r="B2149" s="8" t="s">
        <v>5865</v>
      </c>
      <c r="C2149" s="8" t="s">
        <v>5865</v>
      </c>
      <c r="D2149" s="5" t="s">
        <v>39</v>
      </c>
      <c r="E2149" s="3">
        <v>38.64</v>
      </c>
      <c r="F2149" s="3">
        <v>78.55</v>
      </c>
      <c r="G2149" s="3">
        <v>71.58</v>
      </c>
      <c r="H2149" s="3">
        <v>57.29</v>
      </c>
      <c r="I2149" s="3">
        <v>45.27</v>
      </c>
      <c r="J2149" s="3">
        <v>39.61</v>
      </c>
      <c r="K2149" s="3">
        <v>33.950000000000003</v>
      </c>
      <c r="L2149" s="3">
        <v>28.29</v>
      </c>
      <c r="M2149" s="3">
        <v>22.64</v>
      </c>
      <c r="N2149" s="3">
        <v>16.98</v>
      </c>
      <c r="O2149" s="3">
        <v>11.32</v>
      </c>
      <c r="P2149" s="3">
        <v>5.66</v>
      </c>
    </row>
    <row r="2150" spans="1:16" x14ac:dyDescent="0.25">
      <c r="A2150" t="s">
        <v>2213</v>
      </c>
      <c r="B2150" s="8" t="s">
        <v>5866</v>
      </c>
      <c r="C2150" s="8" t="s">
        <v>5866</v>
      </c>
      <c r="D2150" s="5" t="s">
        <v>63</v>
      </c>
      <c r="E2150" s="3">
        <v>10.52</v>
      </c>
      <c r="F2150" s="3">
        <v>10.84</v>
      </c>
      <c r="G2150" s="3">
        <v>11.37</v>
      </c>
      <c r="H2150" s="3">
        <v>14.92</v>
      </c>
      <c r="I2150" s="3">
        <v>16.73</v>
      </c>
      <c r="J2150" s="3">
        <v>14.64</v>
      </c>
      <c r="K2150" s="3">
        <v>12.55</v>
      </c>
      <c r="L2150" s="3">
        <v>10.46</v>
      </c>
      <c r="M2150" s="3">
        <v>8.3699999999999992</v>
      </c>
      <c r="N2150" s="3">
        <v>6.27</v>
      </c>
      <c r="O2150" s="3">
        <v>4.18</v>
      </c>
      <c r="P2150" s="3">
        <v>2.09</v>
      </c>
    </row>
    <row r="2151" spans="1:16" x14ac:dyDescent="0.25">
      <c r="A2151" t="s">
        <v>2213</v>
      </c>
      <c r="B2151" s="8" t="s">
        <v>5867</v>
      </c>
      <c r="C2151" s="8" t="s">
        <v>5867</v>
      </c>
      <c r="D2151" s="5" t="s">
        <v>468</v>
      </c>
      <c r="E2151" s="3">
        <v>81.010000000000005</v>
      </c>
      <c r="F2151" s="3">
        <v>65.05</v>
      </c>
      <c r="G2151" s="3">
        <v>86.3</v>
      </c>
      <c r="H2151" s="3">
        <v>97.55</v>
      </c>
      <c r="I2151" s="3">
        <v>91.87</v>
      </c>
      <c r="J2151" s="3">
        <v>80.39</v>
      </c>
      <c r="K2151" s="3">
        <v>68.900000000000006</v>
      </c>
      <c r="L2151" s="3">
        <v>57.42</v>
      </c>
      <c r="M2151" s="3">
        <v>45.94</v>
      </c>
      <c r="N2151" s="3">
        <v>34.450000000000003</v>
      </c>
      <c r="O2151" s="3">
        <v>22.97</v>
      </c>
      <c r="P2151" s="3">
        <v>11.48</v>
      </c>
    </row>
    <row r="2152" spans="1:16" x14ac:dyDescent="0.25">
      <c r="A2152" t="s">
        <v>2213</v>
      </c>
      <c r="B2152" s="8" t="s">
        <v>5868</v>
      </c>
      <c r="C2152" s="8" t="s">
        <v>5868</v>
      </c>
      <c r="D2152" s="5" t="s">
        <v>286</v>
      </c>
      <c r="E2152" s="3">
        <v>26.95</v>
      </c>
      <c r="F2152" s="3">
        <v>26.41</v>
      </c>
      <c r="G2152" s="3">
        <v>24.44</v>
      </c>
      <c r="H2152" s="3">
        <v>28.34</v>
      </c>
      <c r="I2152" s="3">
        <v>33.07</v>
      </c>
      <c r="J2152" s="3">
        <v>28.94</v>
      </c>
      <c r="K2152" s="3">
        <v>24.8</v>
      </c>
      <c r="L2152" s="3">
        <v>20.67</v>
      </c>
      <c r="M2152" s="3">
        <v>16.54</v>
      </c>
      <c r="N2152" s="3">
        <v>12.4</v>
      </c>
      <c r="O2152" s="3">
        <v>8.27</v>
      </c>
      <c r="P2152" s="3">
        <v>4.13</v>
      </c>
    </row>
    <row r="2153" spans="1:16" x14ac:dyDescent="0.25">
      <c r="A2153" t="s">
        <v>2213</v>
      </c>
      <c r="B2153" s="8" t="s">
        <v>5869</v>
      </c>
      <c r="C2153" s="8" t="s">
        <v>5869</v>
      </c>
      <c r="D2153" s="5" t="s">
        <v>41</v>
      </c>
      <c r="E2153" s="3">
        <v>15.13</v>
      </c>
      <c r="F2153" s="3">
        <v>13.89</v>
      </c>
      <c r="G2153" s="3">
        <v>12.9</v>
      </c>
      <c r="H2153" s="3">
        <v>249.21</v>
      </c>
      <c r="I2153" s="3">
        <v>243.23</v>
      </c>
      <c r="J2153" s="3">
        <v>212.83</v>
      </c>
      <c r="K2153" s="3">
        <v>182.42</v>
      </c>
      <c r="L2153" s="3">
        <v>152.02000000000001</v>
      </c>
      <c r="M2153" s="3">
        <v>121.62</v>
      </c>
      <c r="N2153" s="3">
        <v>91.21</v>
      </c>
      <c r="O2153" s="3">
        <v>60.81</v>
      </c>
      <c r="P2153" s="3">
        <v>30.4</v>
      </c>
    </row>
    <row r="2154" spans="1:16" x14ac:dyDescent="0.25">
      <c r="A2154" t="s">
        <v>2213</v>
      </c>
      <c r="B2154" s="8" t="s">
        <v>5870</v>
      </c>
      <c r="C2154" s="8" t="s">
        <v>5870</v>
      </c>
      <c r="D2154" s="5" t="s">
        <v>136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3">
        <v>0</v>
      </c>
      <c r="O2154" s="3">
        <v>0</v>
      </c>
      <c r="P2154" s="3">
        <v>0</v>
      </c>
    </row>
    <row r="2155" spans="1:16" x14ac:dyDescent="0.25">
      <c r="A2155" t="s">
        <v>2213</v>
      </c>
      <c r="B2155" s="8" t="s">
        <v>5871</v>
      </c>
      <c r="C2155" s="8" t="s">
        <v>5871</v>
      </c>
      <c r="D2155" s="5" t="s">
        <v>102</v>
      </c>
      <c r="E2155" s="3">
        <v>6.74</v>
      </c>
      <c r="F2155" s="3">
        <v>7.18</v>
      </c>
      <c r="G2155" s="3">
        <v>6.94</v>
      </c>
      <c r="H2155" s="3">
        <v>6.89</v>
      </c>
      <c r="I2155" s="3">
        <v>6.74</v>
      </c>
      <c r="J2155" s="3">
        <v>5.9</v>
      </c>
      <c r="K2155" s="3">
        <v>5.0599999999999996</v>
      </c>
      <c r="L2155" s="3">
        <v>4.21</v>
      </c>
      <c r="M2155" s="3">
        <v>3.37</v>
      </c>
      <c r="N2155" s="3">
        <v>2.5299999999999998</v>
      </c>
      <c r="O2155" s="3">
        <v>1.69</v>
      </c>
      <c r="P2155" s="3">
        <v>0.84</v>
      </c>
    </row>
    <row r="2156" spans="1:16" x14ac:dyDescent="0.25">
      <c r="A2156" t="s">
        <v>2213</v>
      </c>
      <c r="B2156" s="8" t="s">
        <v>5872</v>
      </c>
      <c r="C2156" s="8" t="s">
        <v>5872</v>
      </c>
      <c r="D2156" s="5" t="s">
        <v>537</v>
      </c>
      <c r="E2156" s="3">
        <v>33.909999999999997</v>
      </c>
      <c r="F2156" s="3">
        <v>43.52</v>
      </c>
      <c r="G2156" s="3">
        <v>866.08</v>
      </c>
      <c r="H2156" s="3">
        <v>48.96</v>
      </c>
      <c r="I2156" s="3">
        <v>52.62</v>
      </c>
      <c r="J2156" s="3">
        <v>46.04</v>
      </c>
      <c r="K2156" s="3">
        <v>39.47</v>
      </c>
      <c r="L2156" s="3">
        <v>32.89</v>
      </c>
      <c r="M2156" s="3">
        <v>26.31</v>
      </c>
      <c r="N2156" s="3">
        <v>19.73</v>
      </c>
      <c r="O2156" s="3">
        <v>13.16</v>
      </c>
      <c r="P2156" s="3">
        <v>6.58</v>
      </c>
    </row>
    <row r="2157" spans="1:16" x14ac:dyDescent="0.25">
      <c r="A2157" t="s">
        <v>2213</v>
      </c>
      <c r="B2157" s="8" t="s">
        <v>5873</v>
      </c>
      <c r="C2157" s="8" t="s">
        <v>5873</v>
      </c>
      <c r="D2157" s="5" t="s">
        <v>931</v>
      </c>
      <c r="E2157" s="3">
        <v>167.92</v>
      </c>
      <c r="F2157" s="3">
        <v>151.26</v>
      </c>
      <c r="G2157" s="3">
        <v>4.3499999999999996</v>
      </c>
      <c r="H2157" s="3">
        <v>126.57</v>
      </c>
      <c r="I2157" s="3">
        <v>128.1</v>
      </c>
      <c r="J2157" s="3">
        <v>112.09</v>
      </c>
      <c r="K2157" s="3">
        <v>96.08</v>
      </c>
      <c r="L2157" s="3">
        <v>80.06</v>
      </c>
      <c r="M2157" s="3">
        <v>64.05</v>
      </c>
      <c r="N2157" s="3">
        <v>48.04</v>
      </c>
      <c r="O2157" s="3">
        <v>32.03</v>
      </c>
      <c r="P2157" s="3">
        <v>16.010000000000002</v>
      </c>
    </row>
    <row r="2158" spans="1:16" x14ac:dyDescent="0.25">
      <c r="A2158" t="s">
        <v>2213</v>
      </c>
      <c r="B2158" s="8" t="s">
        <v>5874</v>
      </c>
      <c r="C2158" s="8" t="s">
        <v>5874</v>
      </c>
      <c r="D2158" s="5" t="s">
        <v>2262</v>
      </c>
      <c r="E2158" s="3">
        <v>997.92</v>
      </c>
      <c r="F2158" s="3">
        <v>785.25</v>
      </c>
      <c r="G2158" s="3">
        <v>46.75</v>
      </c>
      <c r="H2158" s="3">
        <v>510.65</v>
      </c>
      <c r="I2158" s="3">
        <v>723.91</v>
      </c>
      <c r="J2158" s="3">
        <v>633.41999999999996</v>
      </c>
      <c r="K2158" s="3">
        <v>542.92999999999995</v>
      </c>
      <c r="L2158" s="3">
        <v>452.44</v>
      </c>
      <c r="M2158" s="3">
        <v>361.96</v>
      </c>
      <c r="N2158" s="3">
        <v>271.47000000000003</v>
      </c>
      <c r="O2158" s="3">
        <v>180.98</v>
      </c>
      <c r="P2158" s="3">
        <v>90.49</v>
      </c>
    </row>
    <row r="2159" spans="1:16" x14ac:dyDescent="0.25">
      <c r="A2159" t="s">
        <v>2213</v>
      </c>
      <c r="B2159" s="8" t="s">
        <v>5875</v>
      </c>
      <c r="C2159" s="8" t="s">
        <v>5875</v>
      </c>
      <c r="D2159" s="5" t="s">
        <v>2669</v>
      </c>
      <c r="E2159" s="3">
        <v>0</v>
      </c>
      <c r="F2159" s="3">
        <v>0</v>
      </c>
      <c r="G2159" s="3">
        <v>0</v>
      </c>
      <c r="H2159" s="3">
        <v>0</v>
      </c>
      <c r="I2159" s="3">
        <v>0</v>
      </c>
      <c r="J2159" s="3">
        <v>0</v>
      </c>
      <c r="K2159" s="3">
        <v>0</v>
      </c>
      <c r="L2159" s="3">
        <v>0</v>
      </c>
      <c r="M2159" s="3">
        <v>0</v>
      </c>
      <c r="N2159" s="3">
        <v>0</v>
      </c>
      <c r="O2159" s="3">
        <v>0</v>
      </c>
      <c r="P2159" s="3">
        <v>0</v>
      </c>
    </row>
  </sheetData>
  <sortState ref="A3:P2159">
    <sortCondition ref="A3:A2159"/>
    <sortCondition ref="C3:C2159"/>
  </sortState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73FC-E345-444A-8E92-4E1A4245BED9}">
  <dimension ref="A1:AF492"/>
  <sheetViews>
    <sheetView showGridLines="0" workbookViewId="0">
      <pane xSplit="3" ySplit="2" topLeftCell="D3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40625" defaultRowHeight="15" x14ac:dyDescent="0.25"/>
  <cols>
    <col min="1" max="1" width="16.7109375" bestFit="1" customWidth="1"/>
    <col min="2" max="2" width="11.7109375" bestFit="1" customWidth="1"/>
    <col min="3" max="3" width="39" bestFit="1" customWidth="1"/>
    <col min="4" max="7" width="14.5703125" customWidth="1"/>
    <col min="8" max="15" width="14.7109375" customWidth="1"/>
    <col min="17" max="17" width="9.85546875" bestFit="1" customWidth="1"/>
  </cols>
  <sheetData>
    <row r="1" spans="1:32" x14ac:dyDescent="0.25">
      <c r="D1" s="6"/>
      <c r="E1" s="6"/>
      <c r="F1" s="6"/>
      <c r="G1" s="6"/>
      <c r="H1" s="6">
        <f t="shared" ref="H1:O1" si="0">SUM(H3:H492)</f>
        <v>5995372.1500000041</v>
      </c>
      <c r="I1" s="6">
        <f t="shared" si="0"/>
        <v>5245950.9899999974</v>
      </c>
      <c r="J1" s="6">
        <f t="shared" si="0"/>
        <v>4496529.66</v>
      </c>
      <c r="K1" s="6">
        <f t="shared" si="0"/>
        <v>3747107.879999998</v>
      </c>
      <c r="L1" s="6">
        <f t="shared" si="0"/>
        <v>2997687.2000000007</v>
      </c>
      <c r="M1" s="6">
        <f t="shared" si="0"/>
        <v>2248264.8300000005</v>
      </c>
      <c r="N1" s="6">
        <f t="shared" si="0"/>
        <v>1498843.5600000005</v>
      </c>
      <c r="O1" s="6">
        <f t="shared" si="0"/>
        <v>749421.72000000009</v>
      </c>
    </row>
    <row r="2" spans="1:32" x14ac:dyDescent="0.25">
      <c r="A2" s="1" t="s">
        <v>6389</v>
      </c>
      <c r="B2" s="1" t="s">
        <v>2695</v>
      </c>
      <c r="C2" s="1" t="s">
        <v>6397</v>
      </c>
      <c r="D2" s="1"/>
      <c r="E2" s="1"/>
      <c r="F2" s="1"/>
      <c r="G2" s="1"/>
      <c r="H2" s="1" t="s">
        <v>2705</v>
      </c>
      <c r="I2" s="1" t="s">
        <v>2706</v>
      </c>
      <c r="J2" s="1" t="s">
        <v>2707</v>
      </c>
      <c r="K2" s="1" t="s">
        <v>2708</v>
      </c>
      <c r="L2" s="1" t="s">
        <v>2709</v>
      </c>
      <c r="M2" s="1" t="s">
        <v>2710</v>
      </c>
      <c r="N2" s="1" t="s">
        <v>2711</v>
      </c>
      <c r="O2" s="1" t="s">
        <v>2712</v>
      </c>
    </row>
    <row r="3" spans="1:32" x14ac:dyDescent="0.25">
      <c r="A3" t="s">
        <v>3</v>
      </c>
      <c r="B3" t="s">
        <v>5876</v>
      </c>
      <c r="C3" s="5" t="s">
        <v>1</v>
      </c>
      <c r="D3" s="3"/>
      <c r="E3" s="3"/>
      <c r="F3" s="3"/>
      <c r="G3" s="3"/>
      <c r="H3" s="3">
        <v>5462.79</v>
      </c>
      <c r="I3" s="3">
        <v>4779.9399999999996</v>
      </c>
      <c r="J3" s="3">
        <v>4097.09</v>
      </c>
      <c r="K3" s="3">
        <v>3414.24</v>
      </c>
      <c r="L3" s="3">
        <v>2731.4</v>
      </c>
      <c r="M3" s="3">
        <v>2048.5500000000002</v>
      </c>
      <c r="N3" s="3">
        <v>1365.7</v>
      </c>
      <c r="O3" s="3">
        <v>682.85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x14ac:dyDescent="0.25">
      <c r="A4" t="s">
        <v>3</v>
      </c>
      <c r="B4" t="s">
        <v>5877</v>
      </c>
      <c r="C4" s="5" t="s">
        <v>2</v>
      </c>
      <c r="D4" s="3"/>
      <c r="E4" s="3"/>
      <c r="F4" s="3"/>
      <c r="G4" s="3"/>
      <c r="H4" s="3">
        <v>8597.35</v>
      </c>
      <c r="I4" s="3">
        <v>7522.68</v>
      </c>
      <c r="J4" s="3">
        <v>6448.01</v>
      </c>
      <c r="K4" s="3">
        <v>5373.34</v>
      </c>
      <c r="L4" s="3">
        <v>4298.68</v>
      </c>
      <c r="M4" s="3">
        <v>3224.01</v>
      </c>
      <c r="N4" s="3">
        <v>2149.34</v>
      </c>
      <c r="O4" s="3">
        <v>1074.67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t="s">
        <v>3</v>
      </c>
      <c r="B5" t="s">
        <v>5878</v>
      </c>
      <c r="C5" s="5" t="s">
        <v>5879</v>
      </c>
      <c r="D5" s="3"/>
      <c r="E5" s="3"/>
      <c r="F5" s="3"/>
      <c r="G5" s="3"/>
      <c r="H5" s="3">
        <v>54873.72</v>
      </c>
      <c r="I5" s="3">
        <v>48014.51</v>
      </c>
      <c r="J5" s="3">
        <v>41155.29</v>
      </c>
      <c r="K5" s="3">
        <v>34296.080000000002</v>
      </c>
      <c r="L5" s="3">
        <v>27436.86</v>
      </c>
      <c r="M5" s="3">
        <v>20577.650000000001</v>
      </c>
      <c r="N5" s="3">
        <v>13718.43</v>
      </c>
      <c r="O5" s="3">
        <v>6859.22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t="s">
        <v>3</v>
      </c>
      <c r="B6" t="s">
        <v>6399</v>
      </c>
      <c r="C6" s="5" t="s">
        <v>6526</v>
      </c>
      <c r="D6" s="3"/>
      <c r="E6" s="3"/>
      <c r="F6" s="3"/>
      <c r="G6" s="3"/>
      <c r="H6" s="3">
        <v>46.31</v>
      </c>
      <c r="I6" s="3">
        <v>40.520000000000003</v>
      </c>
      <c r="J6" s="3">
        <v>34.729999999999997</v>
      </c>
      <c r="K6" s="3">
        <v>28.94</v>
      </c>
      <c r="L6" s="3">
        <v>23.16</v>
      </c>
      <c r="M6" s="3">
        <v>17.37</v>
      </c>
      <c r="N6" s="3">
        <v>11.58</v>
      </c>
      <c r="O6" s="3">
        <v>5.79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t="s">
        <v>1574</v>
      </c>
      <c r="B7" t="s">
        <v>5880</v>
      </c>
      <c r="C7" s="5" t="s">
        <v>31</v>
      </c>
      <c r="D7" s="3"/>
      <c r="E7" s="3"/>
      <c r="F7" s="3"/>
      <c r="G7" s="3"/>
      <c r="H7" s="3">
        <v>2358.84</v>
      </c>
      <c r="I7" s="3">
        <v>2063.9899999999998</v>
      </c>
      <c r="J7" s="3">
        <v>1769.13</v>
      </c>
      <c r="K7" s="3">
        <v>1474.28</v>
      </c>
      <c r="L7" s="3">
        <v>1179.42</v>
      </c>
      <c r="M7" s="3">
        <v>884.57</v>
      </c>
      <c r="N7" s="3">
        <v>589.71</v>
      </c>
      <c r="O7" s="3">
        <v>294.86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t="s">
        <v>1574</v>
      </c>
      <c r="B8" t="s">
        <v>5881</v>
      </c>
      <c r="C8" s="5" t="s">
        <v>32</v>
      </c>
      <c r="D8" s="3"/>
      <c r="E8" s="3"/>
      <c r="F8" s="3"/>
      <c r="G8" s="3"/>
      <c r="H8" s="3">
        <v>5248.15</v>
      </c>
      <c r="I8" s="3">
        <v>4592.13</v>
      </c>
      <c r="J8" s="3">
        <v>3936.11</v>
      </c>
      <c r="K8" s="3">
        <v>3280.09</v>
      </c>
      <c r="L8" s="3">
        <v>2624.08</v>
      </c>
      <c r="M8" s="3">
        <v>1968.06</v>
      </c>
      <c r="N8" s="3">
        <v>1312.04</v>
      </c>
      <c r="O8" s="3">
        <v>656.02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t="s">
        <v>1574</v>
      </c>
      <c r="B9" t="s">
        <v>6400</v>
      </c>
      <c r="C9" s="5" t="s">
        <v>6526</v>
      </c>
      <c r="D9" s="3"/>
      <c r="E9" s="3"/>
      <c r="F9" s="3"/>
      <c r="G9" s="3"/>
      <c r="H9" s="3">
        <v>20.46</v>
      </c>
      <c r="I9" s="3">
        <v>17.899999999999999</v>
      </c>
      <c r="J9" s="3">
        <v>15.35</v>
      </c>
      <c r="K9" s="3">
        <v>12.79</v>
      </c>
      <c r="L9" s="3">
        <v>10.23</v>
      </c>
      <c r="M9" s="3">
        <v>7.67</v>
      </c>
      <c r="N9" s="3">
        <v>5.12</v>
      </c>
      <c r="O9" s="3">
        <v>2.56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t="s">
        <v>44</v>
      </c>
      <c r="B10" t="s">
        <v>5884</v>
      </c>
      <c r="C10" s="5" t="s">
        <v>47</v>
      </c>
      <c r="D10" s="3"/>
      <c r="E10" s="3"/>
      <c r="F10" s="3"/>
      <c r="G10" s="3"/>
      <c r="H10" s="3">
        <v>2711.01</v>
      </c>
      <c r="I10" s="3">
        <v>2372.13</v>
      </c>
      <c r="J10" s="3">
        <v>2033.26</v>
      </c>
      <c r="K10" s="3">
        <v>1694.38</v>
      </c>
      <c r="L10" s="3">
        <v>1355.51</v>
      </c>
      <c r="M10" s="3">
        <v>1016.63</v>
      </c>
      <c r="N10" s="3">
        <v>677.75</v>
      </c>
      <c r="O10" s="3">
        <v>338.88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t="s">
        <v>44</v>
      </c>
      <c r="B11" t="s">
        <v>5885</v>
      </c>
      <c r="C11" s="5" t="s">
        <v>48</v>
      </c>
      <c r="D11" s="3"/>
      <c r="E11" s="3"/>
      <c r="F11" s="3"/>
      <c r="G11" s="3"/>
      <c r="H11" s="3">
        <v>6173.45</v>
      </c>
      <c r="I11" s="3">
        <v>5401.77</v>
      </c>
      <c r="J11" s="3">
        <v>4630.09</v>
      </c>
      <c r="K11" s="3">
        <v>3858.41</v>
      </c>
      <c r="L11" s="3">
        <v>3086.73</v>
      </c>
      <c r="M11" s="3">
        <v>2315.04</v>
      </c>
      <c r="N11" s="3">
        <v>1543.36</v>
      </c>
      <c r="O11" s="3">
        <v>771.68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t="s">
        <v>44</v>
      </c>
      <c r="B12" t="s">
        <v>6401</v>
      </c>
      <c r="C12" s="5" t="s">
        <v>6526</v>
      </c>
      <c r="D12" s="3"/>
      <c r="E12" s="3"/>
      <c r="F12" s="3"/>
      <c r="G12" s="3"/>
      <c r="H12" s="3">
        <v>23.8</v>
      </c>
      <c r="I12" s="3">
        <v>20.83</v>
      </c>
      <c r="J12" s="3">
        <v>17.850000000000001</v>
      </c>
      <c r="K12" s="3">
        <v>14.88</v>
      </c>
      <c r="L12" s="3">
        <v>11.9</v>
      </c>
      <c r="M12" s="3">
        <v>8.93</v>
      </c>
      <c r="N12" s="3">
        <v>5.95</v>
      </c>
      <c r="O12" s="3">
        <v>2.98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t="s">
        <v>2671</v>
      </c>
      <c r="B13" t="s">
        <v>5891</v>
      </c>
      <c r="C13" s="5" t="s">
        <v>80</v>
      </c>
      <c r="D13" s="3"/>
      <c r="E13" s="3"/>
      <c r="F13" s="3"/>
      <c r="G13" s="3"/>
      <c r="H13" s="3">
        <v>2164.6</v>
      </c>
      <c r="I13" s="3">
        <v>1894.03</v>
      </c>
      <c r="J13" s="3">
        <v>1623.45</v>
      </c>
      <c r="K13" s="3">
        <v>1352.88</v>
      </c>
      <c r="L13" s="3">
        <v>1082.3</v>
      </c>
      <c r="M13" s="3">
        <v>811.73</v>
      </c>
      <c r="N13" s="3">
        <v>541.15</v>
      </c>
      <c r="O13" s="3">
        <v>270.58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5">
      <c r="A14" t="s">
        <v>2671</v>
      </c>
      <c r="B14" t="s">
        <v>5892</v>
      </c>
      <c r="C14" s="5" t="s">
        <v>81</v>
      </c>
      <c r="D14" s="3"/>
      <c r="E14" s="3"/>
      <c r="F14" s="3"/>
      <c r="G14" s="3"/>
      <c r="H14" s="3">
        <v>4008.39</v>
      </c>
      <c r="I14" s="3">
        <v>3507.34</v>
      </c>
      <c r="J14" s="3">
        <v>3006.29</v>
      </c>
      <c r="K14" s="3">
        <v>2505.2399999999998</v>
      </c>
      <c r="L14" s="3">
        <v>2004.2</v>
      </c>
      <c r="M14" s="3">
        <v>1503.15</v>
      </c>
      <c r="N14" s="3">
        <v>1002.1</v>
      </c>
      <c r="O14" s="3">
        <v>501.05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5">
      <c r="A15" t="s">
        <v>2671</v>
      </c>
      <c r="B15" t="s">
        <v>6318</v>
      </c>
      <c r="C15" s="5" t="s">
        <v>6319</v>
      </c>
      <c r="D15" s="3"/>
      <c r="E15" s="3"/>
      <c r="F15" s="3"/>
      <c r="G15" s="3"/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5">
      <c r="A16" t="s">
        <v>2671</v>
      </c>
      <c r="B16" t="s">
        <v>6402</v>
      </c>
      <c r="C16" s="5" t="s">
        <v>6526</v>
      </c>
      <c r="D16" s="3"/>
      <c r="E16" s="3"/>
      <c r="F16" s="3"/>
      <c r="G16" s="3"/>
      <c r="H16" s="3">
        <v>18.18</v>
      </c>
      <c r="I16" s="3">
        <v>15.91</v>
      </c>
      <c r="J16" s="3">
        <v>13.64</v>
      </c>
      <c r="K16" s="3">
        <v>11.36</v>
      </c>
      <c r="L16" s="3">
        <v>9.09</v>
      </c>
      <c r="M16" s="3">
        <v>6.82</v>
      </c>
      <c r="N16" s="3">
        <v>4.55</v>
      </c>
      <c r="O16" s="3">
        <v>2.27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t="s">
        <v>108</v>
      </c>
      <c r="B17" t="s">
        <v>5896</v>
      </c>
      <c r="C17" s="5" t="s">
        <v>110</v>
      </c>
      <c r="D17" s="3"/>
      <c r="E17" s="3"/>
      <c r="F17" s="3"/>
      <c r="G17" s="3"/>
      <c r="H17" s="3">
        <v>1693.11</v>
      </c>
      <c r="I17" s="3">
        <v>1481.47</v>
      </c>
      <c r="J17" s="3">
        <v>1269.83</v>
      </c>
      <c r="K17" s="3">
        <v>1058.19</v>
      </c>
      <c r="L17" s="3">
        <v>846.56</v>
      </c>
      <c r="M17" s="3">
        <v>634.91999999999996</v>
      </c>
      <c r="N17" s="3">
        <v>423.28</v>
      </c>
      <c r="O17" s="3">
        <v>211.64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5">
      <c r="A18" t="s">
        <v>108</v>
      </c>
      <c r="B18" t="s">
        <v>5897</v>
      </c>
      <c r="C18" s="5" t="s">
        <v>111</v>
      </c>
      <c r="D18" s="3"/>
      <c r="E18" s="3"/>
      <c r="F18" s="3"/>
      <c r="G18" s="3"/>
      <c r="H18" s="3">
        <v>2952.65</v>
      </c>
      <c r="I18" s="3">
        <v>2583.5700000000002</v>
      </c>
      <c r="J18" s="3">
        <v>2214.4899999999998</v>
      </c>
      <c r="K18" s="3">
        <v>1845.41</v>
      </c>
      <c r="L18" s="3">
        <v>1476.33</v>
      </c>
      <c r="M18" s="3">
        <v>1107.24</v>
      </c>
      <c r="N18" s="3">
        <v>738.16</v>
      </c>
      <c r="O18" s="3">
        <v>369.08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5">
      <c r="A19" t="s">
        <v>108</v>
      </c>
      <c r="B19" t="s">
        <v>5898</v>
      </c>
      <c r="C19" s="5" t="s">
        <v>123</v>
      </c>
      <c r="D19" s="3"/>
      <c r="E19" s="3"/>
      <c r="F19" s="3"/>
      <c r="G19" s="3"/>
      <c r="H19" s="3">
        <v>13788.32</v>
      </c>
      <c r="I19" s="3">
        <v>12064.78</v>
      </c>
      <c r="J19" s="3">
        <v>10341.24</v>
      </c>
      <c r="K19" s="3">
        <v>8617.7000000000007</v>
      </c>
      <c r="L19" s="3">
        <v>6894.16</v>
      </c>
      <c r="M19" s="3">
        <v>5170.62</v>
      </c>
      <c r="N19" s="3">
        <v>3447.08</v>
      </c>
      <c r="O19" s="3">
        <v>1723.54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5">
      <c r="A20" t="s">
        <v>108</v>
      </c>
      <c r="B20" t="s">
        <v>6403</v>
      </c>
      <c r="C20" s="5" t="s">
        <v>6526</v>
      </c>
      <c r="D20" s="3"/>
      <c r="E20" s="3"/>
      <c r="F20" s="3"/>
      <c r="G20" s="3"/>
      <c r="H20" s="3">
        <v>14.32</v>
      </c>
      <c r="I20" s="3">
        <v>12.53</v>
      </c>
      <c r="J20" s="3">
        <v>10.74</v>
      </c>
      <c r="K20" s="3">
        <v>8.9499999999999993</v>
      </c>
      <c r="L20" s="3">
        <v>7.16</v>
      </c>
      <c r="M20" s="3">
        <v>5.37</v>
      </c>
      <c r="N20" s="3">
        <v>3.58</v>
      </c>
      <c r="O20" s="3">
        <v>1.79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5">
      <c r="A21" t="s">
        <v>125</v>
      </c>
      <c r="B21" t="s">
        <v>5907</v>
      </c>
      <c r="C21" s="5" t="s">
        <v>127</v>
      </c>
      <c r="D21" s="3"/>
      <c r="E21" s="3"/>
      <c r="F21" s="3"/>
      <c r="G21" s="3"/>
      <c r="H21" s="3">
        <v>2410.9699999999998</v>
      </c>
      <c r="I21" s="3">
        <v>2109.6</v>
      </c>
      <c r="J21" s="3">
        <v>1808.23</v>
      </c>
      <c r="K21" s="3">
        <v>1506.86</v>
      </c>
      <c r="L21" s="3">
        <v>1205.49</v>
      </c>
      <c r="M21" s="3">
        <v>904.11</v>
      </c>
      <c r="N21" s="3">
        <v>602.74</v>
      </c>
      <c r="O21" s="3">
        <v>301.37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5">
      <c r="A22" t="s">
        <v>125</v>
      </c>
      <c r="B22" t="s">
        <v>5908</v>
      </c>
      <c r="C22" s="5" t="s">
        <v>128</v>
      </c>
      <c r="D22" s="3"/>
      <c r="E22" s="3"/>
      <c r="F22" s="3"/>
      <c r="G22" s="3"/>
      <c r="H22" s="3">
        <v>5567.5</v>
      </c>
      <c r="I22" s="3">
        <v>4871.5600000000004</v>
      </c>
      <c r="J22" s="3">
        <v>4175.63</v>
      </c>
      <c r="K22" s="3">
        <v>3479.69</v>
      </c>
      <c r="L22" s="3">
        <v>2783.75</v>
      </c>
      <c r="M22" s="3">
        <v>2087.81</v>
      </c>
      <c r="N22" s="3">
        <v>1391.88</v>
      </c>
      <c r="O22" s="3">
        <v>695.94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5">
      <c r="A23" t="s">
        <v>125</v>
      </c>
      <c r="B23" t="s">
        <v>6344</v>
      </c>
      <c r="C23" s="5" t="s">
        <v>173</v>
      </c>
      <c r="D23" s="3"/>
      <c r="E23" s="3"/>
      <c r="F23" s="3"/>
      <c r="G23" s="3"/>
      <c r="H23" s="3">
        <v>117.68</v>
      </c>
      <c r="I23" s="3">
        <v>102.97</v>
      </c>
      <c r="J23" s="3">
        <v>88.26</v>
      </c>
      <c r="K23" s="3">
        <v>73.55</v>
      </c>
      <c r="L23" s="3">
        <v>58.84</v>
      </c>
      <c r="M23" s="3">
        <v>44.13</v>
      </c>
      <c r="N23" s="3">
        <v>29.42</v>
      </c>
      <c r="O23" s="3">
        <v>14.71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5">
      <c r="A24" t="s">
        <v>125</v>
      </c>
      <c r="B24" t="s">
        <v>6143</v>
      </c>
      <c r="C24" s="5" t="s">
        <v>174</v>
      </c>
      <c r="D24" s="3"/>
      <c r="E24" s="3"/>
      <c r="F24" s="3"/>
      <c r="G24" s="3"/>
      <c r="H24" s="3">
        <v>77.56</v>
      </c>
      <c r="I24" s="3">
        <v>67.87</v>
      </c>
      <c r="J24" s="3">
        <v>58.17</v>
      </c>
      <c r="K24" s="3">
        <v>48.48</v>
      </c>
      <c r="L24" s="3">
        <v>38.78</v>
      </c>
      <c r="M24" s="3">
        <v>29.09</v>
      </c>
      <c r="N24" s="3">
        <v>19.39</v>
      </c>
      <c r="O24" s="3">
        <v>9.6999999999999993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5">
      <c r="A25" t="s">
        <v>125</v>
      </c>
      <c r="B25" t="s">
        <v>5906</v>
      </c>
      <c r="C25" s="5" t="s">
        <v>175</v>
      </c>
      <c r="D25" s="3"/>
      <c r="E25" s="3"/>
      <c r="F25" s="3"/>
      <c r="G25" s="3"/>
      <c r="H25" s="3">
        <v>304.61</v>
      </c>
      <c r="I25" s="3">
        <v>266.52999999999997</v>
      </c>
      <c r="J25" s="3">
        <v>228.46</v>
      </c>
      <c r="K25" s="3">
        <v>190.38</v>
      </c>
      <c r="L25" s="3">
        <v>152.31</v>
      </c>
      <c r="M25" s="3">
        <v>114.23</v>
      </c>
      <c r="N25" s="3">
        <v>76.150000000000006</v>
      </c>
      <c r="O25" s="3">
        <v>38.08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5">
      <c r="A26" t="s">
        <v>125</v>
      </c>
      <c r="B26" t="s">
        <v>6221</v>
      </c>
      <c r="C26" s="5" t="s">
        <v>176</v>
      </c>
      <c r="D26" s="3"/>
      <c r="E26" s="3"/>
      <c r="F26" s="3"/>
      <c r="G26" s="3"/>
      <c r="H26" s="3">
        <v>203.85</v>
      </c>
      <c r="I26" s="3">
        <v>178.37</v>
      </c>
      <c r="J26" s="3">
        <v>152.88999999999999</v>
      </c>
      <c r="K26" s="3">
        <v>127.41</v>
      </c>
      <c r="L26" s="3">
        <v>101.93</v>
      </c>
      <c r="M26" s="3">
        <v>76.44</v>
      </c>
      <c r="N26" s="3">
        <v>50.96</v>
      </c>
      <c r="O26" s="3">
        <v>25.48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5">
      <c r="A27" t="s">
        <v>125</v>
      </c>
      <c r="B27" t="s">
        <v>6404</v>
      </c>
      <c r="C27" s="5" t="s">
        <v>6526</v>
      </c>
      <c r="D27" s="3"/>
      <c r="E27" s="3"/>
      <c r="F27" s="3"/>
      <c r="G27" s="3"/>
      <c r="H27" s="3">
        <v>38.33</v>
      </c>
      <c r="I27" s="3">
        <v>33.54</v>
      </c>
      <c r="J27" s="3">
        <v>28.75</v>
      </c>
      <c r="K27" s="3">
        <v>23.96</v>
      </c>
      <c r="L27" s="3">
        <v>19.170000000000002</v>
      </c>
      <c r="M27" s="3">
        <v>14.37</v>
      </c>
      <c r="N27" s="3">
        <v>9.58</v>
      </c>
      <c r="O27" s="3">
        <v>4.79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5">
      <c r="A28" t="s">
        <v>193</v>
      </c>
      <c r="B28" t="s">
        <v>5909</v>
      </c>
      <c r="C28" s="5" t="s">
        <v>180</v>
      </c>
      <c r="D28" s="3"/>
      <c r="E28" s="3"/>
      <c r="F28" s="3"/>
      <c r="G28" s="3"/>
      <c r="H28" s="3">
        <v>14977.92</v>
      </c>
      <c r="I28" s="3">
        <v>13105.68</v>
      </c>
      <c r="J28" s="3">
        <v>11233.44</v>
      </c>
      <c r="K28" s="3">
        <v>9361.2000000000007</v>
      </c>
      <c r="L28" s="3">
        <v>7488.96</v>
      </c>
      <c r="M28" s="3">
        <v>5616.72</v>
      </c>
      <c r="N28" s="3">
        <v>3744.48</v>
      </c>
      <c r="O28" s="3">
        <v>1872.24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5">
      <c r="A29" t="s">
        <v>193</v>
      </c>
      <c r="B29" t="s">
        <v>5910</v>
      </c>
      <c r="C29" s="5" t="s">
        <v>181</v>
      </c>
      <c r="D29" s="3"/>
      <c r="E29" s="3"/>
      <c r="F29" s="3"/>
      <c r="G29" s="3"/>
      <c r="H29" s="3">
        <v>33534.839999999997</v>
      </c>
      <c r="I29" s="3">
        <v>29342.99</v>
      </c>
      <c r="J29" s="3">
        <v>25151.13</v>
      </c>
      <c r="K29" s="3">
        <v>20959.28</v>
      </c>
      <c r="L29" s="3">
        <v>16767.419999999998</v>
      </c>
      <c r="M29" s="3">
        <v>12575.57</v>
      </c>
      <c r="N29" s="3">
        <v>8383.7099999999991</v>
      </c>
      <c r="O29" s="3">
        <v>4191.8599999999997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5">
      <c r="A30" t="s">
        <v>193</v>
      </c>
      <c r="B30" t="s">
        <v>6405</v>
      </c>
      <c r="C30" s="5" t="s">
        <v>6526</v>
      </c>
      <c r="D30" s="3"/>
      <c r="E30" s="3"/>
      <c r="F30" s="3"/>
      <c r="G30" s="3"/>
      <c r="H30" s="3">
        <v>394.49</v>
      </c>
      <c r="I30" s="3">
        <v>345.18</v>
      </c>
      <c r="J30" s="3">
        <v>295.87</v>
      </c>
      <c r="K30" s="3">
        <v>246.56</v>
      </c>
      <c r="L30" s="3">
        <v>197.25</v>
      </c>
      <c r="M30" s="3">
        <v>147.93</v>
      </c>
      <c r="N30" s="3">
        <v>98.62</v>
      </c>
      <c r="O30" s="3">
        <v>49.31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5">
      <c r="A31" t="s">
        <v>202</v>
      </c>
      <c r="B31" t="s">
        <v>5912</v>
      </c>
      <c r="C31" s="5" t="s">
        <v>206</v>
      </c>
      <c r="D31" s="3"/>
      <c r="E31" s="3"/>
      <c r="F31" s="3"/>
      <c r="G31" s="3"/>
      <c r="H31" s="3">
        <v>3930.69</v>
      </c>
      <c r="I31" s="3">
        <v>3439.35</v>
      </c>
      <c r="J31" s="3">
        <v>2948.02</v>
      </c>
      <c r="K31" s="3">
        <v>2456.6799999999998</v>
      </c>
      <c r="L31" s="3">
        <v>1965.35</v>
      </c>
      <c r="M31" s="3">
        <v>1474.01</v>
      </c>
      <c r="N31" s="3">
        <v>982.67</v>
      </c>
      <c r="O31" s="3">
        <v>491.34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t="s">
        <v>202</v>
      </c>
      <c r="B32" t="s">
        <v>5913</v>
      </c>
      <c r="C32" s="5" t="s">
        <v>207</v>
      </c>
      <c r="D32" s="3"/>
      <c r="E32" s="3"/>
      <c r="F32" s="3"/>
      <c r="G32" s="3"/>
      <c r="H32" s="3">
        <v>10878.1</v>
      </c>
      <c r="I32" s="3">
        <v>9518.34</v>
      </c>
      <c r="J32" s="3">
        <v>8158.58</v>
      </c>
      <c r="K32" s="3">
        <v>6798.81</v>
      </c>
      <c r="L32" s="3">
        <v>5439.05</v>
      </c>
      <c r="M32" s="3">
        <v>4079.29</v>
      </c>
      <c r="N32" s="3">
        <v>2719.53</v>
      </c>
      <c r="O32" s="3">
        <v>1359.76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t="s">
        <v>202</v>
      </c>
      <c r="B33" t="s">
        <v>5914</v>
      </c>
      <c r="C33" s="5" t="s">
        <v>228</v>
      </c>
      <c r="D33" s="3"/>
      <c r="E33" s="3"/>
      <c r="F33" s="3"/>
      <c r="G33" s="3"/>
      <c r="H33" s="3">
        <v>43928.99</v>
      </c>
      <c r="I33" s="3">
        <v>38437.870000000003</v>
      </c>
      <c r="J33" s="3">
        <v>32946.74</v>
      </c>
      <c r="K33" s="3">
        <v>27455.62</v>
      </c>
      <c r="L33" s="3">
        <v>21964.5</v>
      </c>
      <c r="M33" s="3">
        <v>16473.37</v>
      </c>
      <c r="N33" s="3">
        <v>10982.25</v>
      </c>
      <c r="O33" s="3">
        <v>5491.12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5">
      <c r="A34" t="s">
        <v>202</v>
      </c>
      <c r="B34" t="s">
        <v>6406</v>
      </c>
      <c r="C34" s="5" t="s">
        <v>6526</v>
      </c>
      <c r="D34" s="3"/>
      <c r="E34" s="3"/>
      <c r="F34" s="3"/>
      <c r="G34" s="3"/>
      <c r="H34" s="3">
        <v>63.3</v>
      </c>
      <c r="I34" s="3">
        <v>55.39</v>
      </c>
      <c r="J34" s="3">
        <v>47.48</v>
      </c>
      <c r="K34" s="3">
        <v>39.56</v>
      </c>
      <c r="L34" s="3">
        <v>31.65</v>
      </c>
      <c r="M34" s="3">
        <v>23.74</v>
      </c>
      <c r="N34" s="3">
        <v>15.83</v>
      </c>
      <c r="O34" s="3">
        <v>7.91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x14ac:dyDescent="0.25">
      <c r="A35" t="s">
        <v>2672</v>
      </c>
      <c r="B35" t="s">
        <v>5917</v>
      </c>
      <c r="C35" s="5" t="s">
        <v>235</v>
      </c>
      <c r="D35" s="3"/>
      <c r="E35" s="3"/>
      <c r="F35" s="3"/>
      <c r="G35" s="3"/>
      <c r="H35" s="3">
        <v>3334.77</v>
      </c>
      <c r="I35" s="3">
        <v>2917.92</v>
      </c>
      <c r="J35" s="3">
        <v>2501.08</v>
      </c>
      <c r="K35" s="3">
        <v>2084.23</v>
      </c>
      <c r="L35" s="3">
        <v>1667.39</v>
      </c>
      <c r="M35" s="3">
        <v>1250.54</v>
      </c>
      <c r="N35" s="3">
        <v>833.69</v>
      </c>
      <c r="O35" s="3">
        <v>416.85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x14ac:dyDescent="0.25">
      <c r="A36" t="s">
        <v>2672</v>
      </c>
      <c r="B36" t="s">
        <v>5918</v>
      </c>
      <c r="C36" s="5" t="s">
        <v>236</v>
      </c>
      <c r="D36" s="3"/>
      <c r="E36" s="3"/>
      <c r="F36" s="3"/>
      <c r="G36" s="3"/>
      <c r="H36" s="3">
        <v>11466.22</v>
      </c>
      <c r="I36" s="3">
        <v>10032.94</v>
      </c>
      <c r="J36" s="3">
        <v>8599.67</v>
      </c>
      <c r="K36" s="3">
        <v>7166.39</v>
      </c>
      <c r="L36" s="3">
        <v>5733.11</v>
      </c>
      <c r="M36" s="3">
        <v>4299.83</v>
      </c>
      <c r="N36" s="3">
        <v>2866.56</v>
      </c>
      <c r="O36" s="3">
        <v>1433.28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x14ac:dyDescent="0.25">
      <c r="A37" t="s">
        <v>2672</v>
      </c>
      <c r="B37" t="s">
        <v>6407</v>
      </c>
      <c r="C37" s="5" t="s">
        <v>6526</v>
      </c>
      <c r="D37" s="3"/>
      <c r="E37" s="3"/>
      <c r="F37" s="3"/>
      <c r="G37" s="3"/>
      <c r="H37" s="3">
        <v>47.81</v>
      </c>
      <c r="I37" s="3">
        <v>41.83</v>
      </c>
      <c r="J37" s="3">
        <v>35.86</v>
      </c>
      <c r="K37" s="3">
        <v>29.88</v>
      </c>
      <c r="L37" s="3">
        <v>23.91</v>
      </c>
      <c r="M37" s="3">
        <v>17.93</v>
      </c>
      <c r="N37" s="3">
        <v>11.95</v>
      </c>
      <c r="O37" s="3">
        <v>5.98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x14ac:dyDescent="0.25">
      <c r="A38" t="s">
        <v>1500</v>
      </c>
      <c r="B38" t="s">
        <v>5920</v>
      </c>
      <c r="C38" s="5" t="s">
        <v>268</v>
      </c>
      <c r="D38" s="3"/>
      <c r="E38" s="3"/>
      <c r="F38" s="3"/>
      <c r="G38" s="3"/>
      <c r="H38" s="3">
        <v>2734.27</v>
      </c>
      <c r="I38" s="3">
        <v>2392.4899999999998</v>
      </c>
      <c r="J38" s="3">
        <v>2050.6999999999998</v>
      </c>
      <c r="K38" s="3">
        <v>1708.92</v>
      </c>
      <c r="L38" s="3">
        <v>1367.14</v>
      </c>
      <c r="M38" s="3">
        <v>1025.3499999999999</v>
      </c>
      <c r="N38" s="3">
        <v>683.57</v>
      </c>
      <c r="O38" s="3">
        <v>341.78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25">
      <c r="A39" t="s">
        <v>1500</v>
      </c>
      <c r="B39" t="s">
        <v>5921</v>
      </c>
      <c r="C39" s="5" t="s">
        <v>269</v>
      </c>
      <c r="D39" s="3"/>
      <c r="E39" s="3"/>
      <c r="F39" s="3"/>
      <c r="G39" s="3"/>
      <c r="H39" s="3">
        <v>4396.1899999999996</v>
      </c>
      <c r="I39" s="3">
        <v>3846.67</v>
      </c>
      <c r="J39" s="3">
        <v>3297.14</v>
      </c>
      <c r="K39" s="3">
        <v>2747.62</v>
      </c>
      <c r="L39" s="3">
        <v>2198.1</v>
      </c>
      <c r="M39" s="3">
        <v>1648.57</v>
      </c>
      <c r="N39" s="3">
        <v>1099.05</v>
      </c>
      <c r="O39" s="3">
        <v>549.52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x14ac:dyDescent="0.25">
      <c r="A40" t="s">
        <v>1500</v>
      </c>
      <c r="B40" t="s">
        <v>5922</v>
      </c>
      <c r="C40" s="5" t="s">
        <v>5923</v>
      </c>
      <c r="D40" s="3"/>
      <c r="E40" s="3"/>
      <c r="F40" s="3"/>
      <c r="G40" s="3"/>
      <c r="H40" s="3">
        <v>13331.1</v>
      </c>
      <c r="I40" s="3">
        <v>11664.71</v>
      </c>
      <c r="J40" s="3">
        <v>9998.33</v>
      </c>
      <c r="K40" s="3">
        <v>8331.94</v>
      </c>
      <c r="L40" s="3">
        <v>6665.55</v>
      </c>
      <c r="M40" s="3">
        <v>4999.16</v>
      </c>
      <c r="N40" s="3">
        <v>3332.78</v>
      </c>
      <c r="O40" s="3">
        <v>1666.39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x14ac:dyDescent="0.25">
      <c r="A41" t="s">
        <v>1500</v>
      </c>
      <c r="B41" t="s">
        <v>6408</v>
      </c>
      <c r="C41" s="5" t="s">
        <v>6526</v>
      </c>
      <c r="D41" s="3"/>
      <c r="E41" s="3"/>
      <c r="F41" s="3"/>
      <c r="G41" s="3"/>
      <c r="H41" s="3">
        <v>32.64</v>
      </c>
      <c r="I41" s="3">
        <v>28.56</v>
      </c>
      <c r="J41" s="3">
        <v>24.48</v>
      </c>
      <c r="K41" s="3">
        <v>20.399999999999999</v>
      </c>
      <c r="L41" s="3">
        <v>16.32</v>
      </c>
      <c r="M41" s="3">
        <v>12.24</v>
      </c>
      <c r="N41" s="3">
        <v>8.16</v>
      </c>
      <c r="O41" s="3">
        <v>4.08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25">
      <c r="A42" t="s">
        <v>595</v>
      </c>
      <c r="B42" t="s">
        <v>5924</v>
      </c>
      <c r="C42" s="5" t="s">
        <v>297</v>
      </c>
      <c r="D42" s="3"/>
      <c r="E42" s="3"/>
      <c r="F42" s="3"/>
      <c r="G42" s="3"/>
      <c r="H42" s="3">
        <v>3911.95</v>
      </c>
      <c r="I42" s="3">
        <v>3422.96</v>
      </c>
      <c r="J42" s="3">
        <v>2933.96</v>
      </c>
      <c r="K42" s="3">
        <v>2444.9699999999998</v>
      </c>
      <c r="L42" s="3">
        <v>1955.98</v>
      </c>
      <c r="M42" s="3">
        <v>1466.98</v>
      </c>
      <c r="N42" s="3">
        <v>977.99</v>
      </c>
      <c r="O42" s="3">
        <v>488.99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x14ac:dyDescent="0.25">
      <c r="A43" t="s">
        <v>595</v>
      </c>
      <c r="B43" t="s">
        <v>5925</v>
      </c>
      <c r="C43" s="5" t="s">
        <v>298</v>
      </c>
      <c r="D43" s="3"/>
      <c r="E43" s="3"/>
      <c r="F43" s="3"/>
      <c r="G43" s="3"/>
      <c r="H43" s="3">
        <v>13230.97</v>
      </c>
      <c r="I43" s="3">
        <v>11577.1</v>
      </c>
      <c r="J43" s="3">
        <v>9923.23</v>
      </c>
      <c r="K43" s="3">
        <v>8269.36</v>
      </c>
      <c r="L43" s="3">
        <v>6615.49</v>
      </c>
      <c r="M43" s="3">
        <v>4961.6099999999997</v>
      </c>
      <c r="N43" s="3">
        <v>3307.74</v>
      </c>
      <c r="O43" s="3">
        <v>1653.87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x14ac:dyDescent="0.25">
      <c r="A44" t="s">
        <v>595</v>
      </c>
      <c r="B44" t="s">
        <v>5926</v>
      </c>
      <c r="C44" s="5" t="s">
        <v>5927</v>
      </c>
      <c r="D44" s="3"/>
      <c r="E44" s="3"/>
      <c r="F44" s="3"/>
      <c r="G44" s="3"/>
      <c r="H44" s="3">
        <v>9664.56</v>
      </c>
      <c r="I44" s="3">
        <v>8456.49</v>
      </c>
      <c r="J44" s="3">
        <v>7248.42</v>
      </c>
      <c r="K44" s="3">
        <v>6040.35</v>
      </c>
      <c r="L44" s="3">
        <v>4832.28</v>
      </c>
      <c r="M44" s="3">
        <v>3624.21</v>
      </c>
      <c r="N44" s="3">
        <v>2416.14</v>
      </c>
      <c r="O44" s="3">
        <v>1208.07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x14ac:dyDescent="0.25">
      <c r="A45" t="s">
        <v>595</v>
      </c>
      <c r="B45" t="s">
        <v>6149</v>
      </c>
      <c r="C45" s="5" t="s">
        <v>323</v>
      </c>
      <c r="D45" s="3"/>
      <c r="E45" s="3"/>
      <c r="F45" s="3"/>
      <c r="G45" s="3"/>
      <c r="H45" s="3">
        <v>39.49</v>
      </c>
      <c r="I45" s="3">
        <v>34.549999999999997</v>
      </c>
      <c r="J45" s="3">
        <v>29.62</v>
      </c>
      <c r="K45" s="3">
        <v>24.68</v>
      </c>
      <c r="L45" s="3">
        <v>19.75</v>
      </c>
      <c r="M45" s="3">
        <v>14.81</v>
      </c>
      <c r="N45" s="3">
        <v>9.8699999999999992</v>
      </c>
      <c r="O45" s="3">
        <v>4.9400000000000004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25">
      <c r="A46" t="s">
        <v>595</v>
      </c>
      <c r="B46" t="s">
        <v>6310</v>
      </c>
      <c r="C46" s="5" t="s">
        <v>324</v>
      </c>
      <c r="D46" s="3"/>
      <c r="E46" s="3"/>
      <c r="F46" s="3"/>
      <c r="G46" s="3"/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x14ac:dyDescent="0.25">
      <c r="A47" t="s">
        <v>595</v>
      </c>
      <c r="B47" t="s">
        <v>6155</v>
      </c>
      <c r="C47" s="5" t="s">
        <v>325</v>
      </c>
      <c r="D47" s="3"/>
      <c r="E47" s="3"/>
      <c r="F47" s="3"/>
      <c r="G47" s="3"/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25">
      <c r="A48" t="s">
        <v>595</v>
      </c>
      <c r="B48" t="s">
        <v>6409</v>
      </c>
      <c r="C48" s="5" t="s">
        <v>6526</v>
      </c>
      <c r="D48" s="3"/>
      <c r="E48" s="3"/>
      <c r="F48" s="3"/>
      <c r="G48" s="3"/>
      <c r="H48" s="3">
        <v>63.14</v>
      </c>
      <c r="I48" s="3">
        <v>55.25</v>
      </c>
      <c r="J48" s="3">
        <v>47.36</v>
      </c>
      <c r="K48" s="3">
        <v>39.46</v>
      </c>
      <c r="L48" s="3">
        <v>31.57</v>
      </c>
      <c r="M48" s="3">
        <v>23.68</v>
      </c>
      <c r="N48" s="3">
        <v>15.79</v>
      </c>
      <c r="O48" s="3">
        <v>7.89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x14ac:dyDescent="0.25">
      <c r="A49" t="s">
        <v>344</v>
      </c>
      <c r="B49" t="s">
        <v>5930</v>
      </c>
      <c r="C49" s="5" t="s">
        <v>331</v>
      </c>
      <c r="D49" s="3"/>
      <c r="E49" s="3"/>
      <c r="F49" s="3"/>
      <c r="G49" s="3"/>
      <c r="H49" s="3">
        <v>2171.48</v>
      </c>
      <c r="I49" s="3">
        <v>1900.05</v>
      </c>
      <c r="J49" s="3">
        <v>1628.61</v>
      </c>
      <c r="K49" s="3">
        <v>1357.18</v>
      </c>
      <c r="L49" s="3">
        <v>1085.74</v>
      </c>
      <c r="M49" s="3">
        <v>814.31</v>
      </c>
      <c r="N49" s="3">
        <v>542.87</v>
      </c>
      <c r="O49" s="3">
        <v>271.44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x14ac:dyDescent="0.25">
      <c r="A50" t="s">
        <v>344</v>
      </c>
      <c r="B50" t="s">
        <v>5931</v>
      </c>
      <c r="C50" s="5" t="s">
        <v>332</v>
      </c>
      <c r="D50" s="3"/>
      <c r="E50" s="3"/>
      <c r="F50" s="3"/>
      <c r="G50" s="3"/>
      <c r="H50" s="3">
        <v>4744.32</v>
      </c>
      <c r="I50" s="3">
        <v>4151.28</v>
      </c>
      <c r="J50" s="3">
        <v>3558.24</v>
      </c>
      <c r="K50" s="3">
        <v>2965.2</v>
      </c>
      <c r="L50" s="3">
        <v>2372.16</v>
      </c>
      <c r="M50" s="3">
        <v>1779.12</v>
      </c>
      <c r="N50" s="3">
        <v>1186.08</v>
      </c>
      <c r="O50" s="3">
        <v>593.04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x14ac:dyDescent="0.25">
      <c r="A51" t="s">
        <v>344</v>
      </c>
      <c r="B51" t="s">
        <v>6410</v>
      </c>
      <c r="C51" s="5" t="s">
        <v>6526</v>
      </c>
      <c r="D51" s="3"/>
      <c r="E51" s="3"/>
      <c r="F51" s="3"/>
      <c r="G51" s="3"/>
      <c r="H51" s="3">
        <v>22.58</v>
      </c>
      <c r="I51" s="3">
        <v>19.760000000000002</v>
      </c>
      <c r="J51" s="3">
        <v>16.940000000000001</v>
      </c>
      <c r="K51" s="3">
        <v>14.11</v>
      </c>
      <c r="L51" s="3">
        <v>11.29</v>
      </c>
      <c r="M51" s="3">
        <v>8.4700000000000006</v>
      </c>
      <c r="N51" s="3">
        <v>5.65</v>
      </c>
      <c r="O51" s="3">
        <v>2.82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x14ac:dyDescent="0.25">
      <c r="A52" t="s">
        <v>366</v>
      </c>
      <c r="B52" t="s">
        <v>5932</v>
      </c>
      <c r="C52" s="5" t="s">
        <v>353</v>
      </c>
      <c r="D52" s="3"/>
      <c r="E52" s="3"/>
      <c r="F52" s="3"/>
      <c r="G52" s="3"/>
      <c r="H52" s="3">
        <v>1426.13</v>
      </c>
      <c r="I52" s="3">
        <v>1247.8599999999999</v>
      </c>
      <c r="J52" s="3">
        <v>1069.5999999999999</v>
      </c>
      <c r="K52" s="3">
        <v>891.33</v>
      </c>
      <c r="L52" s="3">
        <v>713.07</v>
      </c>
      <c r="M52" s="3">
        <v>534.79999999999995</v>
      </c>
      <c r="N52" s="3">
        <v>356.53</v>
      </c>
      <c r="O52" s="3">
        <v>178.27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5">
      <c r="A53" t="s">
        <v>366</v>
      </c>
      <c r="B53" t="s">
        <v>5933</v>
      </c>
      <c r="C53" s="5" t="s">
        <v>354</v>
      </c>
      <c r="D53" s="3"/>
      <c r="E53" s="3"/>
      <c r="F53" s="3"/>
      <c r="G53" s="3"/>
      <c r="H53" s="3">
        <v>3256.72</v>
      </c>
      <c r="I53" s="3">
        <v>2849.63</v>
      </c>
      <c r="J53" s="3">
        <v>2442.54</v>
      </c>
      <c r="K53" s="3">
        <v>2035.45</v>
      </c>
      <c r="L53" s="3">
        <v>1628.36</v>
      </c>
      <c r="M53" s="3">
        <v>1221.27</v>
      </c>
      <c r="N53" s="3">
        <v>814.18</v>
      </c>
      <c r="O53" s="3">
        <v>407.09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x14ac:dyDescent="0.25">
      <c r="A54" t="s">
        <v>366</v>
      </c>
      <c r="B54" t="s">
        <v>6331</v>
      </c>
      <c r="C54" s="5" t="s">
        <v>6332</v>
      </c>
      <c r="D54" s="3"/>
      <c r="E54" s="3"/>
      <c r="F54" s="3"/>
      <c r="G54" s="3"/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x14ac:dyDescent="0.25">
      <c r="A55" t="s">
        <v>366</v>
      </c>
      <c r="B55" t="s">
        <v>6411</v>
      </c>
      <c r="C55" s="5" t="s">
        <v>6526</v>
      </c>
      <c r="D55" s="3"/>
      <c r="E55" s="3"/>
      <c r="F55" s="3"/>
      <c r="G55" s="3"/>
      <c r="H55" s="3">
        <v>20.53</v>
      </c>
      <c r="I55" s="3">
        <v>17.96</v>
      </c>
      <c r="J55" s="3">
        <v>15.4</v>
      </c>
      <c r="K55" s="3">
        <v>12.83</v>
      </c>
      <c r="L55" s="3">
        <v>10.27</v>
      </c>
      <c r="M55" s="3">
        <v>7.7</v>
      </c>
      <c r="N55" s="3">
        <v>5.13</v>
      </c>
      <c r="O55" s="3">
        <v>2.57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x14ac:dyDescent="0.25">
      <c r="A56" t="s">
        <v>375</v>
      </c>
      <c r="B56" t="s">
        <v>5935</v>
      </c>
      <c r="C56" s="5" t="s">
        <v>378</v>
      </c>
      <c r="D56" s="3"/>
      <c r="E56" s="3"/>
      <c r="F56" s="3"/>
      <c r="G56" s="3"/>
      <c r="H56" s="3">
        <v>7068.27</v>
      </c>
      <c r="I56" s="3">
        <v>6184.74</v>
      </c>
      <c r="J56" s="3">
        <v>5301.2</v>
      </c>
      <c r="K56" s="3">
        <v>4417.67</v>
      </c>
      <c r="L56" s="3">
        <v>3534.14</v>
      </c>
      <c r="M56" s="3">
        <v>2650.6</v>
      </c>
      <c r="N56" s="3">
        <v>1767.07</v>
      </c>
      <c r="O56" s="3">
        <v>883.53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x14ac:dyDescent="0.25">
      <c r="A57" t="s">
        <v>375</v>
      </c>
      <c r="B57" t="s">
        <v>5936</v>
      </c>
      <c r="C57" s="5" t="s">
        <v>379</v>
      </c>
      <c r="D57" s="3"/>
      <c r="E57" s="3"/>
      <c r="F57" s="3"/>
      <c r="G57" s="3"/>
      <c r="H57" s="3">
        <v>11284.13</v>
      </c>
      <c r="I57" s="3">
        <v>9873.61</v>
      </c>
      <c r="J57" s="3">
        <v>8463.1</v>
      </c>
      <c r="K57" s="3">
        <v>7052.58</v>
      </c>
      <c r="L57" s="3">
        <v>5642.07</v>
      </c>
      <c r="M57" s="3">
        <v>4231.55</v>
      </c>
      <c r="N57" s="3">
        <v>2821.03</v>
      </c>
      <c r="O57" s="3">
        <v>1410.52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x14ac:dyDescent="0.25">
      <c r="A58" t="s">
        <v>375</v>
      </c>
      <c r="B58" t="s">
        <v>6412</v>
      </c>
      <c r="C58" s="5" t="s">
        <v>6526</v>
      </c>
      <c r="D58" s="3"/>
      <c r="E58" s="3"/>
      <c r="F58" s="3"/>
      <c r="G58" s="3"/>
      <c r="H58" s="3">
        <v>103.81</v>
      </c>
      <c r="I58" s="3">
        <v>90.83</v>
      </c>
      <c r="J58" s="3">
        <v>77.86</v>
      </c>
      <c r="K58" s="3">
        <v>64.88</v>
      </c>
      <c r="L58" s="3">
        <v>51.91</v>
      </c>
      <c r="M58" s="3">
        <v>38.93</v>
      </c>
      <c r="N58" s="3">
        <v>25.95</v>
      </c>
      <c r="O58" s="3">
        <v>12.98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x14ac:dyDescent="0.25">
      <c r="A59" t="s">
        <v>215</v>
      </c>
      <c r="B59" t="s">
        <v>5937</v>
      </c>
      <c r="C59" s="5" t="s">
        <v>403</v>
      </c>
      <c r="D59" s="3"/>
      <c r="E59" s="3"/>
      <c r="F59" s="3"/>
      <c r="G59" s="3"/>
      <c r="H59" s="3">
        <v>5878.65</v>
      </c>
      <c r="I59" s="3">
        <v>5143.82</v>
      </c>
      <c r="J59" s="3">
        <v>4408.99</v>
      </c>
      <c r="K59" s="3">
        <v>3674.16</v>
      </c>
      <c r="L59" s="3">
        <v>2939.33</v>
      </c>
      <c r="M59" s="3">
        <v>2204.4899999999998</v>
      </c>
      <c r="N59" s="3">
        <v>1469.66</v>
      </c>
      <c r="O59" s="3">
        <v>734.83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x14ac:dyDescent="0.25">
      <c r="A60" t="s">
        <v>215</v>
      </c>
      <c r="B60" t="s">
        <v>5938</v>
      </c>
      <c r="C60" s="5" t="s">
        <v>404</v>
      </c>
      <c r="D60" s="3"/>
      <c r="E60" s="3"/>
      <c r="F60" s="3"/>
      <c r="G60" s="3"/>
      <c r="H60" s="3">
        <v>10554.32</v>
      </c>
      <c r="I60" s="3">
        <v>9235.0300000000007</v>
      </c>
      <c r="J60" s="3">
        <v>7915.74</v>
      </c>
      <c r="K60" s="3">
        <v>6596.45</v>
      </c>
      <c r="L60" s="3">
        <v>5277.16</v>
      </c>
      <c r="M60" s="3">
        <v>3957.87</v>
      </c>
      <c r="N60" s="3">
        <v>2638.58</v>
      </c>
      <c r="O60" s="3">
        <v>1319.29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5">
      <c r="A61" t="s">
        <v>215</v>
      </c>
      <c r="B61" t="s">
        <v>5939</v>
      </c>
      <c r="C61" s="5" t="s">
        <v>419</v>
      </c>
      <c r="D61" s="3"/>
      <c r="E61" s="3"/>
      <c r="F61" s="3"/>
      <c r="G61" s="3"/>
      <c r="H61" s="3">
        <v>53103.3</v>
      </c>
      <c r="I61" s="3">
        <v>46465.39</v>
      </c>
      <c r="J61" s="3">
        <v>39827.480000000003</v>
      </c>
      <c r="K61" s="3">
        <v>33189.56</v>
      </c>
      <c r="L61" s="3">
        <v>26551.65</v>
      </c>
      <c r="M61" s="3">
        <v>19913.740000000002</v>
      </c>
      <c r="N61" s="3">
        <v>13275.83</v>
      </c>
      <c r="O61" s="3">
        <v>6637.91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5">
      <c r="A62" t="s">
        <v>215</v>
      </c>
      <c r="B62" t="s">
        <v>6413</v>
      </c>
      <c r="C62" s="5" t="s">
        <v>6526</v>
      </c>
      <c r="D62" s="3"/>
      <c r="E62" s="3"/>
      <c r="F62" s="3"/>
      <c r="G62" s="3"/>
      <c r="H62" s="3">
        <v>61.33</v>
      </c>
      <c r="I62" s="3">
        <v>53.66</v>
      </c>
      <c r="J62" s="3">
        <v>46</v>
      </c>
      <c r="K62" s="3">
        <v>38.33</v>
      </c>
      <c r="L62" s="3">
        <v>30.67</v>
      </c>
      <c r="M62" s="3">
        <v>23</v>
      </c>
      <c r="N62" s="3">
        <v>15.33</v>
      </c>
      <c r="O62" s="3">
        <v>7.67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A63" t="s">
        <v>147</v>
      </c>
      <c r="B63" t="s">
        <v>5943</v>
      </c>
      <c r="C63" s="5" t="s">
        <v>425</v>
      </c>
      <c r="D63" s="3"/>
      <c r="E63" s="3"/>
      <c r="F63" s="3"/>
      <c r="G63" s="3"/>
      <c r="H63" s="3">
        <v>3615.59</v>
      </c>
      <c r="I63" s="3">
        <v>3163.64</v>
      </c>
      <c r="J63" s="3">
        <v>2711.69</v>
      </c>
      <c r="K63" s="3">
        <v>2259.7399999999998</v>
      </c>
      <c r="L63" s="3">
        <v>1807.8</v>
      </c>
      <c r="M63" s="3">
        <v>1355.85</v>
      </c>
      <c r="N63" s="3">
        <v>903.9</v>
      </c>
      <c r="O63" s="3">
        <v>451.95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A64" t="s">
        <v>147</v>
      </c>
      <c r="B64" t="s">
        <v>5944</v>
      </c>
      <c r="C64" s="5" t="s">
        <v>426</v>
      </c>
      <c r="D64" s="3"/>
      <c r="E64" s="3"/>
      <c r="F64" s="3"/>
      <c r="G64" s="3"/>
      <c r="H64" s="3">
        <v>5866.42</v>
      </c>
      <c r="I64" s="3">
        <v>5133.12</v>
      </c>
      <c r="J64" s="3">
        <v>4399.82</v>
      </c>
      <c r="K64" s="3">
        <v>3666.51</v>
      </c>
      <c r="L64" s="3">
        <v>2933.21</v>
      </c>
      <c r="M64" s="3">
        <v>2199.91</v>
      </c>
      <c r="N64" s="3">
        <v>1466.61</v>
      </c>
      <c r="O64" s="3">
        <v>733.3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x14ac:dyDescent="0.25">
      <c r="A65" t="s">
        <v>147</v>
      </c>
      <c r="B65" t="s">
        <v>6414</v>
      </c>
      <c r="C65" s="5" t="s">
        <v>6526</v>
      </c>
      <c r="D65" s="3"/>
      <c r="E65" s="3"/>
      <c r="F65" s="3"/>
      <c r="G65" s="3"/>
      <c r="H65" s="3">
        <v>48.8</v>
      </c>
      <c r="I65" s="3">
        <v>42.7</v>
      </c>
      <c r="J65" s="3">
        <v>36.6</v>
      </c>
      <c r="K65" s="3">
        <v>30.5</v>
      </c>
      <c r="L65" s="3">
        <v>24.4</v>
      </c>
      <c r="M65" s="3">
        <v>18.3</v>
      </c>
      <c r="N65" s="3">
        <v>12.2</v>
      </c>
      <c r="O65" s="3">
        <v>6.1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x14ac:dyDescent="0.25">
      <c r="A66" t="s">
        <v>2673</v>
      </c>
      <c r="B66" t="s">
        <v>6190</v>
      </c>
      <c r="C66" s="5" t="s">
        <v>451</v>
      </c>
      <c r="D66" s="3"/>
      <c r="E66" s="3"/>
      <c r="F66" s="3"/>
      <c r="G66" s="3"/>
      <c r="H66" s="3">
        <v>20527.63</v>
      </c>
      <c r="I66" s="3">
        <v>17961.68</v>
      </c>
      <c r="J66" s="3">
        <v>15395.72</v>
      </c>
      <c r="K66" s="3">
        <v>12829.77</v>
      </c>
      <c r="L66" s="3">
        <v>10263.82</v>
      </c>
      <c r="M66" s="3">
        <v>7697.86</v>
      </c>
      <c r="N66" s="3">
        <v>5131.91</v>
      </c>
      <c r="O66" s="3">
        <v>2565.9499999999998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x14ac:dyDescent="0.25">
      <c r="A67" t="s">
        <v>2673</v>
      </c>
      <c r="B67" t="s">
        <v>5947</v>
      </c>
      <c r="C67" s="5" t="s">
        <v>449</v>
      </c>
      <c r="D67" s="3"/>
      <c r="E67" s="3"/>
      <c r="F67" s="3"/>
      <c r="G67" s="3"/>
      <c r="H67" s="3">
        <v>7462.95</v>
      </c>
      <c r="I67" s="3">
        <v>6530.08</v>
      </c>
      <c r="J67" s="3">
        <v>5597.21</v>
      </c>
      <c r="K67" s="3">
        <v>4664.34</v>
      </c>
      <c r="L67" s="3">
        <v>3731.48</v>
      </c>
      <c r="M67" s="3">
        <v>2798.61</v>
      </c>
      <c r="N67" s="3">
        <v>1865.74</v>
      </c>
      <c r="O67" s="3">
        <v>932.87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x14ac:dyDescent="0.25">
      <c r="A68" t="s">
        <v>2673</v>
      </c>
      <c r="B68" t="s">
        <v>5948</v>
      </c>
      <c r="C68" s="5" t="s">
        <v>450</v>
      </c>
      <c r="D68" s="3"/>
      <c r="E68" s="3"/>
      <c r="F68" s="3"/>
      <c r="G68" s="3"/>
      <c r="H68" s="3">
        <v>8044.12</v>
      </c>
      <c r="I68" s="3">
        <v>7038.61</v>
      </c>
      <c r="J68" s="3">
        <v>6033.09</v>
      </c>
      <c r="K68" s="3">
        <v>5027.58</v>
      </c>
      <c r="L68" s="3">
        <v>4022.06</v>
      </c>
      <c r="M68" s="3">
        <v>3016.55</v>
      </c>
      <c r="N68" s="3">
        <v>2011.03</v>
      </c>
      <c r="O68" s="3">
        <v>1005.52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x14ac:dyDescent="0.25">
      <c r="A69" t="s">
        <v>2673</v>
      </c>
      <c r="B69" t="s">
        <v>5962</v>
      </c>
      <c r="C69" s="5" t="s">
        <v>473</v>
      </c>
      <c r="D69" s="3"/>
      <c r="E69" s="3"/>
      <c r="F69" s="3"/>
      <c r="G69" s="3"/>
      <c r="H69" s="3">
        <v>8219.48</v>
      </c>
      <c r="I69" s="3">
        <v>7192.05</v>
      </c>
      <c r="J69" s="3">
        <v>6164.61</v>
      </c>
      <c r="K69" s="3">
        <v>5137.18</v>
      </c>
      <c r="L69" s="3">
        <v>4109.74</v>
      </c>
      <c r="M69" s="3">
        <v>3082.31</v>
      </c>
      <c r="N69" s="3">
        <v>2054.87</v>
      </c>
      <c r="O69" s="3">
        <v>1027.44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x14ac:dyDescent="0.25">
      <c r="A70" t="s">
        <v>2673</v>
      </c>
      <c r="B70" t="s">
        <v>6415</v>
      </c>
      <c r="C70" s="5" t="s">
        <v>6526</v>
      </c>
      <c r="D70" s="3"/>
      <c r="E70" s="3"/>
      <c r="F70" s="3"/>
      <c r="G70" s="3"/>
      <c r="H70" s="3">
        <v>179.47</v>
      </c>
      <c r="I70" s="3">
        <v>157.04</v>
      </c>
      <c r="J70" s="3">
        <v>134.6</v>
      </c>
      <c r="K70" s="3">
        <v>112.17</v>
      </c>
      <c r="L70" s="3">
        <v>89.74</v>
      </c>
      <c r="M70" s="3">
        <v>67.3</v>
      </c>
      <c r="N70" s="3">
        <v>44.87</v>
      </c>
      <c r="O70" s="3">
        <v>22.43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x14ac:dyDescent="0.25">
      <c r="A71" t="s">
        <v>475</v>
      </c>
      <c r="B71" t="s">
        <v>5949</v>
      </c>
      <c r="C71" s="5" t="s">
        <v>477</v>
      </c>
      <c r="D71" s="3"/>
      <c r="E71" s="3"/>
      <c r="F71" s="3"/>
      <c r="G71" s="3"/>
      <c r="H71" s="3">
        <v>2611.92</v>
      </c>
      <c r="I71" s="3">
        <v>2285.4299999999998</v>
      </c>
      <c r="J71" s="3">
        <v>1958.94</v>
      </c>
      <c r="K71" s="3">
        <v>1632.45</v>
      </c>
      <c r="L71" s="3">
        <v>1305.96</v>
      </c>
      <c r="M71" s="3">
        <v>979.47</v>
      </c>
      <c r="N71" s="3">
        <v>652.98</v>
      </c>
      <c r="O71" s="3">
        <v>326.49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x14ac:dyDescent="0.25">
      <c r="A72" t="s">
        <v>475</v>
      </c>
      <c r="B72" t="s">
        <v>5950</v>
      </c>
      <c r="C72" s="5" t="s">
        <v>478</v>
      </c>
      <c r="D72" s="3"/>
      <c r="E72" s="3"/>
      <c r="F72" s="3"/>
      <c r="G72" s="3"/>
      <c r="H72" s="3">
        <v>4696.9399999999996</v>
      </c>
      <c r="I72" s="3">
        <v>4109.82</v>
      </c>
      <c r="J72" s="3">
        <v>3522.71</v>
      </c>
      <c r="K72" s="3">
        <v>2935.59</v>
      </c>
      <c r="L72" s="3">
        <v>2348.4699999999998</v>
      </c>
      <c r="M72" s="3">
        <v>1761.35</v>
      </c>
      <c r="N72" s="3">
        <v>1174.24</v>
      </c>
      <c r="O72" s="3">
        <v>587.12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x14ac:dyDescent="0.25">
      <c r="A73" t="s">
        <v>475</v>
      </c>
      <c r="B73" t="s">
        <v>6416</v>
      </c>
      <c r="C73" s="5" t="s">
        <v>6526</v>
      </c>
      <c r="D73" s="3"/>
      <c r="E73" s="3"/>
      <c r="F73" s="3"/>
      <c r="G73" s="3"/>
      <c r="H73" s="3">
        <v>32.07</v>
      </c>
      <c r="I73" s="3">
        <v>28.06</v>
      </c>
      <c r="J73" s="3">
        <v>24.05</v>
      </c>
      <c r="K73" s="3">
        <v>20.04</v>
      </c>
      <c r="L73" s="3">
        <v>16.04</v>
      </c>
      <c r="M73" s="3">
        <v>12.03</v>
      </c>
      <c r="N73" s="3">
        <v>8.02</v>
      </c>
      <c r="O73" s="3">
        <v>4.01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x14ac:dyDescent="0.25">
      <c r="A74" t="s">
        <v>518</v>
      </c>
      <c r="B74" t="s">
        <v>5951</v>
      </c>
      <c r="C74" s="5" t="s">
        <v>508</v>
      </c>
      <c r="D74" s="3"/>
      <c r="E74" s="3"/>
      <c r="F74" s="3"/>
      <c r="G74" s="3"/>
      <c r="H74" s="3">
        <v>2973.8</v>
      </c>
      <c r="I74" s="3">
        <v>2602.08</v>
      </c>
      <c r="J74" s="3">
        <v>2230.35</v>
      </c>
      <c r="K74" s="3">
        <v>1858.63</v>
      </c>
      <c r="L74" s="3">
        <v>1486.9</v>
      </c>
      <c r="M74" s="3">
        <v>1115.18</v>
      </c>
      <c r="N74" s="3">
        <v>743.45</v>
      </c>
      <c r="O74" s="3">
        <v>371.73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x14ac:dyDescent="0.25">
      <c r="A75" t="s">
        <v>518</v>
      </c>
      <c r="B75" t="s">
        <v>5952</v>
      </c>
      <c r="C75" s="5" t="s">
        <v>509</v>
      </c>
      <c r="D75" s="3"/>
      <c r="E75" s="3"/>
      <c r="F75" s="3"/>
      <c r="G75" s="3"/>
      <c r="H75" s="3">
        <v>4965.46</v>
      </c>
      <c r="I75" s="3">
        <v>4344.78</v>
      </c>
      <c r="J75" s="3">
        <v>3724.1</v>
      </c>
      <c r="K75" s="3">
        <v>3103.41</v>
      </c>
      <c r="L75" s="3">
        <v>2482.73</v>
      </c>
      <c r="M75" s="3">
        <v>1862.05</v>
      </c>
      <c r="N75" s="3">
        <v>1241.3699999999999</v>
      </c>
      <c r="O75" s="3">
        <v>620.67999999999995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x14ac:dyDescent="0.25">
      <c r="A76" t="s">
        <v>518</v>
      </c>
      <c r="B76" t="s">
        <v>6058</v>
      </c>
      <c r="C76" s="5" t="s">
        <v>526</v>
      </c>
      <c r="D76" s="3"/>
      <c r="E76" s="3"/>
      <c r="F76" s="3"/>
      <c r="G76" s="3"/>
      <c r="H76" s="3">
        <v>117.75</v>
      </c>
      <c r="I76" s="3">
        <v>103.03</v>
      </c>
      <c r="J76" s="3">
        <v>88.31</v>
      </c>
      <c r="K76" s="3">
        <v>73.59</v>
      </c>
      <c r="L76" s="3">
        <v>58.88</v>
      </c>
      <c r="M76" s="3">
        <v>44.16</v>
      </c>
      <c r="N76" s="3">
        <v>29.44</v>
      </c>
      <c r="O76" s="3">
        <v>14.72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x14ac:dyDescent="0.25">
      <c r="A77" t="s">
        <v>518</v>
      </c>
      <c r="B77" t="s">
        <v>6417</v>
      </c>
      <c r="C77" s="5" t="s">
        <v>6526</v>
      </c>
      <c r="D77" s="3"/>
      <c r="E77" s="3"/>
      <c r="F77" s="3"/>
      <c r="G77" s="3"/>
      <c r="H77" s="3">
        <v>25.64</v>
      </c>
      <c r="I77" s="3">
        <v>22.44</v>
      </c>
      <c r="J77" s="3">
        <v>19.23</v>
      </c>
      <c r="K77" s="3">
        <v>16.03</v>
      </c>
      <c r="L77" s="3">
        <v>12.82</v>
      </c>
      <c r="M77" s="3">
        <v>9.6199999999999992</v>
      </c>
      <c r="N77" s="3">
        <v>6.41</v>
      </c>
      <c r="O77" s="3">
        <v>3.21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x14ac:dyDescent="0.25">
      <c r="A78" t="s">
        <v>528</v>
      </c>
      <c r="B78" t="s">
        <v>5953</v>
      </c>
      <c r="C78" s="5" t="s">
        <v>530</v>
      </c>
      <c r="D78" s="3"/>
      <c r="E78" s="3"/>
      <c r="F78" s="3"/>
      <c r="G78" s="3"/>
      <c r="H78" s="3">
        <v>2747.5</v>
      </c>
      <c r="I78" s="3">
        <v>2404.06</v>
      </c>
      <c r="J78" s="3">
        <v>2060.63</v>
      </c>
      <c r="K78" s="3">
        <v>1717.19</v>
      </c>
      <c r="L78" s="3">
        <v>1373.75</v>
      </c>
      <c r="M78" s="3">
        <v>1030.31</v>
      </c>
      <c r="N78" s="3">
        <v>686.88</v>
      </c>
      <c r="O78" s="3">
        <v>343.44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x14ac:dyDescent="0.25">
      <c r="A79" t="s">
        <v>528</v>
      </c>
      <c r="B79" t="s">
        <v>5954</v>
      </c>
      <c r="C79" s="5" t="s">
        <v>531</v>
      </c>
      <c r="D79" s="3"/>
      <c r="E79" s="3"/>
      <c r="F79" s="3"/>
      <c r="G79" s="3"/>
      <c r="H79" s="3">
        <v>3786.16</v>
      </c>
      <c r="I79" s="3">
        <v>3312.89</v>
      </c>
      <c r="J79" s="3">
        <v>2839.62</v>
      </c>
      <c r="K79" s="3">
        <v>2366.35</v>
      </c>
      <c r="L79" s="3">
        <v>1893.08</v>
      </c>
      <c r="M79" s="3">
        <v>1419.81</v>
      </c>
      <c r="N79" s="3">
        <v>946.54</v>
      </c>
      <c r="O79" s="3">
        <v>473.27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x14ac:dyDescent="0.25">
      <c r="A80" t="s">
        <v>528</v>
      </c>
      <c r="B80" t="s">
        <v>5955</v>
      </c>
      <c r="C80" s="5" t="s">
        <v>539</v>
      </c>
      <c r="D80" s="3"/>
      <c r="E80" s="3"/>
      <c r="F80" s="3"/>
      <c r="G80" s="3"/>
      <c r="H80" s="3">
        <v>24194.27</v>
      </c>
      <c r="I80" s="3">
        <v>21169.99</v>
      </c>
      <c r="J80" s="3">
        <v>18145.7</v>
      </c>
      <c r="K80" s="3">
        <v>15121.42</v>
      </c>
      <c r="L80" s="3">
        <v>12097.14</v>
      </c>
      <c r="M80" s="3">
        <v>9072.85</v>
      </c>
      <c r="N80" s="3">
        <v>6048.57</v>
      </c>
      <c r="O80" s="3">
        <v>3024.28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x14ac:dyDescent="0.25">
      <c r="A81" t="s">
        <v>528</v>
      </c>
      <c r="B81" t="s">
        <v>6418</v>
      </c>
      <c r="C81" s="5" t="s">
        <v>6526</v>
      </c>
      <c r="D81" s="3"/>
      <c r="E81" s="3"/>
      <c r="F81" s="3"/>
      <c r="G81" s="3"/>
      <c r="H81" s="3">
        <v>23.07</v>
      </c>
      <c r="I81" s="3">
        <v>20.190000000000001</v>
      </c>
      <c r="J81" s="3">
        <v>17.3</v>
      </c>
      <c r="K81" s="3">
        <v>14.42</v>
      </c>
      <c r="L81" s="3">
        <v>11.54</v>
      </c>
      <c r="M81" s="3">
        <v>8.65</v>
      </c>
      <c r="N81" s="3">
        <v>5.77</v>
      </c>
      <c r="O81" s="3">
        <v>2.88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x14ac:dyDescent="0.25">
      <c r="A82" t="s">
        <v>555</v>
      </c>
      <c r="B82" t="s">
        <v>5956</v>
      </c>
      <c r="C82" s="5" t="s">
        <v>542</v>
      </c>
      <c r="D82" s="3"/>
      <c r="E82" s="3"/>
      <c r="F82" s="3"/>
      <c r="G82" s="3"/>
      <c r="H82" s="3">
        <v>5336.81</v>
      </c>
      <c r="I82" s="3">
        <v>4669.71</v>
      </c>
      <c r="J82" s="3">
        <v>4002.61</v>
      </c>
      <c r="K82" s="3">
        <v>3335.51</v>
      </c>
      <c r="L82" s="3">
        <v>2668.41</v>
      </c>
      <c r="M82" s="3">
        <v>2001.3</v>
      </c>
      <c r="N82" s="3">
        <v>1334.2</v>
      </c>
      <c r="O82" s="3">
        <v>667.1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x14ac:dyDescent="0.25">
      <c r="A83" t="s">
        <v>555</v>
      </c>
      <c r="B83" t="s">
        <v>5957</v>
      </c>
      <c r="C83" s="5" t="s">
        <v>543</v>
      </c>
      <c r="D83" s="3"/>
      <c r="E83" s="3"/>
      <c r="F83" s="3"/>
      <c r="G83" s="3"/>
      <c r="H83" s="3">
        <v>12422.91</v>
      </c>
      <c r="I83" s="3">
        <v>10870.05</v>
      </c>
      <c r="J83" s="3">
        <v>9317.18</v>
      </c>
      <c r="K83" s="3">
        <v>7764.32</v>
      </c>
      <c r="L83" s="3">
        <v>6211.46</v>
      </c>
      <c r="M83" s="3">
        <v>4658.59</v>
      </c>
      <c r="N83" s="3">
        <v>3105.73</v>
      </c>
      <c r="O83" s="3">
        <v>1552.86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x14ac:dyDescent="0.25">
      <c r="A84" t="s">
        <v>555</v>
      </c>
      <c r="B84" t="s">
        <v>6363</v>
      </c>
      <c r="C84" s="5" t="s">
        <v>567</v>
      </c>
      <c r="D84" s="3"/>
      <c r="E84" s="3"/>
      <c r="F84" s="3"/>
      <c r="G84" s="3"/>
      <c r="H84" s="3">
        <v>19.440000000000001</v>
      </c>
      <c r="I84" s="3">
        <v>17.010000000000002</v>
      </c>
      <c r="J84" s="3">
        <v>14.58</v>
      </c>
      <c r="K84" s="3">
        <v>12.15</v>
      </c>
      <c r="L84" s="3">
        <v>9.7200000000000006</v>
      </c>
      <c r="M84" s="3">
        <v>7.29</v>
      </c>
      <c r="N84" s="3">
        <v>4.8600000000000003</v>
      </c>
      <c r="O84" s="3">
        <v>2.4300000000000002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x14ac:dyDescent="0.25">
      <c r="A85" t="s">
        <v>555</v>
      </c>
      <c r="B85" t="s">
        <v>6103</v>
      </c>
      <c r="C85" s="5" t="s">
        <v>568</v>
      </c>
      <c r="D85" s="3"/>
      <c r="E85" s="3"/>
      <c r="F85" s="3"/>
      <c r="G85" s="3"/>
      <c r="H85" s="3">
        <v>7.89</v>
      </c>
      <c r="I85" s="3">
        <v>6.9</v>
      </c>
      <c r="J85" s="3">
        <v>5.92</v>
      </c>
      <c r="K85" s="3">
        <v>4.93</v>
      </c>
      <c r="L85" s="3">
        <v>3.95</v>
      </c>
      <c r="M85" s="3">
        <v>2.96</v>
      </c>
      <c r="N85" s="3">
        <v>1.97</v>
      </c>
      <c r="O85" s="3">
        <v>0.99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x14ac:dyDescent="0.25">
      <c r="A86" t="s">
        <v>555</v>
      </c>
      <c r="B86" t="s">
        <v>6419</v>
      </c>
      <c r="C86" s="5" t="s">
        <v>6526</v>
      </c>
      <c r="D86" s="3"/>
      <c r="E86" s="3"/>
      <c r="F86" s="3"/>
      <c r="G86" s="3"/>
      <c r="H86" s="3">
        <v>63.2</v>
      </c>
      <c r="I86" s="3">
        <v>55.3</v>
      </c>
      <c r="J86" s="3">
        <v>47.4</v>
      </c>
      <c r="K86" s="3">
        <v>39.5</v>
      </c>
      <c r="L86" s="3">
        <v>31.6</v>
      </c>
      <c r="M86" s="3">
        <v>23.7</v>
      </c>
      <c r="N86" s="3">
        <v>15.8</v>
      </c>
      <c r="O86" s="3">
        <v>7.9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x14ac:dyDescent="0.25">
      <c r="A87" t="s">
        <v>577</v>
      </c>
      <c r="B87" t="s">
        <v>5958</v>
      </c>
      <c r="C87" s="5" t="s">
        <v>575</v>
      </c>
      <c r="D87" s="3"/>
      <c r="E87" s="3"/>
      <c r="F87" s="3"/>
      <c r="G87" s="3"/>
      <c r="H87" s="3">
        <v>2622</v>
      </c>
      <c r="I87" s="3">
        <v>2294.25</v>
      </c>
      <c r="J87" s="3">
        <v>1966.5</v>
      </c>
      <c r="K87" s="3">
        <v>1638.75</v>
      </c>
      <c r="L87" s="3">
        <v>1311</v>
      </c>
      <c r="M87" s="3">
        <v>983.25</v>
      </c>
      <c r="N87" s="3">
        <v>655.5</v>
      </c>
      <c r="O87" s="3">
        <v>327.75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x14ac:dyDescent="0.25">
      <c r="A88" t="s">
        <v>577</v>
      </c>
      <c r="B88" t="s">
        <v>5959</v>
      </c>
      <c r="C88" s="5" t="s">
        <v>576</v>
      </c>
      <c r="D88" s="3"/>
      <c r="E88" s="3"/>
      <c r="F88" s="3"/>
      <c r="G88" s="3"/>
      <c r="H88" s="3">
        <v>4351.97</v>
      </c>
      <c r="I88" s="3">
        <v>3807.97</v>
      </c>
      <c r="J88" s="3">
        <v>3263.98</v>
      </c>
      <c r="K88" s="3">
        <v>2719.98</v>
      </c>
      <c r="L88" s="3">
        <v>2175.9899999999998</v>
      </c>
      <c r="M88" s="3">
        <v>1631.99</v>
      </c>
      <c r="N88" s="3">
        <v>1087.99</v>
      </c>
      <c r="O88" s="3">
        <v>544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x14ac:dyDescent="0.25">
      <c r="A89" t="s">
        <v>577</v>
      </c>
      <c r="B89" t="s">
        <v>6420</v>
      </c>
      <c r="C89" s="5" t="s">
        <v>6526</v>
      </c>
      <c r="D89" s="3"/>
      <c r="E89" s="3"/>
      <c r="F89" s="3"/>
      <c r="G89" s="3"/>
      <c r="H89" s="3">
        <v>28.78</v>
      </c>
      <c r="I89" s="3">
        <v>25.18</v>
      </c>
      <c r="J89" s="3">
        <v>21.59</v>
      </c>
      <c r="K89" s="3">
        <v>17.989999999999998</v>
      </c>
      <c r="L89" s="3">
        <v>14.39</v>
      </c>
      <c r="M89" s="3">
        <v>10.79</v>
      </c>
      <c r="N89" s="3">
        <v>7.2</v>
      </c>
      <c r="O89" s="3">
        <v>3.6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x14ac:dyDescent="0.25">
      <c r="A90" t="s">
        <v>617</v>
      </c>
      <c r="B90" t="s">
        <v>5963</v>
      </c>
      <c r="C90" s="5" t="s">
        <v>5964</v>
      </c>
      <c r="D90" s="3"/>
      <c r="E90" s="3"/>
      <c r="F90" s="3"/>
      <c r="G90" s="3"/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x14ac:dyDescent="0.25">
      <c r="A91" t="s">
        <v>617</v>
      </c>
      <c r="B91" t="s">
        <v>5965</v>
      </c>
      <c r="C91" s="5" t="s">
        <v>620</v>
      </c>
      <c r="D91" s="3"/>
      <c r="E91" s="3"/>
      <c r="F91" s="3"/>
      <c r="G91" s="3"/>
      <c r="H91" s="3">
        <v>6587.3</v>
      </c>
      <c r="I91" s="3">
        <v>5763.89</v>
      </c>
      <c r="J91" s="3">
        <v>4940.4799999999996</v>
      </c>
      <c r="K91" s="3">
        <v>4117.0600000000004</v>
      </c>
      <c r="L91" s="3">
        <v>3293.65</v>
      </c>
      <c r="M91" s="3">
        <v>2470.2399999999998</v>
      </c>
      <c r="N91" s="3">
        <v>1646.83</v>
      </c>
      <c r="O91" s="3">
        <v>823.41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x14ac:dyDescent="0.25">
      <c r="A92" t="s">
        <v>617</v>
      </c>
      <c r="B92" t="s">
        <v>5966</v>
      </c>
      <c r="C92" s="5" t="s">
        <v>621</v>
      </c>
      <c r="D92" s="3"/>
      <c r="E92" s="3"/>
      <c r="F92" s="3"/>
      <c r="G92" s="3"/>
      <c r="H92" s="3">
        <v>19796.009999999998</v>
      </c>
      <c r="I92" s="3">
        <v>17321.509999999998</v>
      </c>
      <c r="J92" s="3">
        <v>14847.01</v>
      </c>
      <c r="K92" s="3">
        <v>12372.51</v>
      </c>
      <c r="L92" s="3">
        <v>9898.01</v>
      </c>
      <c r="M92" s="3">
        <v>7423.5</v>
      </c>
      <c r="N92" s="3">
        <v>4949</v>
      </c>
      <c r="O92" s="3">
        <v>2474.5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x14ac:dyDescent="0.25">
      <c r="A93" t="s">
        <v>617</v>
      </c>
      <c r="B93" t="s">
        <v>6037</v>
      </c>
      <c r="C93" s="5" t="s">
        <v>644</v>
      </c>
      <c r="D93" s="3"/>
      <c r="E93" s="3"/>
      <c r="F93" s="3"/>
      <c r="G93" s="3"/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x14ac:dyDescent="0.25">
      <c r="A94" t="s">
        <v>617</v>
      </c>
      <c r="B94" t="s">
        <v>6421</v>
      </c>
      <c r="C94" s="5" t="s">
        <v>6526</v>
      </c>
      <c r="D94" s="3"/>
      <c r="E94" s="3"/>
      <c r="F94" s="3"/>
      <c r="G94" s="3"/>
      <c r="H94" s="3">
        <v>138.41999999999999</v>
      </c>
      <c r="I94" s="3">
        <v>121.12</v>
      </c>
      <c r="J94" s="3">
        <v>103.82</v>
      </c>
      <c r="K94" s="3">
        <v>86.51</v>
      </c>
      <c r="L94" s="3">
        <v>69.209999999999994</v>
      </c>
      <c r="M94" s="3">
        <v>51.91</v>
      </c>
      <c r="N94" s="3">
        <v>34.61</v>
      </c>
      <c r="O94" s="3">
        <v>17.3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x14ac:dyDescent="0.25">
      <c r="A95" t="s">
        <v>2674</v>
      </c>
      <c r="B95" t="s">
        <v>5977</v>
      </c>
      <c r="C95" s="5" t="s">
        <v>649</v>
      </c>
      <c r="D95" s="3"/>
      <c r="E95" s="3"/>
      <c r="F95" s="3"/>
      <c r="G95" s="3"/>
      <c r="H95" s="3">
        <v>3353.7</v>
      </c>
      <c r="I95" s="3">
        <v>2934.49</v>
      </c>
      <c r="J95" s="3">
        <v>2515.2800000000002</v>
      </c>
      <c r="K95" s="3">
        <v>2096.06</v>
      </c>
      <c r="L95" s="3">
        <v>1676.85</v>
      </c>
      <c r="M95" s="3">
        <v>1257.6400000000001</v>
      </c>
      <c r="N95" s="3">
        <v>838.43</v>
      </c>
      <c r="O95" s="3">
        <v>419.21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x14ac:dyDescent="0.25">
      <c r="A96" t="s">
        <v>2674</v>
      </c>
      <c r="B96" t="s">
        <v>5978</v>
      </c>
      <c r="C96" s="5" t="s">
        <v>650</v>
      </c>
      <c r="D96" s="3"/>
      <c r="E96" s="3"/>
      <c r="F96" s="3"/>
      <c r="G96" s="3"/>
      <c r="H96" s="3">
        <v>6707.4</v>
      </c>
      <c r="I96" s="3">
        <v>5868.98</v>
      </c>
      <c r="J96" s="3">
        <v>5030.55</v>
      </c>
      <c r="K96" s="3">
        <v>4192.13</v>
      </c>
      <c r="L96" s="3">
        <v>3353.7</v>
      </c>
      <c r="M96" s="3">
        <v>2515.2800000000002</v>
      </c>
      <c r="N96" s="3">
        <v>1676.85</v>
      </c>
      <c r="O96" s="3">
        <v>838.43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x14ac:dyDescent="0.25">
      <c r="A97" t="s">
        <v>2674</v>
      </c>
      <c r="B97" t="s">
        <v>5979</v>
      </c>
      <c r="C97" s="5" t="s">
        <v>5980</v>
      </c>
      <c r="D97" s="3"/>
      <c r="E97" s="3"/>
      <c r="F97" s="3"/>
      <c r="G97" s="3"/>
      <c r="H97" s="3">
        <v>33382.17</v>
      </c>
      <c r="I97" s="3">
        <v>29209.4</v>
      </c>
      <c r="J97" s="3">
        <v>25036.63</v>
      </c>
      <c r="K97" s="3">
        <v>20863.86</v>
      </c>
      <c r="L97" s="3">
        <v>16691.09</v>
      </c>
      <c r="M97" s="3">
        <v>12518.31</v>
      </c>
      <c r="N97" s="3">
        <v>8345.5400000000009</v>
      </c>
      <c r="O97" s="3">
        <v>4172.7700000000004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x14ac:dyDescent="0.25">
      <c r="A98" t="s">
        <v>2674</v>
      </c>
      <c r="B98" t="s">
        <v>6422</v>
      </c>
      <c r="C98" s="5" t="s">
        <v>6526</v>
      </c>
      <c r="D98" s="3"/>
      <c r="E98" s="3"/>
      <c r="F98" s="3"/>
      <c r="G98" s="3"/>
      <c r="H98" s="3">
        <v>51.07</v>
      </c>
      <c r="I98" s="3">
        <v>44.69</v>
      </c>
      <c r="J98" s="3">
        <v>38.299999999999997</v>
      </c>
      <c r="K98" s="3">
        <v>31.92</v>
      </c>
      <c r="L98" s="3">
        <v>25.54</v>
      </c>
      <c r="M98" s="3">
        <v>19.149999999999999</v>
      </c>
      <c r="N98" s="3">
        <v>12.77</v>
      </c>
      <c r="O98" s="3">
        <v>6.38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x14ac:dyDescent="0.25">
      <c r="A99" t="s">
        <v>701</v>
      </c>
      <c r="B99" t="s">
        <v>5981</v>
      </c>
      <c r="C99" s="5" t="s">
        <v>679</v>
      </c>
      <c r="D99" s="3"/>
      <c r="E99" s="3"/>
      <c r="F99" s="3"/>
      <c r="G99" s="3"/>
      <c r="H99" s="3">
        <v>8674.56</v>
      </c>
      <c r="I99" s="3">
        <v>7590.24</v>
      </c>
      <c r="J99" s="3">
        <v>6505.92</v>
      </c>
      <c r="K99" s="3">
        <v>5421.6</v>
      </c>
      <c r="L99" s="3">
        <v>4337.28</v>
      </c>
      <c r="M99" s="3">
        <v>3252.96</v>
      </c>
      <c r="N99" s="3">
        <v>2168.64</v>
      </c>
      <c r="O99" s="3">
        <v>1084.32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x14ac:dyDescent="0.25">
      <c r="A100" t="s">
        <v>701</v>
      </c>
      <c r="B100" t="s">
        <v>5982</v>
      </c>
      <c r="C100" s="5" t="s">
        <v>680</v>
      </c>
      <c r="D100" s="3"/>
      <c r="E100" s="3"/>
      <c r="F100" s="3"/>
      <c r="G100" s="3"/>
      <c r="H100" s="3">
        <v>34082.33</v>
      </c>
      <c r="I100" s="3">
        <v>29822.04</v>
      </c>
      <c r="J100" s="3">
        <v>25561.75</v>
      </c>
      <c r="K100" s="3">
        <v>21301.46</v>
      </c>
      <c r="L100" s="3">
        <v>17041.169999999998</v>
      </c>
      <c r="M100" s="3">
        <v>12780.87</v>
      </c>
      <c r="N100" s="3">
        <v>8520.58</v>
      </c>
      <c r="O100" s="3">
        <v>4260.29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x14ac:dyDescent="0.25">
      <c r="A101" t="s">
        <v>701</v>
      </c>
      <c r="B101" t="s">
        <v>5983</v>
      </c>
      <c r="C101" s="5" t="s">
        <v>717</v>
      </c>
      <c r="D101" s="3"/>
      <c r="E101" s="3"/>
      <c r="F101" s="3"/>
      <c r="G101" s="3"/>
      <c r="H101" s="3">
        <v>80132.36</v>
      </c>
      <c r="I101" s="3">
        <v>70115.820000000007</v>
      </c>
      <c r="J101" s="3">
        <v>60099.27</v>
      </c>
      <c r="K101" s="3">
        <v>50082.73</v>
      </c>
      <c r="L101" s="3">
        <v>40066.18</v>
      </c>
      <c r="M101" s="3">
        <v>30049.64</v>
      </c>
      <c r="N101" s="3">
        <v>20033.09</v>
      </c>
      <c r="O101" s="3">
        <v>10016.549999999999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x14ac:dyDescent="0.25">
      <c r="A102" t="s">
        <v>701</v>
      </c>
      <c r="B102" t="s">
        <v>6051</v>
      </c>
      <c r="C102" s="5" t="s">
        <v>718</v>
      </c>
      <c r="D102" s="3"/>
      <c r="E102" s="3"/>
      <c r="F102" s="3"/>
      <c r="G102" s="3"/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x14ac:dyDescent="0.25">
      <c r="A103" t="s">
        <v>701</v>
      </c>
      <c r="B103" t="s">
        <v>6423</v>
      </c>
      <c r="C103" s="5" t="s">
        <v>6526</v>
      </c>
      <c r="D103" s="3"/>
      <c r="E103" s="3"/>
      <c r="F103" s="3"/>
      <c r="G103" s="3"/>
      <c r="H103" s="3">
        <v>393.46</v>
      </c>
      <c r="I103" s="3">
        <v>344.28</v>
      </c>
      <c r="J103" s="3">
        <v>295.10000000000002</v>
      </c>
      <c r="K103" s="3">
        <v>245.91</v>
      </c>
      <c r="L103" s="3">
        <v>196.73</v>
      </c>
      <c r="M103" s="3">
        <v>147.55000000000001</v>
      </c>
      <c r="N103" s="3">
        <v>98.37</v>
      </c>
      <c r="O103" s="3">
        <v>49.18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x14ac:dyDescent="0.25">
      <c r="A104" t="s">
        <v>2675</v>
      </c>
      <c r="B104" t="s">
        <v>5986</v>
      </c>
      <c r="C104" s="5" t="s">
        <v>721</v>
      </c>
      <c r="D104" s="3"/>
      <c r="E104" s="3"/>
      <c r="F104" s="3"/>
      <c r="G104" s="3"/>
      <c r="H104" s="3">
        <v>1091</v>
      </c>
      <c r="I104" s="3">
        <v>954.63</v>
      </c>
      <c r="J104" s="3">
        <v>818.25</v>
      </c>
      <c r="K104" s="3">
        <v>681.88</v>
      </c>
      <c r="L104" s="3">
        <v>545.5</v>
      </c>
      <c r="M104" s="3">
        <v>409.13</v>
      </c>
      <c r="N104" s="3">
        <v>272.75</v>
      </c>
      <c r="O104" s="3">
        <v>136.38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x14ac:dyDescent="0.25">
      <c r="A105" t="s">
        <v>2675</v>
      </c>
      <c r="B105" t="s">
        <v>5987</v>
      </c>
      <c r="C105" s="5" t="s">
        <v>722</v>
      </c>
      <c r="D105" s="3"/>
      <c r="E105" s="3"/>
      <c r="F105" s="3"/>
      <c r="G105" s="3"/>
      <c r="H105" s="3">
        <v>2271.88</v>
      </c>
      <c r="I105" s="3">
        <v>1987.9</v>
      </c>
      <c r="J105" s="3">
        <v>1703.91</v>
      </c>
      <c r="K105" s="3">
        <v>1419.93</v>
      </c>
      <c r="L105" s="3">
        <v>1135.94</v>
      </c>
      <c r="M105" s="3">
        <v>851.96</v>
      </c>
      <c r="N105" s="3">
        <v>567.97</v>
      </c>
      <c r="O105" s="3">
        <v>283.99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x14ac:dyDescent="0.25">
      <c r="A106" t="s">
        <v>2675</v>
      </c>
      <c r="B106" t="s">
        <v>5988</v>
      </c>
      <c r="C106" s="5" t="s">
        <v>736</v>
      </c>
      <c r="D106" s="3"/>
      <c r="E106" s="3"/>
      <c r="F106" s="3"/>
      <c r="G106" s="3"/>
      <c r="H106" s="3">
        <v>13045.21</v>
      </c>
      <c r="I106" s="3">
        <v>11414.56</v>
      </c>
      <c r="J106" s="3">
        <v>9783.91</v>
      </c>
      <c r="K106" s="3">
        <v>8153.26</v>
      </c>
      <c r="L106" s="3">
        <v>6522.61</v>
      </c>
      <c r="M106" s="3">
        <v>4891.95</v>
      </c>
      <c r="N106" s="3">
        <v>3261.3</v>
      </c>
      <c r="O106" s="3">
        <v>1630.65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x14ac:dyDescent="0.25">
      <c r="A107" t="s">
        <v>2675</v>
      </c>
      <c r="B107" t="s">
        <v>6424</v>
      </c>
      <c r="C107" s="5" t="s">
        <v>6526</v>
      </c>
      <c r="D107" s="3"/>
      <c r="E107" s="3"/>
      <c r="F107" s="3"/>
      <c r="G107" s="3"/>
      <c r="H107" s="3">
        <v>9.25</v>
      </c>
      <c r="I107" s="3">
        <v>8.09</v>
      </c>
      <c r="J107" s="3">
        <v>6.94</v>
      </c>
      <c r="K107" s="3">
        <v>5.78</v>
      </c>
      <c r="L107" s="3">
        <v>4.63</v>
      </c>
      <c r="M107" s="3">
        <v>3.47</v>
      </c>
      <c r="N107" s="3">
        <v>2.31</v>
      </c>
      <c r="O107" s="3">
        <v>1.1599999999999999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x14ac:dyDescent="0.25">
      <c r="A108" t="s">
        <v>742</v>
      </c>
      <c r="B108" t="s">
        <v>5989</v>
      </c>
      <c r="C108" s="5" t="s">
        <v>739</v>
      </c>
      <c r="D108" s="3"/>
      <c r="E108" s="3"/>
      <c r="F108" s="3"/>
      <c r="G108" s="3"/>
      <c r="H108" s="3">
        <v>796.83</v>
      </c>
      <c r="I108" s="3">
        <v>697.23</v>
      </c>
      <c r="J108" s="3">
        <v>597.62</v>
      </c>
      <c r="K108" s="3">
        <v>498.02</v>
      </c>
      <c r="L108" s="3">
        <v>398.42</v>
      </c>
      <c r="M108" s="3">
        <v>298.81</v>
      </c>
      <c r="N108" s="3">
        <v>199.21</v>
      </c>
      <c r="O108" s="3">
        <v>99.6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x14ac:dyDescent="0.25">
      <c r="A109" t="s">
        <v>742</v>
      </c>
      <c r="B109" t="s">
        <v>5990</v>
      </c>
      <c r="C109" s="5" t="s">
        <v>740</v>
      </c>
      <c r="D109" s="3"/>
      <c r="E109" s="3"/>
      <c r="F109" s="3"/>
      <c r="G109" s="3"/>
      <c r="H109" s="3">
        <v>1935.27</v>
      </c>
      <c r="I109" s="3">
        <v>1693.36</v>
      </c>
      <c r="J109" s="3">
        <v>1451.45</v>
      </c>
      <c r="K109" s="3">
        <v>1209.54</v>
      </c>
      <c r="L109" s="3">
        <v>967.64</v>
      </c>
      <c r="M109" s="3">
        <v>725.73</v>
      </c>
      <c r="N109" s="3">
        <v>483.82</v>
      </c>
      <c r="O109" s="3">
        <v>241.91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x14ac:dyDescent="0.25">
      <c r="A110" t="s">
        <v>742</v>
      </c>
      <c r="B110" t="s">
        <v>5991</v>
      </c>
      <c r="C110" s="5" t="s">
        <v>757</v>
      </c>
      <c r="D110" s="3"/>
      <c r="E110" s="3"/>
      <c r="F110" s="3"/>
      <c r="G110" s="3"/>
      <c r="H110" s="3">
        <v>8709.9500000000007</v>
      </c>
      <c r="I110" s="3">
        <v>7621.21</v>
      </c>
      <c r="J110" s="3">
        <v>6532.46</v>
      </c>
      <c r="K110" s="3">
        <v>5443.72</v>
      </c>
      <c r="L110" s="3">
        <v>4354.9799999999996</v>
      </c>
      <c r="M110" s="3">
        <v>3266.23</v>
      </c>
      <c r="N110" s="3">
        <v>2177.4899999999998</v>
      </c>
      <c r="O110" s="3">
        <v>1088.74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x14ac:dyDescent="0.25">
      <c r="A111" t="s">
        <v>742</v>
      </c>
      <c r="B111" t="s">
        <v>6425</v>
      </c>
      <c r="C111" s="5" t="s">
        <v>6526</v>
      </c>
      <c r="D111" s="3"/>
      <c r="E111" s="3"/>
      <c r="F111" s="3"/>
      <c r="G111" s="3"/>
      <c r="H111" s="3">
        <v>6.76</v>
      </c>
      <c r="I111" s="3">
        <v>5.92</v>
      </c>
      <c r="J111" s="3">
        <v>5.07</v>
      </c>
      <c r="K111" s="3">
        <v>4.2300000000000004</v>
      </c>
      <c r="L111" s="3">
        <v>3.38</v>
      </c>
      <c r="M111" s="3">
        <v>2.54</v>
      </c>
      <c r="N111" s="3">
        <v>1.69</v>
      </c>
      <c r="O111" s="3">
        <v>0.85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x14ac:dyDescent="0.25">
      <c r="A112" t="s">
        <v>765</v>
      </c>
      <c r="B112" t="s">
        <v>5992</v>
      </c>
      <c r="C112" s="5" t="s">
        <v>761</v>
      </c>
      <c r="D112" s="3"/>
      <c r="E112" s="3"/>
      <c r="F112" s="3"/>
      <c r="G112" s="3"/>
      <c r="H112" s="3">
        <v>4272.6499999999996</v>
      </c>
      <c r="I112" s="3">
        <v>3738.57</v>
      </c>
      <c r="J112" s="3">
        <v>3204.49</v>
      </c>
      <c r="K112" s="3">
        <v>2670.41</v>
      </c>
      <c r="L112" s="3">
        <v>2136.33</v>
      </c>
      <c r="M112" s="3">
        <v>1602.24</v>
      </c>
      <c r="N112" s="3">
        <v>1068.1600000000001</v>
      </c>
      <c r="O112" s="3">
        <v>534.08000000000004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x14ac:dyDescent="0.25">
      <c r="A113" t="s">
        <v>765</v>
      </c>
      <c r="B113" t="s">
        <v>5993</v>
      </c>
      <c r="C113" s="5" t="s">
        <v>762</v>
      </c>
      <c r="D113" s="3"/>
      <c r="E113" s="3"/>
      <c r="F113" s="3"/>
      <c r="G113" s="3"/>
      <c r="H113" s="3">
        <v>10558.61</v>
      </c>
      <c r="I113" s="3">
        <v>9238.7800000000007</v>
      </c>
      <c r="J113" s="3">
        <v>7918.96</v>
      </c>
      <c r="K113" s="3">
        <v>6599.13</v>
      </c>
      <c r="L113" s="3">
        <v>5279.31</v>
      </c>
      <c r="M113" s="3">
        <v>3959.48</v>
      </c>
      <c r="N113" s="3">
        <v>2639.65</v>
      </c>
      <c r="O113" s="3">
        <v>1319.83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x14ac:dyDescent="0.25">
      <c r="A114" t="s">
        <v>765</v>
      </c>
      <c r="B114" t="s">
        <v>5995</v>
      </c>
      <c r="C114" s="5" t="s">
        <v>817</v>
      </c>
      <c r="D114" s="3"/>
      <c r="E114" s="3"/>
      <c r="F114" s="3"/>
      <c r="G114" s="3"/>
      <c r="H114" s="3">
        <v>35346.07</v>
      </c>
      <c r="I114" s="3">
        <v>30927.81</v>
      </c>
      <c r="J114" s="3">
        <v>26509.55</v>
      </c>
      <c r="K114" s="3">
        <v>22091.29</v>
      </c>
      <c r="L114" s="3">
        <v>17673.04</v>
      </c>
      <c r="M114" s="3">
        <v>13254.78</v>
      </c>
      <c r="N114" s="3">
        <v>8836.52</v>
      </c>
      <c r="O114" s="3">
        <v>4418.26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x14ac:dyDescent="0.25">
      <c r="A115" t="s">
        <v>765</v>
      </c>
      <c r="B115" t="s">
        <v>5972</v>
      </c>
      <c r="C115" s="5" t="s">
        <v>818</v>
      </c>
      <c r="D115" s="3"/>
      <c r="E115" s="3"/>
      <c r="F115" s="3"/>
      <c r="G115" s="3"/>
      <c r="H115" s="3">
        <v>1826.79</v>
      </c>
      <c r="I115" s="3">
        <v>1598.44</v>
      </c>
      <c r="J115" s="3">
        <v>1370.09</v>
      </c>
      <c r="K115" s="3">
        <v>1141.74</v>
      </c>
      <c r="L115" s="3">
        <v>913.4</v>
      </c>
      <c r="M115" s="3">
        <v>685.05</v>
      </c>
      <c r="N115" s="3">
        <v>456.7</v>
      </c>
      <c r="O115" s="3">
        <v>228.35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x14ac:dyDescent="0.25">
      <c r="A116" t="s">
        <v>765</v>
      </c>
      <c r="B116" t="s">
        <v>5994</v>
      </c>
      <c r="C116" s="5" t="s">
        <v>819</v>
      </c>
      <c r="D116" s="3"/>
      <c r="E116" s="3"/>
      <c r="F116" s="3"/>
      <c r="G116" s="3"/>
      <c r="H116" s="3">
        <v>9.7899999999999991</v>
      </c>
      <c r="I116" s="3">
        <v>8.57</v>
      </c>
      <c r="J116" s="3">
        <v>7.34</v>
      </c>
      <c r="K116" s="3">
        <v>6.12</v>
      </c>
      <c r="L116" s="3">
        <v>4.9000000000000004</v>
      </c>
      <c r="M116" s="3">
        <v>3.67</v>
      </c>
      <c r="N116" s="3">
        <v>2.4500000000000002</v>
      </c>
      <c r="O116" s="3">
        <v>1.22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x14ac:dyDescent="0.25">
      <c r="A117" t="s">
        <v>765</v>
      </c>
      <c r="B117" t="s">
        <v>6426</v>
      </c>
      <c r="C117" s="5" t="s">
        <v>6526</v>
      </c>
      <c r="D117" s="3"/>
      <c r="E117" s="3"/>
      <c r="F117" s="3"/>
      <c r="G117" s="3"/>
      <c r="H117" s="3">
        <v>57.13</v>
      </c>
      <c r="I117" s="3">
        <v>49.99</v>
      </c>
      <c r="J117" s="3">
        <v>42.85</v>
      </c>
      <c r="K117" s="3">
        <v>35.71</v>
      </c>
      <c r="L117" s="3">
        <v>28.57</v>
      </c>
      <c r="M117" s="3">
        <v>21.42</v>
      </c>
      <c r="N117" s="3">
        <v>14.28</v>
      </c>
      <c r="O117" s="3">
        <v>7.14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x14ac:dyDescent="0.25">
      <c r="A118" t="s">
        <v>218</v>
      </c>
      <c r="B118" t="s">
        <v>5998</v>
      </c>
      <c r="C118" s="5" t="s">
        <v>826</v>
      </c>
      <c r="D118" s="3"/>
      <c r="E118" s="3"/>
      <c r="F118" s="3"/>
      <c r="G118" s="3"/>
      <c r="H118" s="3">
        <v>7408.76</v>
      </c>
      <c r="I118" s="3">
        <v>6482.67</v>
      </c>
      <c r="J118" s="3">
        <v>5556.57</v>
      </c>
      <c r="K118" s="3">
        <v>4630.4799999999996</v>
      </c>
      <c r="L118" s="3">
        <v>3704.38</v>
      </c>
      <c r="M118" s="3">
        <v>2778.29</v>
      </c>
      <c r="N118" s="3">
        <v>1852.19</v>
      </c>
      <c r="O118" s="3">
        <v>926.1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x14ac:dyDescent="0.25">
      <c r="A119" t="s">
        <v>218</v>
      </c>
      <c r="B119" t="s">
        <v>5999</v>
      </c>
      <c r="C119" s="5" t="s">
        <v>827</v>
      </c>
      <c r="D119" s="3"/>
      <c r="E119" s="3"/>
      <c r="F119" s="3"/>
      <c r="G119" s="3"/>
      <c r="H119" s="3">
        <v>14654.17</v>
      </c>
      <c r="I119" s="3">
        <v>12822.4</v>
      </c>
      <c r="J119" s="3">
        <v>10990.63</v>
      </c>
      <c r="K119" s="3">
        <v>9158.86</v>
      </c>
      <c r="L119" s="3">
        <v>7327.09</v>
      </c>
      <c r="M119" s="3">
        <v>5495.31</v>
      </c>
      <c r="N119" s="3">
        <v>3663.54</v>
      </c>
      <c r="O119" s="3">
        <v>1831.77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x14ac:dyDescent="0.25">
      <c r="A120" t="s">
        <v>218</v>
      </c>
      <c r="B120" t="s">
        <v>6144</v>
      </c>
      <c r="C120" s="5" t="s">
        <v>836</v>
      </c>
      <c r="D120" s="3"/>
      <c r="E120" s="3"/>
      <c r="F120" s="3"/>
      <c r="G120" s="3"/>
      <c r="H120" s="3">
        <v>3.58</v>
      </c>
      <c r="I120" s="3">
        <v>3.13</v>
      </c>
      <c r="J120" s="3">
        <v>2.69</v>
      </c>
      <c r="K120" s="3">
        <v>2.2400000000000002</v>
      </c>
      <c r="L120" s="3">
        <v>1.79</v>
      </c>
      <c r="M120" s="3">
        <v>1.34</v>
      </c>
      <c r="N120" s="3">
        <v>0.9</v>
      </c>
      <c r="O120" s="3">
        <v>0.45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x14ac:dyDescent="0.25">
      <c r="A121" t="s">
        <v>218</v>
      </c>
      <c r="B121" t="s">
        <v>5905</v>
      </c>
      <c r="C121" s="5" t="s">
        <v>837</v>
      </c>
      <c r="D121" s="3"/>
      <c r="E121" s="3"/>
      <c r="F121" s="3"/>
      <c r="G121" s="3"/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x14ac:dyDescent="0.25">
      <c r="A122" t="s">
        <v>218</v>
      </c>
      <c r="B122" t="s">
        <v>6427</v>
      </c>
      <c r="C122" s="5" t="s">
        <v>6526</v>
      </c>
      <c r="D122" s="3"/>
      <c r="E122" s="3"/>
      <c r="F122" s="3"/>
      <c r="G122" s="3"/>
      <c r="H122" s="3">
        <v>109.43</v>
      </c>
      <c r="I122" s="3">
        <v>95.75</v>
      </c>
      <c r="J122" s="3">
        <v>82.07</v>
      </c>
      <c r="K122" s="3">
        <v>68.39</v>
      </c>
      <c r="L122" s="3">
        <v>54.72</v>
      </c>
      <c r="M122" s="3">
        <v>41.04</v>
      </c>
      <c r="N122" s="3">
        <v>27.36</v>
      </c>
      <c r="O122" s="3">
        <v>13.68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x14ac:dyDescent="0.25">
      <c r="A123" t="s">
        <v>2676</v>
      </c>
      <c r="B123" t="s">
        <v>6025</v>
      </c>
      <c r="C123" s="5" t="s">
        <v>841</v>
      </c>
      <c r="D123" s="3"/>
      <c r="E123" s="3"/>
      <c r="F123" s="3"/>
      <c r="G123" s="3"/>
      <c r="H123" s="3">
        <v>4011.5</v>
      </c>
      <c r="I123" s="3">
        <v>3510.06</v>
      </c>
      <c r="J123" s="3">
        <v>3008.63</v>
      </c>
      <c r="K123" s="3">
        <v>2507.19</v>
      </c>
      <c r="L123" s="3">
        <v>2005.75</v>
      </c>
      <c r="M123" s="3">
        <v>1504.31</v>
      </c>
      <c r="N123" s="3">
        <v>1002.88</v>
      </c>
      <c r="O123" s="3">
        <v>501.44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x14ac:dyDescent="0.25">
      <c r="A124" t="s">
        <v>2676</v>
      </c>
      <c r="B124" t="s">
        <v>6026</v>
      </c>
      <c r="C124" s="5" t="s">
        <v>842</v>
      </c>
      <c r="D124" s="3"/>
      <c r="E124" s="3"/>
      <c r="F124" s="3"/>
      <c r="G124" s="3"/>
      <c r="H124" s="3">
        <v>8896.9699999999993</v>
      </c>
      <c r="I124" s="3">
        <v>7784.85</v>
      </c>
      <c r="J124" s="3">
        <v>6672.73</v>
      </c>
      <c r="K124" s="3">
        <v>5560.61</v>
      </c>
      <c r="L124" s="3">
        <v>4448.49</v>
      </c>
      <c r="M124" s="3">
        <v>3336.36</v>
      </c>
      <c r="N124" s="3">
        <v>2224.2399999999998</v>
      </c>
      <c r="O124" s="3">
        <v>1112.1199999999999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x14ac:dyDescent="0.25">
      <c r="A125" t="s">
        <v>2676</v>
      </c>
      <c r="B125" t="s">
        <v>6027</v>
      </c>
      <c r="C125" s="5" t="s">
        <v>862</v>
      </c>
      <c r="D125" s="3"/>
      <c r="E125" s="3"/>
      <c r="F125" s="3"/>
      <c r="G125" s="3"/>
      <c r="H125" s="3">
        <v>12365.09</v>
      </c>
      <c r="I125" s="3">
        <v>10819.45</v>
      </c>
      <c r="J125" s="3">
        <v>9273.82</v>
      </c>
      <c r="K125" s="3">
        <v>7728.18</v>
      </c>
      <c r="L125" s="3">
        <v>6182.55</v>
      </c>
      <c r="M125" s="3">
        <v>4636.91</v>
      </c>
      <c r="N125" s="3">
        <v>3091.27</v>
      </c>
      <c r="O125" s="3">
        <v>1545.64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x14ac:dyDescent="0.25">
      <c r="A126" t="s">
        <v>2676</v>
      </c>
      <c r="B126" t="s">
        <v>6070</v>
      </c>
      <c r="C126" s="5" t="s">
        <v>863</v>
      </c>
      <c r="D126" s="3"/>
      <c r="E126" s="3"/>
      <c r="F126" s="3"/>
      <c r="G126" s="3"/>
      <c r="H126" s="3">
        <v>83144.740000000005</v>
      </c>
      <c r="I126" s="3">
        <v>72751.649999999994</v>
      </c>
      <c r="J126" s="3">
        <v>62358.559999999998</v>
      </c>
      <c r="K126" s="3">
        <v>51965.46</v>
      </c>
      <c r="L126" s="3">
        <v>41572.370000000003</v>
      </c>
      <c r="M126" s="3">
        <v>31179.279999999999</v>
      </c>
      <c r="N126" s="3">
        <v>20786.189999999999</v>
      </c>
      <c r="O126" s="3">
        <v>10393.09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x14ac:dyDescent="0.25">
      <c r="A127" t="s">
        <v>2676</v>
      </c>
      <c r="B127" t="s">
        <v>6428</v>
      </c>
      <c r="C127" s="5" t="s">
        <v>6526</v>
      </c>
      <c r="D127" s="3"/>
      <c r="E127" s="3"/>
      <c r="F127" s="3"/>
      <c r="G127" s="3"/>
      <c r="H127" s="3">
        <v>119.76</v>
      </c>
      <c r="I127" s="3">
        <v>104.79</v>
      </c>
      <c r="J127" s="3">
        <v>89.82</v>
      </c>
      <c r="K127" s="3">
        <v>74.849999999999994</v>
      </c>
      <c r="L127" s="3">
        <v>59.88</v>
      </c>
      <c r="M127" s="3">
        <v>44.91</v>
      </c>
      <c r="N127" s="3">
        <v>29.94</v>
      </c>
      <c r="O127" s="3">
        <v>14.97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x14ac:dyDescent="0.25">
      <c r="A128" t="s">
        <v>869</v>
      </c>
      <c r="B128" t="s">
        <v>6031</v>
      </c>
      <c r="C128" s="5" t="s">
        <v>873</v>
      </c>
      <c r="D128" s="3"/>
      <c r="E128" s="3"/>
      <c r="F128" s="3"/>
      <c r="G128" s="3"/>
      <c r="H128" s="3">
        <v>21597.08</v>
      </c>
      <c r="I128" s="3">
        <v>18897.45</v>
      </c>
      <c r="J128" s="3">
        <v>16197.81</v>
      </c>
      <c r="K128" s="3">
        <v>13498.18</v>
      </c>
      <c r="L128" s="3">
        <v>10798.54</v>
      </c>
      <c r="M128" s="3">
        <v>8098.91</v>
      </c>
      <c r="N128" s="3">
        <v>5399.27</v>
      </c>
      <c r="O128" s="3">
        <v>2699.64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x14ac:dyDescent="0.25">
      <c r="A129" t="s">
        <v>869</v>
      </c>
      <c r="B129" t="s">
        <v>6032</v>
      </c>
      <c r="C129" s="5" t="s">
        <v>871</v>
      </c>
      <c r="D129" s="3"/>
      <c r="E129" s="3"/>
      <c r="F129" s="3"/>
      <c r="G129" s="3"/>
      <c r="H129" s="3">
        <v>13325.45</v>
      </c>
      <c r="I129" s="3">
        <v>11659.77</v>
      </c>
      <c r="J129" s="3">
        <v>9994.09</v>
      </c>
      <c r="K129" s="3">
        <v>8328.41</v>
      </c>
      <c r="L129" s="3">
        <v>6662.73</v>
      </c>
      <c r="M129" s="3">
        <v>4997.04</v>
      </c>
      <c r="N129" s="3">
        <v>3331.36</v>
      </c>
      <c r="O129" s="3">
        <v>1665.68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x14ac:dyDescent="0.25">
      <c r="A130" t="s">
        <v>869</v>
      </c>
      <c r="B130" t="s">
        <v>6033</v>
      </c>
      <c r="C130" s="5" t="s">
        <v>872</v>
      </c>
      <c r="D130" s="3"/>
      <c r="E130" s="3"/>
      <c r="F130" s="3"/>
      <c r="G130" s="3"/>
      <c r="H130" s="3">
        <v>10845.95</v>
      </c>
      <c r="I130" s="3">
        <v>9490.2099999999991</v>
      </c>
      <c r="J130" s="3">
        <v>8134.46</v>
      </c>
      <c r="K130" s="3">
        <v>6778.72</v>
      </c>
      <c r="L130" s="3">
        <v>5422.98</v>
      </c>
      <c r="M130" s="3">
        <v>4067.23</v>
      </c>
      <c r="N130" s="3">
        <v>2711.49</v>
      </c>
      <c r="O130" s="3">
        <v>1355.74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x14ac:dyDescent="0.25">
      <c r="A131" t="s">
        <v>869</v>
      </c>
      <c r="B131" t="s">
        <v>6320</v>
      </c>
      <c r="C131" s="5" t="s">
        <v>6321</v>
      </c>
      <c r="D131" s="3"/>
      <c r="E131" s="3"/>
      <c r="F131" s="3"/>
      <c r="G131" s="3"/>
      <c r="H131" s="3">
        <v>33871.94</v>
      </c>
      <c r="I131" s="3">
        <v>29637.95</v>
      </c>
      <c r="J131" s="3">
        <v>25403.96</v>
      </c>
      <c r="K131" s="3">
        <v>21169.96</v>
      </c>
      <c r="L131" s="3">
        <v>16935.97</v>
      </c>
      <c r="M131" s="3">
        <v>12701.98</v>
      </c>
      <c r="N131" s="3">
        <v>8467.99</v>
      </c>
      <c r="O131" s="3">
        <v>4233.99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x14ac:dyDescent="0.25">
      <c r="A132" t="s">
        <v>869</v>
      </c>
      <c r="B132" t="s">
        <v>6429</v>
      </c>
      <c r="C132" s="5" t="s">
        <v>6526</v>
      </c>
      <c r="D132" s="3"/>
      <c r="E132" s="3"/>
      <c r="F132" s="3"/>
      <c r="G132" s="3"/>
      <c r="H132" s="3">
        <v>326.16000000000003</v>
      </c>
      <c r="I132" s="3">
        <v>285.39</v>
      </c>
      <c r="J132" s="3">
        <v>244.62</v>
      </c>
      <c r="K132" s="3">
        <v>203.85</v>
      </c>
      <c r="L132" s="3">
        <v>163.08000000000001</v>
      </c>
      <c r="M132" s="3">
        <v>122.31</v>
      </c>
      <c r="N132" s="3">
        <v>81.540000000000006</v>
      </c>
      <c r="O132" s="3">
        <v>40.770000000000003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x14ac:dyDescent="0.25">
      <c r="A133" t="s">
        <v>950</v>
      </c>
      <c r="B133" t="s">
        <v>6038</v>
      </c>
      <c r="C133" s="5" t="s">
        <v>940</v>
      </c>
      <c r="D133" s="3"/>
      <c r="E133" s="3"/>
      <c r="F133" s="3"/>
      <c r="G133" s="3"/>
      <c r="H133" s="3">
        <v>2401.85</v>
      </c>
      <c r="I133" s="3">
        <v>2101.62</v>
      </c>
      <c r="J133" s="3">
        <v>1801.39</v>
      </c>
      <c r="K133" s="3">
        <v>1501.16</v>
      </c>
      <c r="L133" s="3">
        <v>1200.93</v>
      </c>
      <c r="M133" s="3">
        <v>900.69</v>
      </c>
      <c r="N133" s="3">
        <v>600.46</v>
      </c>
      <c r="O133" s="3">
        <v>300.23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x14ac:dyDescent="0.25">
      <c r="A134" t="s">
        <v>950</v>
      </c>
      <c r="B134" t="s">
        <v>6039</v>
      </c>
      <c r="C134" s="5" t="s">
        <v>941</v>
      </c>
      <c r="D134" s="3"/>
      <c r="E134" s="3"/>
      <c r="F134" s="3"/>
      <c r="G134" s="3"/>
      <c r="H134" s="3">
        <v>3781.78</v>
      </c>
      <c r="I134" s="3">
        <v>3309.06</v>
      </c>
      <c r="J134" s="3">
        <v>2836.34</v>
      </c>
      <c r="K134" s="3">
        <v>2363.61</v>
      </c>
      <c r="L134" s="3">
        <v>1890.89</v>
      </c>
      <c r="M134" s="3">
        <v>1418.17</v>
      </c>
      <c r="N134" s="3">
        <v>945.45</v>
      </c>
      <c r="O134" s="3">
        <v>472.72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x14ac:dyDescent="0.25">
      <c r="A135" t="s">
        <v>950</v>
      </c>
      <c r="B135" t="s">
        <v>5894</v>
      </c>
      <c r="C135" s="5" t="s">
        <v>5895</v>
      </c>
      <c r="D135" s="3"/>
      <c r="E135" s="3"/>
      <c r="F135" s="3"/>
      <c r="G135" s="3"/>
      <c r="H135" s="3">
        <v>651.19000000000005</v>
      </c>
      <c r="I135" s="3">
        <v>569.79</v>
      </c>
      <c r="J135" s="3">
        <v>488.39</v>
      </c>
      <c r="K135" s="3">
        <v>406.99</v>
      </c>
      <c r="L135" s="3">
        <v>325.60000000000002</v>
      </c>
      <c r="M135" s="3">
        <v>244.2</v>
      </c>
      <c r="N135" s="3">
        <v>162.80000000000001</v>
      </c>
      <c r="O135" s="3">
        <v>81.400000000000006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x14ac:dyDescent="0.25">
      <c r="A136" t="s">
        <v>950</v>
      </c>
      <c r="B136" t="s">
        <v>6282</v>
      </c>
      <c r="C136" s="5" t="s">
        <v>961</v>
      </c>
      <c r="D136" s="3"/>
      <c r="E136" s="3"/>
      <c r="F136" s="3"/>
      <c r="G136" s="3"/>
      <c r="H136" s="3">
        <v>349.05</v>
      </c>
      <c r="I136" s="3">
        <v>305.42</v>
      </c>
      <c r="J136" s="3">
        <v>261.79000000000002</v>
      </c>
      <c r="K136" s="3">
        <v>218.16</v>
      </c>
      <c r="L136" s="3">
        <v>174.53</v>
      </c>
      <c r="M136" s="3">
        <v>130.88999999999999</v>
      </c>
      <c r="N136" s="3">
        <v>87.26</v>
      </c>
      <c r="O136" s="3">
        <v>43.63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x14ac:dyDescent="0.25">
      <c r="A137" t="s">
        <v>950</v>
      </c>
      <c r="B137" t="s">
        <v>6430</v>
      </c>
      <c r="C137" s="5" t="s">
        <v>6526</v>
      </c>
      <c r="D137" s="3"/>
      <c r="E137" s="3"/>
      <c r="F137" s="3"/>
      <c r="G137" s="3"/>
      <c r="H137" s="3">
        <v>20.39</v>
      </c>
      <c r="I137" s="3">
        <v>17.84</v>
      </c>
      <c r="J137" s="3">
        <v>15.29</v>
      </c>
      <c r="K137" s="3">
        <v>12.74</v>
      </c>
      <c r="L137" s="3">
        <v>10.199999999999999</v>
      </c>
      <c r="M137" s="3">
        <v>7.65</v>
      </c>
      <c r="N137" s="3">
        <v>5.0999999999999996</v>
      </c>
      <c r="O137" s="3">
        <v>2.5499999999999998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x14ac:dyDescent="0.25">
      <c r="A138" t="s">
        <v>751</v>
      </c>
      <c r="B138" t="s">
        <v>6043</v>
      </c>
      <c r="C138" s="5" t="s">
        <v>965</v>
      </c>
      <c r="D138" s="3"/>
      <c r="E138" s="3"/>
      <c r="F138" s="3"/>
      <c r="G138" s="3"/>
      <c r="H138" s="3">
        <v>3508.98</v>
      </c>
      <c r="I138" s="3">
        <v>3070.36</v>
      </c>
      <c r="J138" s="3">
        <v>2631.74</v>
      </c>
      <c r="K138" s="3">
        <v>2193.11</v>
      </c>
      <c r="L138" s="3">
        <v>1754.49</v>
      </c>
      <c r="M138" s="3">
        <v>1315.87</v>
      </c>
      <c r="N138" s="3">
        <v>877.25</v>
      </c>
      <c r="O138" s="3">
        <v>438.62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x14ac:dyDescent="0.25">
      <c r="A139" t="s">
        <v>751</v>
      </c>
      <c r="B139" t="s">
        <v>6044</v>
      </c>
      <c r="C139" s="5" t="s">
        <v>966</v>
      </c>
      <c r="D139" s="3"/>
      <c r="E139" s="3"/>
      <c r="F139" s="3"/>
      <c r="G139" s="3"/>
      <c r="H139" s="3">
        <v>7925.99</v>
      </c>
      <c r="I139" s="3">
        <v>6935.24</v>
      </c>
      <c r="J139" s="3">
        <v>5944.49</v>
      </c>
      <c r="K139" s="3">
        <v>4953.74</v>
      </c>
      <c r="L139" s="3">
        <v>3963</v>
      </c>
      <c r="M139" s="3">
        <v>2972.25</v>
      </c>
      <c r="N139" s="3">
        <v>1981.5</v>
      </c>
      <c r="O139" s="3">
        <v>990.75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x14ac:dyDescent="0.25">
      <c r="A140" t="s">
        <v>751</v>
      </c>
      <c r="B140" t="s">
        <v>6231</v>
      </c>
      <c r="C140" s="5" t="s">
        <v>989</v>
      </c>
      <c r="D140" s="3"/>
      <c r="E140" s="3"/>
      <c r="F140" s="3"/>
      <c r="G140" s="3"/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x14ac:dyDescent="0.25">
      <c r="A141" t="s">
        <v>751</v>
      </c>
      <c r="B141" t="s">
        <v>6431</v>
      </c>
      <c r="C141" s="5" t="s">
        <v>6526</v>
      </c>
      <c r="D141" s="3"/>
      <c r="E141" s="3"/>
      <c r="F141" s="3"/>
      <c r="G141" s="3"/>
      <c r="H141" s="3">
        <v>41.21</v>
      </c>
      <c r="I141" s="3">
        <v>36.06</v>
      </c>
      <c r="J141" s="3">
        <v>30.91</v>
      </c>
      <c r="K141" s="3">
        <v>25.76</v>
      </c>
      <c r="L141" s="3">
        <v>20.61</v>
      </c>
      <c r="M141" s="3">
        <v>15.45</v>
      </c>
      <c r="N141" s="3">
        <v>10.3</v>
      </c>
      <c r="O141" s="3">
        <v>5.15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x14ac:dyDescent="0.25">
      <c r="A142" t="s">
        <v>995</v>
      </c>
      <c r="B142" t="s">
        <v>6047</v>
      </c>
      <c r="C142" s="5" t="s">
        <v>992</v>
      </c>
      <c r="D142" s="3"/>
      <c r="E142" s="3"/>
      <c r="F142" s="3"/>
      <c r="G142" s="3"/>
      <c r="H142" s="3">
        <v>4746.5</v>
      </c>
      <c r="I142" s="3">
        <v>4153.1899999999996</v>
      </c>
      <c r="J142" s="3">
        <v>3559.88</v>
      </c>
      <c r="K142" s="3">
        <v>2966.56</v>
      </c>
      <c r="L142" s="3">
        <v>2373.25</v>
      </c>
      <c r="M142" s="3">
        <v>1779.94</v>
      </c>
      <c r="N142" s="3">
        <v>1186.6300000000001</v>
      </c>
      <c r="O142" s="3">
        <v>593.30999999999995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x14ac:dyDescent="0.25">
      <c r="A143" t="s">
        <v>995</v>
      </c>
      <c r="B143" t="s">
        <v>6048</v>
      </c>
      <c r="C143" s="5" t="s">
        <v>993</v>
      </c>
      <c r="D143" s="3"/>
      <c r="E143" s="3"/>
      <c r="F143" s="3"/>
      <c r="G143" s="3"/>
      <c r="H143" s="3">
        <v>6968.77</v>
      </c>
      <c r="I143" s="3">
        <v>6097.67</v>
      </c>
      <c r="J143" s="3">
        <v>5226.58</v>
      </c>
      <c r="K143" s="3">
        <v>4355.4799999999996</v>
      </c>
      <c r="L143" s="3">
        <v>3484.39</v>
      </c>
      <c r="M143" s="3">
        <v>2613.29</v>
      </c>
      <c r="N143" s="3">
        <v>1742.19</v>
      </c>
      <c r="O143" s="3">
        <v>871.1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x14ac:dyDescent="0.25">
      <c r="A144" t="s">
        <v>995</v>
      </c>
      <c r="B144" t="s">
        <v>6049</v>
      </c>
      <c r="C144" s="5" t="s">
        <v>1005</v>
      </c>
      <c r="D144" s="3"/>
      <c r="E144" s="3"/>
      <c r="F144" s="3"/>
      <c r="G144" s="3"/>
      <c r="H144" s="3">
        <v>8567.81</v>
      </c>
      <c r="I144" s="3">
        <v>7496.83</v>
      </c>
      <c r="J144" s="3">
        <v>6425.86</v>
      </c>
      <c r="K144" s="3">
        <v>5354.88</v>
      </c>
      <c r="L144" s="3">
        <v>4283.91</v>
      </c>
      <c r="M144" s="3">
        <v>3212.93</v>
      </c>
      <c r="N144" s="3">
        <v>2141.9499999999998</v>
      </c>
      <c r="O144" s="3">
        <v>1070.98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x14ac:dyDescent="0.25">
      <c r="A145" t="s">
        <v>995</v>
      </c>
      <c r="B145" t="s">
        <v>5942</v>
      </c>
      <c r="C145" s="5" t="s">
        <v>1006</v>
      </c>
      <c r="D145" s="3"/>
      <c r="E145" s="3"/>
      <c r="F145" s="3"/>
      <c r="G145" s="3"/>
      <c r="H145" s="3">
        <v>17.52</v>
      </c>
      <c r="I145" s="3">
        <v>15.33</v>
      </c>
      <c r="J145" s="3">
        <v>13.14</v>
      </c>
      <c r="K145" s="3">
        <v>10.95</v>
      </c>
      <c r="L145" s="3">
        <v>8.76</v>
      </c>
      <c r="M145" s="3">
        <v>6.57</v>
      </c>
      <c r="N145" s="3">
        <v>4.38</v>
      </c>
      <c r="O145" s="3">
        <v>2.19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x14ac:dyDescent="0.25">
      <c r="A146" t="s">
        <v>995</v>
      </c>
      <c r="B146" t="s">
        <v>6432</v>
      </c>
      <c r="C146" s="5" t="s">
        <v>6526</v>
      </c>
      <c r="D146" s="3"/>
      <c r="E146" s="3"/>
      <c r="F146" s="3"/>
      <c r="G146" s="3"/>
      <c r="H146" s="3">
        <v>44.16</v>
      </c>
      <c r="I146" s="3">
        <v>38.64</v>
      </c>
      <c r="J146" s="3">
        <v>33.119999999999997</v>
      </c>
      <c r="K146" s="3">
        <v>27.6</v>
      </c>
      <c r="L146" s="3">
        <v>22.08</v>
      </c>
      <c r="M146" s="3">
        <v>16.559999999999999</v>
      </c>
      <c r="N146" s="3">
        <v>11.04</v>
      </c>
      <c r="O146" s="3">
        <v>5.52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x14ac:dyDescent="0.25">
      <c r="A147" t="s">
        <v>414</v>
      </c>
      <c r="B147" t="s">
        <v>6052</v>
      </c>
      <c r="C147" s="5" t="s">
        <v>1012</v>
      </c>
      <c r="D147" s="3"/>
      <c r="E147" s="3"/>
      <c r="F147" s="3"/>
      <c r="G147" s="3"/>
      <c r="H147" s="3">
        <v>3267.24</v>
      </c>
      <c r="I147" s="3">
        <v>2858.84</v>
      </c>
      <c r="J147" s="3">
        <v>2450.4299999999998</v>
      </c>
      <c r="K147" s="3">
        <v>2042.03</v>
      </c>
      <c r="L147" s="3">
        <v>1633.62</v>
      </c>
      <c r="M147" s="3">
        <v>1225.22</v>
      </c>
      <c r="N147" s="3">
        <v>816.81</v>
      </c>
      <c r="O147" s="3">
        <v>408.41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x14ac:dyDescent="0.25">
      <c r="A148" t="s">
        <v>414</v>
      </c>
      <c r="B148" t="s">
        <v>6053</v>
      </c>
      <c r="C148" s="5" t="s">
        <v>1013</v>
      </c>
      <c r="D148" s="3"/>
      <c r="E148" s="3"/>
      <c r="F148" s="3"/>
      <c r="G148" s="3"/>
      <c r="H148" s="3">
        <v>6594.91</v>
      </c>
      <c r="I148" s="3">
        <v>5770.55</v>
      </c>
      <c r="J148" s="3">
        <v>4946.18</v>
      </c>
      <c r="K148" s="3">
        <v>4121.82</v>
      </c>
      <c r="L148" s="3">
        <v>3297.46</v>
      </c>
      <c r="M148" s="3">
        <v>2473.09</v>
      </c>
      <c r="N148" s="3">
        <v>1648.73</v>
      </c>
      <c r="O148" s="3">
        <v>824.36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x14ac:dyDescent="0.25">
      <c r="A149" t="s">
        <v>414</v>
      </c>
      <c r="B149" t="s">
        <v>6057</v>
      </c>
      <c r="C149" s="5" t="s">
        <v>1039</v>
      </c>
      <c r="D149" s="3"/>
      <c r="E149" s="3"/>
      <c r="F149" s="3"/>
      <c r="G149" s="3"/>
      <c r="H149" s="3">
        <v>16486.57</v>
      </c>
      <c r="I149" s="3">
        <v>14425.75</v>
      </c>
      <c r="J149" s="3">
        <v>12364.93</v>
      </c>
      <c r="K149" s="3">
        <v>10304.11</v>
      </c>
      <c r="L149" s="3">
        <v>8243.2900000000009</v>
      </c>
      <c r="M149" s="3">
        <v>6182.46</v>
      </c>
      <c r="N149" s="3">
        <v>4121.6400000000003</v>
      </c>
      <c r="O149" s="3">
        <v>2060.8200000000002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x14ac:dyDescent="0.25">
      <c r="A150" t="s">
        <v>414</v>
      </c>
      <c r="B150" t="s">
        <v>6214</v>
      </c>
      <c r="C150" s="5" t="s">
        <v>1040</v>
      </c>
      <c r="D150" s="3"/>
      <c r="E150" s="3"/>
      <c r="F150" s="3"/>
      <c r="G150" s="3"/>
      <c r="H150" s="3">
        <v>97.86</v>
      </c>
      <c r="I150" s="3">
        <v>85.63</v>
      </c>
      <c r="J150" s="3">
        <v>73.400000000000006</v>
      </c>
      <c r="K150" s="3">
        <v>61.16</v>
      </c>
      <c r="L150" s="3">
        <v>48.93</v>
      </c>
      <c r="M150" s="3">
        <v>36.700000000000003</v>
      </c>
      <c r="N150" s="3">
        <v>24.47</v>
      </c>
      <c r="O150" s="3">
        <v>12.23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x14ac:dyDescent="0.25">
      <c r="A151" t="s">
        <v>414</v>
      </c>
      <c r="B151" t="s">
        <v>5904</v>
      </c>
      <c r="C151" s="5" t="s">
        <v>1041</v>
      </c>
      <c r="D151" s="3"/>
      <c r="E151" s="3"/>
      <c r="F151" s="3"/>
      <c r="G151" s="3"/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x14ac:dyDescent="0.25">
      <c r="A152" t="s">
        <v>414</v>
      </c>
      <c r="B152" t="s">
        <v>6054</v>
      </c>
      <c r="C152" s="5" t="s">
        <v>1042</v>
      </c>
      <c r="D152" s="3"/>
      <c r="E152" s="3"/>
      <c r="F152" s="3"/>
      <c r="G152" s="3"/>
      <c r="H152" s="3">
        <v>37.44</v>
      </c>
      <c r="I152" s="3">
        <v>32.76</v>
      </c>
      <c r="J152" s="3">
        <v>28.08</v>
      </c>
      <c r="K152" s="3">
        <v>23.4</v>
      </c>
      <c r="L152" s="3">
        <v>18.72</v>
      </c>
      <c r="M152" s="3">
        <v>14.04</v>
      </c>
      <c r="N152" s="3">
        <v>9.36</v>
      </c>
      <c r="O152" s="3">
        <v>4.68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x14ac:dyDescent="0.25">
      <c r="A153" t="s">
        <v>414</v>
      </c>
      <c r="B153" t="s">
        <v>6055</v>
      </c>
      <c r="C153" s="5" t="s">
        <v>1043</v>
      </c>
      <c r="D153" s="3"/>
      <c r="E153" s="3"/>
      <c r="F153" s="3"/>
      <c r="G153" s="3"/>
      <c r="H153" s="3">
        <v>258.3</v>
      </c>
      <c r="I153" s="3">
        <v>226.01</v>
      </c>
      <c r="J153" s="3">
        <v>193.73</v>
      </c>
      <c r="K153" s="3">
        <v>161.44</v>
      </c>
      <c r="L153" s="3">
        <v>129.15</v>
      </c>
      <c r="M153" s="3">
        <v>96.86</v>
      </c>
      <c r="N153" s="3">
        <v>64.58</v>
      </c>
      <c r="O153" s="3">
        <v>32.29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x14ac:dyDescent="0.25">
      <c r="A154" t="s">
        <v>414</v>
      </c>
      <c r="B154" t="s">
        <v>6371</v>
      </c>
      <c r="C154" s="5" t="s">
        <v>1044</v>
      </c>
      <c r="D154" s="3"/>
      <c r="E154" s="3"/>
      <c r="F154" s="3"/>
      <c r="G154" s="3"/>
      <c r="H154" s="3">
        <v>1.29</v>
      </c>
      <c r="I154" s="3">
        <v>1.1299999999999999</v>
      </c>
      <c r="J154" s="3">
        <v>0.97</v>
      </c>
      <c r="K154" s="3">
        <v>0.81</v>
      </c>
      <c r="L154" s="3">
        <v>0.65</v>
      </c>
      <c r="M154" s="3">
        <v>0.48</v>
      </c>
      <c r="N154" s="3">
        <v>0.32</v>
      </c>
      <c r="O154" s="3">
        <v>0.16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x14ac:dyDescent="0.25">
      <c r="A155" t="s">
        <v>414</v>
      </c>
      <c r="B155" t="s">
        <v>6056</v>
      </c>
      <c r="C155" s="5" t="s">
        <v>1045</v>
      </c>
      <c r="D155" s="3"/>
      <c r="E155" s="3"/>
      <c r="F155" s="3"/>
      <c r="G155" s="3"/>
      <c r="H155" s="3">
        <v>1167.47</v>
      </c>
      <c r="I155" s="3">
        <v>1021.54</v>
      </c>
      <c r="J155" s="3">
        <v>875.6</v>
      </c>
      <c r="K155" s="3">
        <v>729.67</v>
      </c>
      <c r="L155" s="3">
        <v>583.74</v>
      </c>
      <c r="M155" s="3">
        <v>437.8</v>
      </c>
      <c r="N155" s="3">
        <v>291.87</v>
      </c>
      <c r="O155" s="3">
        <v>145.93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x14ac:dyDescent="0.25">
      <c r="A156" t="s">
        <v>414</v>
      </c>
      <c r="B156" t="s">
        <v>6069</v>
      </c>
      <c r="C156" s="5" t="s">
        <v>1046</v>
      </c>
      <c r="D156" s="3"/>
      <c r="E156" s="3"/>
      <c r="F156" s="3"/>
      <c r="G156" s="3"/>
      <c r="H156" s="3">
        <v>381.43</v>
      </c>
      <c r="I156" s="3">
        <v>333.75</v>
      </c>
      <c r="J156" s="3">
        <v>286.07</v>
      </c>
      <c r="K156" s="3">
        <v>238.39</v>
      </c>
      <c r="L156" s="3">
        <v>190.72</v>
      </c>
      <c r="M156" s="3">
        <v>143.04</v>
      </c>
      <c r="N156" s="3">
        <v>95.36</v>
      </c>
      <c r="O156" s="3">
        <v>47.68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x14ac:dyDescent="0.25">
      <c r="A157" t="s">
        <v>414</v>
      </c>
      <c r="B157" t="s">
        <v>6283</v>
      </c>
      <c r="C157" s="5" t="s">
        <v>1047</v>
      </c>
      <c r="D157" s="3"/>
      <c r="E157" s="3"/>
      <c r="F157" s="3"/>
      <c r="G157" s="3"/>
      <c r="H157" s="3">
        <v>116.2</v>
      </c>
      <c r="I157" s="3">
        <v>101.68</v>
      </c>
      <c r="J157" s="3">
        <v>87.15</v>
      </c>
      <c r="K157" s="3">
        <v>72.63</v>
      </c>
      <c r="L157" s="3">
        <v>58.1</v>
      </c>
      <c r="M157" s="3">
        <v>43.58</v>
      </c>
      <c r="N157" s="3">
        <v>29.05</v>
      </c>
      <c r="O157" s="3">
        <v>14.53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x14ac:dyDescent="0.25">
      <c r="A158" t="s">
        <v>414</v>
      </c>
      <c r="B158" t="s">
        <v>6297</v>
      </c>
      <c r="C158" s="5" t="s">
        <v>6298</v>
      </c>
      <c r="D158" s="3"/>
      <c r="E158" s="3"/>
      <c r="F158" s="3"/>
      <c r="G158" s="3"/>
      <c r="H158" s="3">
        <v>454.85</v>
      </c>
      <c r="I158" s="3">
        <v>397.99</v>
      </c>
      <c r="J158" s="3">
        <v>341.14</v>
      </c>
      <c r="K158" s="3">
        <v>284.27999999999997</v>
      </c>
      <c r="L158" s="3">
        <v>227.43</v>
      </c>
      <c r="M158" s="3">
        <v>170.57</v>
      </c>
      <c r="N158" s="3">
        <v>113.71</v>
      </c>
      <c r="O158" s="3">
        <v>56.86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x14ac:dyDescent="0.25">
      <c r="A159" t="s">
        <v>414</v>
      </c>
      <c r="B159" t="s">
        <v>6433</v>
      </c>
      <c r="C159" s="5" t="s">
        <v>6526</v>
      </c>
      <c r="D159" s="3"/>
      <c r="E159" s="3"/>
      <c r="F159" s="3"/>
      <c r="G159" s="3"/>
      <c r="H159" s="3">
        <v>27.94</v>
      </c>
      <c r="I159" s="3">
        <v>24.45</v>
      </c>
      <c r="J159" s="3">
        <v>20.96</v>
      </c>
      <c r="K159" s="3">
        <v>17.46</v>
      </c>
      <c r="L159" s="3">
        <v>13.97</v>
      </c>
      <c r="M159" s="3">
        <v>10.48</v>
      </c>
      <c r="N159" s="3">
        <v>6.99</v>
      </c>
      <c r="O159" s="3">
        <v>3.49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x14ac:dyDescent="0.25">
      <c r="A160" t="s">
        <v>155</v>
      </c>
      <c r="B160" t="s">
        <v>6061</v>
      </c>
      <c r="C160" s="5" t="s">
        <v>1051</v>
      </c>
      <c r="D160" s="3"/>
      <c r="E160" s="3"/>
      <c r="F160" s="3"/>
      <c r="G160" s="3"/>
      <c r="H160" s="3">
        <v>1726.48</v>
      </c>
      <c r="I160" s="3">
        <v>1510.67</v>
      </c>
      <c r="J160" s="3">
        <v>1294.8599999999999</v>
      </c>
      <c r="K160" s="3">
        <v>1079.05</v>
      </c>
      <c r="L160" s="3">
        <v>863.24</v>
      </c>
      <c r="M160" s="3">
        <v>647.42999999999995</v>
      </c>
      <c r="N160" s="3">
        <v>431.62</v>
      </c>
      <c r="O160" s="3">
        <v>215.81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x14ac:dyDescent="0.25">
      <c r="A161" t="s">
        <v>155</v>
      </c>
      <c r="B161" t="s">
        <v>6062</v>
      </c>
      <c r="C161" s="5" t="s">
        <v>1052</v>
      </c>
      <c r="D161" s="3"/>
      <c r="E161" s="3"/>
      <c r="F161" s="3"/>
      <c r="G161" s="3"/>
      <c r="H161" s="3">
        <v>3484.23</v>
      </c>
      <c r="I161" s="3">
        <v>3048.7</v>
      </c>
      <c r="J161" s="3">
        <v>2613.17</v>
      </c>
      <c r="K161" s="3">
        <v>2177.64</v>
      </c>
      <c r="L161" s="3">
        <v>1742.12</v>
      </c>
      <c r="M161" s="3">
        <v>1306.5899999999999</v>
      </c>
      <c r="N161" s="3">
        <v>871.06</v>
      </c>
      <c r="O161" s="3">
        <v>435.53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x14ac:dyDescent="0.25">
      <c r="A162" t="s">
        <v>155</v>
      </c>
      <c r="B162" t="s">
        <v>6434</v>
      </c>
      <c r="C162" s="5" t="s">
        <v>6526</v>
      </c>
      <c r="D162" s="3"/>
      <c r="E162" s="3"/>
      <c r="F162" s="3"/>
      <c r="G162" s="3"/>
      <c r="H162" s="3">
        <v>14.74</v>
      </c>
      <c r="I162" s="3">
        <v>12.9</v>
      </c>
      <c r="J162" s="3">
        <v>11.06</v>
      </c>
      <c r="K162" s="3">
        <v>9.2100000000000009</v>
      </c>
      <c r="L162" s="3">
        <v>7.37</v>
      </c>
      <c r="M162" s="3">
        <v>5.53</v>
      </c>
      <c r="N162" s="3">
        <v>3.69</v>
      </c>
      <c r="O162" s="3">
        <v>1.84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x14ac:dyDescent="0.25">
      <c r="A163" t="s">
        <v>338</v>
      </c>
      <c r="B163" t="s">
        <v>6073</v>
      </c>
      <c r="C163" s="5" t="s">
        <v>1063</v>
      </c>
      <c r="D163" s="3"/>
      <c r="E163" s="3"/>
      <c r="F163" s="3"/>
      <c r="G163" s="3"/>
      <c r="H163" s="3">
        <v>3898.07</v>
      </c>
      <c r="I163" s="3">
        <v>3410.81</v>
      </c>
      <c r="J163" s="3">
        <v>2923.55</v>
      </c>
      <c r="K163" s="3">
        <v>2436.29</v>
      </c>
      <c r="L163" s="3">
        <v>1949.04</v>
      </c>
      <c r="M163" s="3">
        <v>1461.78</v>
      </c>
      <c r="N163" s="3">
        <v>974.52</v>
      </c>
      <c r="O163" s="3">
        <v>487.26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x14ac:dyDescent="0.25">
      <c r="A164" t="s">
        <v>338</v>
      </c>
      <c r="B164" t="s">
        <v>6074</v>
      </c>
      <c r="C164" s="5" t="s">
        <v>1064</v>
      </c>
      <c r="D164" s="3"/>
      <c r="E164" s="3"/>
      <c r="F164" s="3"/>
      <c r="G164" s="3"/>
      <c r="H164" s="3">
        <v>6622.43</v>
      </c>
      <c r="I164" s="3">
        <v>5794.63</v>
      </c>
      <c r="J164" s="3">
        <v>4966.82</v>
      </c>
      <c r="K164" s="3">
        <v>4139.0200000000004</v>
      </c>
      <c r="L164" s="3">
        <v>3311.22</v>
      </c>
      <c r="M164" s="3">
        <v>2483.41</v>
      </c>
      <c r="N164" s="3">
        <v>1655.61</v>
      </c>
      <c r="O164" s="3">
        <v>827.8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x14ac:dyDescent="0.25">
      <c r="A165" t="s">
        <v>338</v>
      </c>
      <c r="B165" t="s">
        <v>6075</v>
      </c>
      <c r="C165" s="5" t="s">
        <v>1076</v>
      </c>
      <c r="D165" s="3"/>
      <c r="E165" s="3"/>
      <c r="F165" s="3"/>
      <c r="G165" s="3"/>
      <c r="H165" s="3">
        <v>39816.43</v>
      </c>
      <c r="I165" s="3">
        <v>34839.379999999997</v>
      </c>
      <c r="J165" s="3">
        <v>29862.32</v>
      </c>
      <c r="K165" s="3">
        <v>24885.27</v>
      </c>
      <c r="L165" s="3">
        <v>19908.22</v>
      </c>
      <c r="M165" s="3">
        <v>14931.16</v>
      </c>
      <c r="N165" s="3">
        <v>9954.11</v>
      </c>
      <c r="O165" s="3">
        <v>4977.05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x14ac:dyDescent="0.25">
      <c r="A166" t="s">
        <v>338</v>
      </c>
      <c r="B166" t="s">
        <v>6435</v>
      </c>
      <c r="C166" s="5" t="s">
        <v>6526</v>
      </c>
      <c r="D166" s="3"/>
      <c r="E166" s="3"/>
      <c r="F166" s="3"/>
      <c r="G166" s="3"/>
      <c r="H166" s="3">
        <v>32.880000000000003</v>
      </c>
      <c r="I166" s="3">
        <v>28.77</v>
      </c>
      <c r="J166" s="3">
        <v>24.66</v>
      </c>
      <c r="K166" s="3">
        <v>20.55</v>
      </c>
      <c r="L166" s="3">
        <v>16.440000000000001</v>
      </c>
      <c r="M166" s="3">
        <v>12.33</v>
      </c>
      <c r="N166" s="3">
        <v>8.2200000000000006</v>
      </c>
      <c r="O166" s="3">
        <v>4.1100000000000003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x14ac:dyDescent="0.25">
      <c r="A167" t="s">
        <v>2677</v>
      </c>
      <c r="B167" t="s">
        <v>6080</v>
      </c>
      <c r="C167" s="5" t="s">
        <v>1087</v>
      </c>
      <c r="D167" s="3"/>
      <c r="E167" s="3"/>
      <c r="F167" s="3"/>
      <c r="G167" s="3"/>
      <c r="H167" s="3">
        <v>3039.26</v>
      </c>
      <c r="I167" s="3">
        <v>2659.35</v>
      </c>
      <c r="J167" s="3">
        <v>2279.4499999999998</v>
      </c>
      <c r="K167" s="3">
        <v>1899.54</v>
      </c>
      <c r="L167" s="3">
        <v>1519.63</v>
      </c>
      <c r="M167" s="3">
        <v>1139.72</v>
      </c>
      <c r="N167" s="3">
        <v>759.82</v>
      </c>
      <c r="O167" s="3">
        <v>379.91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x14ac:dyDescent="0.25">
      <c r="A168" t="s">
        <v>2677</v>
      </c>
      <c r="B168" t="s">
        <v>6081</v>
      </c>
      <c r="C168" s="5" t="s">
        <v>1088</v>
      </c>
      <c r="D168" s="3"/>
      <c r="E168" s="3"/>
      <c r="F168" s="3"/>
      <c r="G168" s="3"/>
      <c r="H168" s="3">
        <v>4172.1400000000003</v>
      </c>
      <c r="I168" s="3">
        <v>3650.62</v>
      </c>
      <c r="J168" s="3">
        <v>3129.11</v>
      </c>
      <c r="K168" s="3">
        <v>2607.59</v>
      </c>
      <c r="L168" s="3">
        <v>2086.0700000000002</v>
      </c>
      <c r="M168" s="3">
        <v>1564.55</v>
      </c>
      <c r="N168" s="3">
        <v>1043.04</v>
      </c>
      <c r="O168" s="3">
        <v>521.52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x14ac:dyDescent="0.25">
      <c r="A169" t="s">
        <v>2677</v>
      </c>
      <c r="B169" t="s">
        <v>6028</v>
      </c>
      <c r="C169" s="5" t="s">
        <v>1129</v>
      </c>
      <c r="D169" s="3"/>
      <c r="E169" s="3"/>
      <c r="F169" s="3"/>
      <c r="G169" s="3"/>
      <c r="H169" s="3">
        <v>272.20999999999998</v>
      </c>
      <c r="I169" s="3">
        <v>238.18</v>
      </c>
      <c r="J169" s="3">
        <v>204.16</v>
      </c>
      <c r="K169" s="3">
        <v>170.13</v>
      </c>
      <c r="L169" s="3">
        <v>136.11000000000001</v>
      </c>
      <c r="M169" s="3">
        <v>102.08</v>
      </c>
      <c r="N169" s="3">
        <v>68.05</v>
      </c>
      <c r="O169" s="3">
        <v>34.03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x14ac:dyDescent="0.25">
      <c r="A170" t="s">
        <v>2677</v>
      </c>
      <c r="B170" t="s">
        <v>6436</v>
      </c>
      <c r="C170" s="5" t="s">
        <v>6526</v>
      </c>
      <c r="D170" s="3"/>
      <c r="E170" s="3"/>
      <c r="F170" s="3"/>
      <c r="G170" s="3"/>
      <c r="H170" s="3">
        <v>37.630000000000003</v>
      </c>
      <c r="I170" s="3">
        <v>32.93</v>
      </c>
      <c r="J170" s="3">
        <v>28.22</v>
      </c>
      <c r="K170" s="3">
        <v>23.52</v>
      </c>
      <c r="L170" s="3">
        <v>18.82</v>
      </c>
      <c r="M170" s="3">
        <v>14.11</v>
      </c>
      <c r="N170" s="3">
        <v>9.41</v>
      </c>
      <c r="O170" s="3">
        <v>4.7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x14ac:dyDescent="0.25">
      <c r="A171" t="s">
        <v>2678</v>
      </c>
      <c r="B171" t="s">
        <v>6082</v>
      </c>
      <c r="C171" s="5" t="s">
        <v>1133</v>
      </c>
      <c r="D171" s="3"/>
      <c r="E171" s="3"/>
      <c r="F171" s="3"/>
      <c r="G171" s="3"/>
      <c r="H171" s="3">
        <v>3872.37</v>
      </c>
      <c r="I171" s="3">
        <v>3388.32</v>
      </c>
      <c r="J171" s="3">
        <v>2904.28</v>
      </c>
      <c r="K171" s="3">
        <v>2420.23</v>
      </c>
      <c r="L171" s="3">
        <v>1936.19</v>
      </c>
      <c r="M171" s="3">
        <v>1452.14</v>
      </c>
      <c r="N171" s="3">
        <v>968.09</v>
      </c>
      <c r="O171" s="3">
        <v>484.05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x14ac:dyDescent="0.25">
      <c r="A172" t="s">
        <v>2678</v>
      </c>
      <c r="B172" t="s">
        <v>6083</v>
      </c>
      <c r="C172" s="5" t="s">
        <v>1134</v>
      </c>
      <c r="D172" s="3"/>
      <c r="E172" s="3"/>
      <c r="F172" s="3"/>
      <c r="G172" s="3"/>
      <c r="H172" s="3">
        <v>9230.36</v>
      </c>
      <c r="I172" s="3">
        <v>8076.57</v>
      </c>
      <c r="J172" s="3">
        <v>6922.77</v>
      </c>
      <c r="K172" s="3">
        <v>5768.98</v>
      </c>
      <c r="L172" s="3">
        <v>4615.18</v>
      </c>
      <c r="M172" s="3">
        <v>3461.39</v>
      </c>
      <c r="N172" s="3">
        <v>2307.59</v>
      </c>
      <c r="O172" s="3">
        <v>1153.8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x14ac:dyDescent="0.25">
      <c r="A173" t="s">
        <v>2678</v>
      </c>
      <c r="B173" t="s">
        <v>6084</v>
      </c>
      <c r="C173" s="5" t="s">
        <v>1153</v>
      </c>
      <c r="D173" s="3"/>
      <c r="E173" s="3"/>
      <c r="F173" s="3"/>
      <c r="G173" s="3"/>
      <c r="H173" s="3">
        <v>35637.97</v>
      </c>
      <c r="I173" s="3">
        <v>31183.22</v>
      </c>
      <c r="J173" s="3">
        <v>26728.48</v>
      </c>
      <c r="K173" s="3">
        <v>22273.73</v>
      </c>
      <c r="L173" s="3">
        <v>17818.990000000002</v>
      </c>
      <c r="M173" s="3">
        <v>13364.24</v>
      </c>
      <c r="N173" s="3">
        <v>8909.49</v>
      </c>
      <c r="O173" s="3">
        <v>4454.75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x14ac:dyDescent="0.25">
      <c r="A174" t="s">
        <v>2678</v>
      </c>
      <c r="B174" t="s">
        <v>6308</v>
      </c>
      <c r="C174" s="5" t="s">
        <v>1154</v>
      </c>
      <c r="D174" s="3"/>
      <c r="E174" s="3"/>
      <c r="F174" s="3"/>
      <c r="G174" s="3"/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x14ac:dyDescent="0.25">
      <c r="A175" t="s">
        <v>2678</v>
      </c>
      <c r="B175" t="s">
        <v>6023</v>
      </c>
      <c r="C175" s="5" t="s">
        <v>6024</v>
      </c>
      <c r="D175" s="3"/>
      <c r="E175" s="3"/>
      <c r="F175" s="3"/>
      <c r="G175" s="3"/>
      <c r="H175" s="3">
        <v>49.94</v>
      </c>
      <c r="I175" s="3">
        <v>43.7</v>
      </c>
      <c r="J175" s="3">
        <v>37.46</v>
      </c>
      <c r="K175" s="3">
        <v>31.21</v>
      </c>
      <c r="L175" s="3">
        <v>24.97</v>
      </c>
      <c r="M175" s="3">
        <v>18.73</v>
      </c>
      <c r="N175" s="3">
        <v>12.49</v>
      </c>
      <c r="O175" s="3">
        <v>6.24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x14ac:dyDescent="0.25">
      <c r="A176" t="s">
        <v>2678</v>
      </c>
      <c r="B176" t="s">
        <v>6243</v>
      </c>
      <c r="C176" s="5" t="s">
        <v>6244</v>
      </c>
      <c r="D176" s="3"/>
      <c r="E176" s="3"/>
      <c r="F176" s="3"/>
      <c r="G176" s="3"/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x14ac:dyDescent="0.25">
      <c r="A177" t="s">
        <v>2678</v>
      </c>
      <c r="B177" t="s">
        <v>6021</v>
      </c>
      <c r="C177" s="5" t="s">
        <v>6022</v>
      </c>
      <c r="D177" s="3"/>
      <c r="E177" s="3"/>
      <c r="F177" s="3"/>
      <c r="G177" s="3"/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x14ac:dyDescent="0.25">
      <c r="A178" t="s">
        <v>2678</v>
      </c>
      <c r="B178" t="s">
        <v>6437</v>
      </c>
      <c r="C178" s="5" t="s">
        <v>6526</v>
      </c>
      <c r="D178" s="3"/>
      <c r="E178" s="3"/>
      <c r="F178" s="3"/>
      <c r="G178" s="3"/>
      <c r="H178" s="3">
        <v>39.979999999999997</v>
      </c>
      <c r="I178" s="3">
        <v>34.979999999999997</v>
      </c>
      <c r="J178" s="3">
        <v>29.99</v>
      </c>
      <c r="K178" s="3">
        <v>24.99</v>
      </c>
      <c r="L178" s="3">
        <v>19.989999999999998</v>
      </c>
      <c r="M178" s="3">
        <v>14.99</v>
      </c>
      <c r="N178" s="3">
        <v>10</v>
      </c>
      <c r="O178" s="3">
        <v>5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x14ac:dyDescent="0.25">
      <c r="A179" t="s">
        <v>752</v>
      </c>
      <c r="B179" t="s">
        <v>6085</v>
      </c>
      <c r="C179" s="5" t="s">
        <v>1162</v>
      </c>
      <c r="D179" s="3"/>
      <c r="E179" s="3"/>
      <c r="F179" s="3"/>
      <c r="G179" s="3"/>
      <c r="H179" s="3">
        <v>4725.43</v>
      </c>
      <c r="I179" s="3">
        <v>4134.75</v>
      </c>
      <c r="J179" s="3">
        <v>3544.07</v>
      </c>
      <c r="K179" s="3">
        <v>2953.39</v>
      </c>
      <c r="L179" s="3">
        <v>2362.7199999999998</v>
      </c>
      <c r="M179" s="3">
        <v>1772.04</v>
      </c>
      <c r="N179" s="3">
        <v>1181.3599999999999</v>
      </c>
      <c r="O179" s="3">
        <v>590.67999999999995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x14ac:dyDescent="0.25">
      <c r="A180" t="s">
        <v>752</v>
      </c>
      <c r="B180" t="s">
        <v>6086</v>
      </c>
      <c r="C180" s="5" t="s">
        <v>1163</v>
      </c>
      <c r="D180" s="3"/>
      <c r="E180" s="3"/>
      <c r="F180" s="3"/>
      <c r="G180" s="3"/>
      <c r="H180" s="3">
        <v>10552.67</v>
      </c>
      <c r="I180" s="3">
        <v>9233.59</v>
      </c>
      <c r="J180" s="3">
        <v>7914.5</v>
      </c>
      <c r="K180" s="3">
        <v>6595.42</v>
      </c>
      <c r="L180" s="3">
        <v>5276.34</v>
      </c>
      <c r="M180" s="3">
        <v>3957.25</v>
      </c>
      <c r="N180" s="3">
        <v>2638.17</v>
      </c>
      <c r="O180" s="3">
        <v>1319.08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x14ac:dyDescent="0.25">
      <c r="A181" t="s">
        <v>752</v>
      </c>
      <c r="B181" t="s">
        <v>6087</v>
      </c>
      <c r="C181" s="5" t="s">
        <v>1191</v>
      </c>
      <c r="D181" s="3"/>
      <c r="E181" s="3"/>
      <c r="F181" s="3"/>
      <c r="G181" s="3"/>
      <c r="H181" s="3">
        <v>39651.11</v>
      </c>
      <c r="I181" s="3">
        <v>34694.720000000001</v>
      </c>
      <c r="J181" s="3">
        <v>29738.33</v>
      </c>
      <c r="K181" s="3">
        <v>24781.94</v>
      </c>
      <c r="L181" s="3">
        <v>19825.560000000001</v>
      </c>
      <c r="M181" s="3">
        <v>14869.17</v>
      </c>
      <c r="N181" s="3">
        <v>9912.7800000000007</v>
      </c>
      <c r="O181" s="3">
        <v>4956.3900000000003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x14ac:dyDescent="0.25">
      <c r="A182" t="s">
        <v>752</v>
      </c>
      <c r="B182" t="s">
        <v>6438</v>
      </c>
      <c r="C182" s="5" t="s">
        <v>6526</v>
      </c>
      <c r="D182" s="3"/>
      <c r="E182" s="3"/>
      <c r="F182" s="3"/>
      <c r="G182" s="3"/>
      <c r="H182" s="3">
        <v>49.07</v>
      </c>
      <c r="I182" s="3">
        <v>42.94</v>
      </c>
      <c r="J182" s="3">
        <v>36.799999999999997</v>
      </c>
      <c r="K182" s="3">
        <v>30.67</v>
      </c>
      <c r="L182" s="3">
        <v>24.54</v>
      </c>
      <c r="M182" s="3">
        <v>18.399999999999999</v>
      </c>
      <c r="N182" s="3">
        <v>12.27</v>
      </c>
      <c r="O182" s="3">
        <v>6.13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x14ac:dyDescent="0.25">
      <c r="A183" t="s">
        <v>2096</v>
      </c>
      <c r="B183" t="s">
        <v>6090</v>
      </c>
      <c r="C183" s="5" t="s">
        <v>1194</v>
      </c>
      <c r="D183" s="3"/>
      <c r="E183" s="3"/>
      <c r="F183" s="3"/>
      <c r="G183" s="3"/>
      <c r="H183" s="3">
        <v>4765.7</v>
      </c>
      <c r="I183" s="3">
        <v>4169.99</v>
      </c>
      <c r="J183" s="3">
        <v>3574.28</v>
      </c>
      <c r="K183" s="3">
        <v>2978.56</v>
      </c>
      <c r="L183" s="3">
        <v>2382.85</v>
      </c>
      <c r="M183" s="3">
        <v>1787.14</v>
      </c>
      <c r="N183" s="3">
        <v>1191.43</v>
      </c>
      <c r="O183" s="3">
        <v>595.71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x14ac:dyDescent="0.25">
      <c r="A184" t="s">
        <v>2096</v>
      </c>
      <c r="B184" t="s">
        <v>6091</v>
      </c>
      <c r="C184" s="5" t="s">
        <v>1195</v>
      </c>
      <c r="D184" s="3"/>
      <c r="E184" s="3"/>
      <c r="F184" s="3"/>
      <c r="G184" s="3"/>
      <c r="H184" s="3">
        <v>9224.7099999999991</v>
      </c>
      <c r="I184" s="3">
        <v>8071.62</v>
      </c>
      <c r="J184" s="3">
        <v>6918.53</v>
      </c>
      <c r="K184" s="3">
        <v>5765.44</v>
      </c>
      <c r="L184" s="3">
        <v>4612.3599999999997</v>
      </c>
      <c r="M184" s="3">
        <v>3459.27</v>
      </c>
      <c r="N184" s="3">
        <v>2306.1799999999998</v>
      </c>
      <c r="O184" s="3">
        <v>1153.0899999999999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x14ac:dyDescent="0.25">
      <c r="A185" t="s">
        <v>2096</v>
      </c>
      <c r="B185" t="s">
        <v>6092</v>
      </c>
      <c r="C185" s="5" t="s">
        <v>1221</v>
      </c>
      <c r="D185" s="3"/>
      <c r="E185" s="3"/>
      <c r="F185" s="3"/>
      <c r="G185" s="3"/>
      <c r="H185" s="3">
        <v>31819.73</v>
      </c>
      <c r="I185" s="3">
        <v>27842.26</v>
      </c>
      <c r="J185" s="3">
        <v>23864.799999999999</v>
      </c>
      <c r="K185" s="3">
        <v>19887.330000000002</v>
      </c>
      <c r="L185" s="3">
        <v>15909.87</v>
      </c>
      <c r="M185" s="3">
        <v>11932.4</v>
      </c>
      <c r="N185" s="3">
        <v>7954.93</v>
      </c>
      <c r="O185" s="3">
        <v>3977.47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x14ac:dyDescent="0.25">
      <c r="A186" t="s">
        <v>2096</v>
      </c>
      <c r="B186" t="s">
        <v>6439</v>
      </c>
      <c r="C186" s="5" t="s">
        <v>6526</v>
      </c>
      <c r="D186" s="3"/>
      <c r="E186" s="3"/>
      <c r="F186" s="3"/>
      <c r="G186" s="3"/>
      <c r="H186" s="3">
        <v>52.86</v>
      </c>
      <c r="I186" s="3">
        <v>46.25</v>
      </c>
      <c r="J186" s="3">
        <v>39.65</v>
      </c>
      <c r="K186" s="3">
        <v>33.04</v>
      </c>
      <c r="L186" s="3">
        <v>26.43</v>
      </c>
      <c r="M186" s="3">
        <v>19.82</v>
      </c>
      <c r="N186" s="3">
        <v>13.22</v>
      </c>
      <c r="O186" s="3">
        <v>6.61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x14ac:dyDescent="0.25">
      <c r="A187" t="s">
        <v>1073</v>
      </c>
      <c r="B187" t="s">
        <v>6093</v>
      </c>
      <c r="C187" s="5" t="s">
        <v>1226</v>
      </c>
      <c r="D187" s="3"/>
      <c r="E187" s="3"/>
      <c r="F187" s="3"/>
      <c r="G187" s="3"/>
      <c r="H187" s="3">
        <v>4958.6400000000003</v>
      </c>
      <c r="I187" s="3">
        <v>4338.8100000000004</v>
      </c>
      <c r="J187" s="3">
        <v>3718.98</v>
      </c>
      <c r="K187" s="3">
        <v>3099.15</v>
      </c>
      <c r="L187" s="3">
        <v>2479.3200000000002</v>
      </c>
      <c r="M187" s="3">
        <v>1859.49</v>
      </c>
      <c r="N187" s="3">
        <v>1239.6600000000001</v>
      </c>
      <c r="O187" s="3">
        <v>619.83000000000004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x14ac:dyDescent="0.25">
      <c r="A188" t="s">
        <v>1073</v>
      </c>
      <c r="B188" t="s">
        <v>6094</v>
      </c>
      <c r="C188" s="5" t="s">
        <v>1227</v>
      </c>
      <c r="D188" s="3"/>
      <c r="E188" s="3"/>
      <c r="F188" s="3"/>
      <c r="G188" s="3"/>
      <c r="H188" s="3">
        <v>9159.2000000000007</v>
      </c>
      <c r="I188" s="3">
        <v>8014.3</v>
      </c>
      <c r="J188" s="3">
        <v>6869.4</v>
      </c>
      <c r="K188" s="3">
        <v>5724.5</v>
      </c>
      <c r="L188" s="3">
        <v>4579.6000000000004</v>
      </c>
      <c r="M188" s="3">
        <v>3434.7</v>
      </c>
      <c r="N188" s="3">
        <v>2289.8000000000002</v>
      </c>
      <c r="O188" s="3">
        <v>1144.9000000000001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x14ac:dyDescent="0.25">
      <c r="A189" t="s">
        <v>1073</v>
      </c>
      <c r="B189" t="s">
        <v>6440</v>
      </c>
      <c r="C189" s="5" t="s">
        <v>6526</v>
      </c>
      <c r="D189" s="3"/>
      <c r="E189" s="3"/>
      <c r="F189" s="3"/>
      <c r="G189" s="3"/>
      <c r="H189" s="3">
        <v>49.91</v>
      </c>
      <c r="I189" s="3">
        <v>43.67</v>
      </c>
      <c r="J189" s="3">
        <v>37.43</v>
      </c>
      <c r="K189" s="3">
        <v>31.19</v>
      </c>
      <c r="L189" s="3">
        <v>24.96</v>
      </c>
      <c r="M189" s="3">
        <v>18.72</v>
      </c>
      <c r="N189" s="3">
        <v>12.48</v>
      </c>
      <c r="O189" s="3">
        <v>6.24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x14ac:dyDescent="0.25">
      <c r="A190" t="s">
        <v>222</v>
      </c>
      <c r="B190" t="s">
        <v>6095</v>
      </c>
      <c r="C190" s="5" t="s">
        <v>1250</v>
      </c>
      <c r="D190" s="3"/>
      <c r="E190" s="3"/>
      <c r="F190" s="3"/>
      <c r="G190" s="3"/>
      <c r="H190" s="3">
        <v>1838.96</v>
      </c>
      <c r="I190" s="3">
        <v>1609.09</v>
      </c>
      <c r="J190" s="3">
        <v>1379.22</v>
      </c>
      <c r="K190" s="3">
        <v>1149.3499999999999</v>
      </c>
      <c r="L190" s="3">
        <v>919.48</v>
      </c>
      <c r="M190" s="3">
        <v>689.61</v>
      </c>
      <c r="N190" s="3">
        <v>459.74</v>
      </c>
      <c r="O190" s="3">
        <v>229.87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x14ac:dyDescent="0.25">
      <c r="A191" t="s">
        <v>222</v>
      </c>
      <c r="B191" t="s">
        <v>6096</v>
      </c>
      <c r="C191" s="5" t="s">
        <v>1251</v>
      </c>
      <c r="D191" s="3"/>
      <c r="E191" s="3"/>
      <c r="F191" s="3"/>
      <c r="G191" s="3"/>
      <c r="H191" s="3">
        <v>2713.7</v>
      </c>
      <c r="I191" s="3">
        <v>2374.4899999999998</v>
      </c>
      <c r="J191" s="3">
        <v>2035.28</v>
      </c>
      <c r="K191" s="3">
        <v>1696.06</v>
      </c>
      <c r="L191" s="3">
        <v>1356.85</v>
      </c>
      <c r="M191" s="3">
        <v>1017.64</v>
      </c>
      <c r="N191" s="3">
        <v>678.43</v>
      </c>
      <c r="O191" s="3">
        <v>339.21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x14ac:dyDescent="0.25">
      <c r="A192" t="s">
        <v>222</v>
      </c>
      <c r="B192" t="s">
        <v>6441</v>
      </c>
      <c r="C192" s="5" t="s">
        <v>6526</v>
      </c>
      <c r="D192" s="3"/>
      <c r="E192" s="3"/>
      <c r="F192" s="3"/>
      <c r="G192" s="3"/>
      <c r="H192" s="3">
        <v>21.29</v>
      </c>
      <c r="I192" s="3">
        <v>18.63</v>
      </c>
      <c r="J192" s="3">
        <v>15.97</v>
      </c>
      <c r="K192" s="3">
        <v>13.31</v>
      </c>
      <c r="L192" s="3">
        <v>10.65</v>
      </c>
      <c r="M192" s="3">
        <v>7.98</v>
      </c>
      <c r="N192" s="3">
        <v>5.32</v>
      </c>
      <c r="O192" s="3">
        <v>2.66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x14ac:dyDescent="0.25">
      <c r="A193" t="s">
        <v>2446</v>
      </c>
      <c r="B193" t="s">
        <v>6099</v>
      </c>
      <c r="C193" s="5" t="s">
        <v>1269</v>
      </c>
      <c r="D193" s="3"/>
      <c r="E193" s="3"/>
      <c r="F193" s="3"/>
      <c r="G193" s="3"/>
      <c r="H193" s="3">
        <v>4751.92</v>
      </c>
      <c r="I193" s="3">
        <v>4157.93</v>
      </c>
      <c r="J193" s="3">
        <v>3563.94</v>
      </c>
      <c r="K193" s="3">
        <v>2969.95</v>
      </c>
      <c r="L193" s="3">
        <v>2375.96</v>
      </c>
      <c r="M193" s="3">
        <v>1781.97</v>
      </c>
      <c r="N193" s="3">
        <v>1187.98</v>
      </c>
      <c r="O193" s="3">
        <v>593.99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x14ac:dyDescent="0.25">
      <c r="A194" t="s">
        <v>2446</v>
      </c>
      <c r="B194" t="s">
        <v>6100</v>
      </c>
      <c r="C194" s="5" t="s">
        <v>1270</v>
      </c>
      <c r="D194" s="3"/>
      <c r="E194" s="3"/>
      <c r="F194" s="3"/>
      <c r="G194" s="3"/>
      <c r="H194" s="3">
        <v>9110.74</v>
      </c>
      <c r="I194" s="3">
        <v>7971.9</v>
      </c>
      <c r="J194" s="3">
        <v>6833.06</v>
      </c>
      <c r="K194" s="3">
        <v>5694.21</v>
      </c>
      <c r="L194" s="3">
        <v>4555.37</v>
      </c>
      <c r="M194" s="3">
        <v>3416.53</v>
      </c>
      <c r="N194" s="3">
        <v>2277.69</v>
      </c>
      <c r="O194" s="3">
        <v>1138.8399999999999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x14ac:dyDescent="0.25">
      <c r="A195" t="s">
        <v>2446</v>
      </c>
      <c r="B195" t="s">
        <v>6101</v>
      </c>
      <c r="C195" s="5" t="s">
        <v>6102</v>
      </c>
      <c r="D195" s="3"/>
      <c r="E195" s="3"/>
      <c r="F195" s="3"/>
      <c r="G195" s="3"/>
      <c r="H195" s="3">
        <v>39313.01</v>
      </c>
      <c r="I195" s="3">
        <v>34398.879999999997</v>
      </c>
      <c r="J195" s="3">
        <v>29484.76</v>
      </c>
      <c r="K195" s="3">
        <v>24570.63</v>
      </c>
      <c r="L195" s="3">
        <v>19656.509999999998</v>
      </c>
      <c r="M195" s="3">
        <v>14742.38</v>
      </c>
      <c r="N195" s="3">
        <v>9828.25</v>
      </c>
      <c r="O195" s="3">
        <v>4914.13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x14ac:dyDescent="0.25">
      <c r="A196" t="s">
        <v>2446</v>
      </c>
      <c r="B196" t="s">
        <v>6216</v>
      </c>
      <c r="C196" s="5" t="s">
        <v>1288</v>
      </c>
      <c r="D196" s="3"/>
      <c r="E196" s="3"/>
      <c r="F196" s="3"/>
      <c r="G196" s="3"/>
      <c r="H196" s="3">
        <v>75.87</v>
      </c>
      <c r="I196" s="3">
        <v>66.39</v>
      </c>
      <c r="J196" s="3">
        <v>56.9</v>
      </c>
      <c r="K196" s="3">
        <v>47.42</v>
      </c>
      <c r="L196" s="3">
        <v>37.94</v>
      </c>
      <c r="M196" s="3">
        <v>28.45</v>
      </c>
      <c r="N196" s="3">
        <v>18.97</v>
      </c>
      <c r="O196" s="3">
        <v>9.48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x14ac:dyDescent="0.25">
      <c r="A197" t="s">
        <v>2446</v>
      </c>
      <c r="B197" t="s">
        <v>6376</v>
      </c>
      <c r="C197" s="5" t="s">
        <v>1289</v>
      </c>
      <c r="D197" s="3"/>
      <c r="E197" s="3"/>
      <c r="F197" s="3"/>
      <c r="G197" s="3"/>
      <c r="H197" s="3">
        <v>67.64</v>
      </c>
      <c r="I197" s="3">
        <v>59.19</v>
      </c>
      <c r="J197" s="3">
        <v>50.73</v>
      </c>
      <c r="K197" s="3">
        <v>42.28</v>
      </c>
      <c r="L197" s="3">
        <v>33.82</v>
      </c>
      <c r="M197" s="3">
        <v>25.37</v>
      </c>
      <c r="N197" s="3">
        <v>16.91</v>
      </c>
      <c r="O197" s="3">
        <v>8.4600000000000009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x14ac:dyDescent="0.25">
      <c r="A198" t="s">
        <v>2446</v>
      </c>
      <c r="B198" t="s">
        <v>6215</v>
      </c>
      <c r="C198" s="5" t="s">
        <v>1290</v>
      </c>
      <c r="D198" s="3"/>
      <c r="E198" s="3"/>
      <c r="F198" s="3"/>
      <c r="G198" s="3"/>
      <c r="H198" s="3">
        <v>572.29</v>
      </c>
      <c r="I198" s="3">
        <v>500.75</v>
      </c>
      <c r="J198" s="3">
        <v>429.22</v>
      </c>
      <c r="K198" s="3">
        <v>357.68</v>
      </c>
      <c r="L198" s="3">
        <v>286.14999999999998</v>
      </c>
      <c r="M198" s="3">
        <v>214.61</v>
      </c>
      <c r="N198" s="3">
        <v>143.07</v>
      </c>
      <c r="O198" s="3">
        <v>71.540000000000006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x14ac:dyDescent="0.25">
      <c r="A199" t="s">
        <v>2446</v>
      </c>
      <c r="B199" t="s">
        <v>6442</v>
      </c>
      <c r="C199" s="5" t="s">
        <v>6526</v>
      </c>
      <c r="D199" s="3"/>
      <c r="E199" s="3"/>
      <c r="F199" s="3"/>
      <c r="G199" s="3"/>
      <c r="H199" s="3">
        <v>43.87</v>
      </c>
      <c r="I199" s="3">
        <v>38.39</v>
      </c>
      <c r="J199" s="3">
        <v>32.9</v>
      </c>
      <c r="K199" s="3">
        <v>27.42</v>
      </c>
      <c r="L199" s="3">
        <v>21.94</v>
      </c>
      <c r="M199" s="3">
        <v>16.45</v>
      </c>
      <c r="N199" s="3">
        <v>10.97</v>
      </c>
      <c r="O199" s="3">
        <v>5.48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x14ac:dyDescent="0.25">
      <c r="A200" t="s">
        <v>1301</v>
      </c>
      <c r="B200" t="s">
        <v>6109</v>
      </c>
      <c r="C200" s="5" t="s">
        <v>1293</v>
      </c>
      <c r="D200" s="3"/>
      <c r="E200" s="3"/>
      <c r="F200" s="3"/>
      <c r="G200" s="3"/>
      <c r="H200" s="3">
        <v>4531.6400000000003</v>
      </c>
      <c r="I200" s="3">
        <v>3965.19</v>
      </c>
      <c r="J200" s="3">
        <v>3398.73</v>
      </c>
      <c r="K200" s="3">
        <v>2832.28</v>
      </c>
      <c r="L200" s="3">
        <v>2265.8200000000002</v>
      </c>
      <c r="M200" s="3">
        <v>1699.37</v>
      </c>
      <c r="N200" s="3">
        <v>1132.9100000000001</v>
      </c>
      <c r="O200" s="3">
        <v>566.46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x14ac:dyDescent="0.25">
      <c r="A201" t="s">
        <v>1301</v>
      </c>
      <c r="B201" t="s">
        <v>6110</v>
      </c>
      <c r="C201" s="5" t="s">
        <v>1294</v>
      </c>
      <c r="D201" s="3"/>
      <c r="E201" s="3"/>
      <c r="F201" s="3"/>
      <c r="G201" s="3"/>
      <c r="H201" s="3">
        <v>11519.83</v>
      </c>
      <c r="I201" s="3">
        <v>10079.85</v>
      </c>
      <c r="J201" s="3">
        <v>8639.8700000000008</v>
      </c>
      <c r="K201" s="3">
        <v>7199.89</v>
      </c>
      <c r="L201" s="3">
        <v>5759.92</v>
      </c>
      <c r="M201" s="3">
        <v>4319.9399999999996</v>
      </c>
      <c r="N201" s="3">
        <v>2879.96</v>
      </c>
      <c r="O201" s="3">
        <v>1439.98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x14ac:dyDescent="0.25">
      <c r="A202" t="s">
        <v>1301</v>
      </c>
      <c r="B202" t="s">
        <v>6111</v>
      </c>
      <c r="C202" s="5" t="s">
        <v>1309</v>
      </c>
      <c r="D202" s="3"/>
      <c r="E202" s="3"/>
      <c r="F202" s="3"/>
      <c r="G202" s="3"/>
      <c r="H202" s="3">
        <v>18431.689999999999</v>
      </c>
      <c r="I202" s="3">
        <v>16127.73</v>
      </c>
      <c r="J202" s="3">
        <v>13823.77</v>
      </c>
      <c r="K202" s="3">
        <v>11519.81</v>
      </c>
      <c r="L202" s="3">
        <v>9215.85</v>
      </c>
      <c r="M202" s="3">
        <v>6911.88</v>
      </c>
      <c r="N202" s="3">
        <v>4607.92</v>
      </c>
      <c r="O202" s="3">
        <v>2303.96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x14ac:dyDescent="0.25">
      <c r="A203" t="s">
        <v>1301</v>
      </c>
      <c r="B203" t="s">
        <v>6443</v>
      </c>
      <c r="C203" s="5" t="s">
        <v>6526</v>
      </c>
      <c r="D203" s="3"/>
      <c r="E203" s="3"/>
      <c r="F203" s="3"/>
      <c r="G203" s="3"/>
      <c r="H203" s="3">
        <v>44.37</v>
      </c>
      <c r="I203" s="3">
        <v>38.82</v>
      </c>
      <c r="J203" s="3">
        <v>33.28</v>
      </c>
      <c r="K203" s="3">
        <v>27.73</v>
      </c>
      <c r="L203" s="3">
        <v>22.19</v>
      </c>
      <c r="M203" s="3">
        <v>16.64</v>
      </c>
      <c r="N203" s="3">
        <v>11.09</v>
      </c>
      <c r="O203" s="3">
        <v>5.55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x14ac:dyDescent="0.25">
      <c r="A204" t="s">
        <v>1311</v>
      </c>
      <c r="B204" t="s">
        <v>6112</v>
      </c>
      <c r="C204" s="5" t="s">
        <v>1313</v>
      </c>
      <c r="D204" s="3"/>
      <c r="E204" s="3"/>
      <c r="F204" s="3"/>
      <c r="G204" s="3"/>
      <c r="H204" s="3">
        <v>2900.96</v>
      </c>
      <c r="I204" s="3">
        <v>2538.34</v>
      </c>
      <c r="J204" s="3">
        <v>2175.7199999999998</v>
      </c>
      <c r="K204" s="3">
        <v>1813.1</v>
      </c>
      <c r="L204" s="3">
        <v>1450.48</v>
      </c>
      <c r="M204" s="3">
        <v>1087.8599999999999</v>
      </c>
      <c r="N204" s="3">
        <v>725.24</v>
      </c>
      <c r="O204" s="3">
        <v>362.62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x14ac:dyDescent="0.25">
      <c r="A205" t="s">
        <v>1311</v>
      </c>
      <c r="B205" t="s">
        <v>6113</v>
      </c>
      <c r="C205" s="5" t="s">
        <v>1314</v>
      </c>
      <c r="D205" s="3"/>
      <c r="E205" s="3"/>
      <c r="F205" s="3"/>
      <c r="G205" s="3"/>
      <c r="H205" s="3">
        <v>7219.89</v>
      </c>
      <c r="I205" s="3">
        <v>6317.4</v>
      </c>
      <c r="J205" s="3">
        <v>5414.92</v>
      </c>
      <c r="K205" s="3">
        <v>4512.43</v>
      </c>
      <c r="L205" s="3">
        <v>3609.95</v>
      </c>
      <c r="M205" s="3">
        <v>2707.46</v>
      </c>
      <c r="N205" s="3">
        <v>1804.97</v>
      </c>
      <c r="O205" s="3">
        <v>902.49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x14ac:dyDescent="0.25">
      <c r="A206" t="s">
        <v>1311</v>
      </c>
      <c r="B206" t="s">
        <v>6114</v>
      </c>
      <c r="C206" s="5" t="s">
        <v>6115</v>
      </c>
      <c r="D206" s="3"/>
      <c r="E206" s="3"/>
      <c r="F206" s="3"/>
      <c r="G206" s="3"/>
      <c r="H206" s="3">
        <v>10985.63</v>
      </c>
      <c r="I206" s="3">
        <v>9612.43</v>
      </c>
      <c r="J206" s="3">
        <v>8239.2199999999993</v>
      </c>
      <c r="K206" s="3">
        <v>6866.02</v>
      </c>
      <c r="L206" s="3">
        <v>5492.82</v>
      </c>
      <c r="M206" s="3">
        <v>4119.6099999999997</v>
      </c>
      <c r="N206" s="3">
        <v>2746.41</v>
      </c>
      <c r="O206" s="3">
        <v>1373.2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x14ac:dyDescent="0.25">
      <c r="A207" t="s">
        <v>1311</v>
      </c>
      <c r="B207" t="s">
        <v>6444</v>
      </c>
      <c r="C207" s="5" t="s">
        <v>6526</v>
      </c>
      <c r="D207" s="3"/>
      <c r="E207" s="3"/>
      <c r="F207" s="3"/>
      <c r="G207" s="3"/>
      <c r="H207" s="3">
        <v>33</v>
      </c>
      <c r="I207" s="3">
        <v>28.88</v>
      </c>
      <c r="J207" s="3">
        <v>24.75</v>
      </c>
      <c r="K207" s="3">
        <v>20.63</v>
      </c>
      <c r="L207" s="3">
        <v>16.5</v>
      </c>
      <c r="M207" s="3">
        <v>12.38</v>
      </c>
      <c r="N207" s="3">
        <v>8.25</v>
      </c>
      <c r="O207" s="3">
        <v>4.13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x14ac:dyDescent="0.25">
      <c r="A208" t="s">
        <v>2679</v>
      </c>
      <c r="B208" t="s">
        <v>6116</v>
      </c>
      <c r="C208" s="5" t="s">
        <v>1330</v>
      </c>
      <c r="D208" s="3"/>
      <c r="E208" s="3"/>
      <c r="F208" s="3"/>
      <c r="G208" s="3"/>
      <c r="H208" s="3">
        <v>1664.71</v>
      </c>
      <c r="I208" s="3">
        <v>1456.62</v>
      </c>
      <c r="J208" s="3">
        <v>1248.53</v>
      </c>
      <c r="K208" s="3">
        <v>1040.44</v>
      </c>
      <c r="L208" s="3">
        <v>832.36</v>
      </c>
      <c r="M208" s="3">
        <v>624.27</v>
      </c>
      <c r="N208" s="3">
        <v>416.18</v>
      </c>
      <c r="O208" s="3">
        <v>208.09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x14ac:dyDescent="0.25">
      <c r="A209" t="s">
        <v>2679</v>
      </c>
      <c r="B209" t="s">
        <v>6117</v>
      </c>
      <c r="C209" s="5" t="s">
        <v>1331</v>
      </c>
      <c r="D209" s="3"/>
      <c r="E209" s="3"/>
      <c r="F209" s="3"/>
      <c r="G209" s="3"/>
      <c r="H209" s="3">
        <v>3604.39</v>
      </c>
      <c r="I209" s="3">
        <v>3153.84</v>
      </c>
      <c r="J209" s="3">
        <v>2703.29</v>
      </c>
      <c r="K209" s="3">
        <v>2252.7399999999998</v>
      </c>
      <c r="L209" s="3">
        <v>1802.2</v>
      </c>
      <c r="M209" s="3">
        <v>1351.65</v>
      </c>
      <c r="N209" s="3">
        <v>901.1</v>
      </c>
      <c r="O209" s="3">
        <v>450.55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x14ac:dyDescent="0.25">
      <c r="A210" t="s">
        <v>2679</v>
      </c>
      <c r="B210" t="s">
        <v>6445</v>
      </c>
      <c r="C210" s="5" t="s">
        <v>6526</v>
      </c>
      <c r="D210" s="3"/>
      <c r="E210" s="3"/>
      <c r="F210" s="3"/>
      <c r="G210" s="3"/>
      <c r="H210" s="3">
        <v>19.48</v>
      </c>
      <c r="I210" s="3">
        <v>17.05</v>
      </c>
      <c r="J210" s="3">
        <v>14.61</v>
      </c>
      <c r="K210" s="3">
        <v>12.18</v>
      </c>
      <c r="L210" s="3">
        <v>9.74</v>
      </c>
      <c r="M210" s="3">
        <v>7.31</v>
      </c>
      <c r="N210" s="3">
        <v>4.87</v>
      </c>
      <c r="O210" s="3">
        <v>2.44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x14ac:dyDescent="0.25">
      <c r="A211" t="s">
        <v>63</v>
      </c>
      <c r="B211" t="s">
        <v>6119</v>
      </c>
      <c r="C211" s="5" t="s">
        <v>1349</v>
      </c>
      <c r="D211" s="3"/>
      <c r="E211" s="3"/>
      <c r="F211" s="3"/>
      <c r="G211" s="3"/>
      <c r="H211" s="3">
        <v>2843.2</v>
      </c>
      <c r="I211" s="3">
        <v>2487.8000000000002</v>
      </c>
      <c r="J211" s="3">
        <v>2132.4</v>
      </c>
      <c r="K211" s="3">
        <v>1777</v>
      </c>
      <c r="L211" s="3">
        <v>1421.6</v>
      </c>
      <c r="M211" s="3">
        <v>1066.2</v>
      </c>
      <c r="N211" s="3">
        <v>710.8</v>
      </c>
      <c r="O211" s="3">
        <v>355.4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x14ac:dyDescent="0.25">
      <c r="A212" t="s">
        <v>63</v>
      </c>
      <c r="B212" t="s">
        <v>6120</v>
      </c>
      <c r="C212" s="5" t="s">
        <v>1350</v>
      </c>
      <c r="D212" s="3"/>
      <c r="E212" s="3"/>
      <c r="F212" s="3"/>
      <c r="G212" s="3"/>
      <c r="H212" s="3">
        <v>5312.78</v>
      </c>
      <c r="I212" s="3">
        <v>4648.68</v>
      </c>
      <c r="J212" s="3">
        <v>3984.59</v>
      </c>
      <c r="K212" s="3">
        <v>3320.49</v>
      </c>
      <c r="L212" s="3">
        <v>2656.39</v>
      </c>
      <c r="M212" s="3">
        <v>1992.29</v>
      </c>
      <c r="N212" s="3">
        <v>1328.2</v>
      </c>
      <c r="O212" s="3">
        <v>664.1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x14ac:dyDescent="0.25">
      <c r="A213" t="s">
        <v>63</v>
      </c>
      <c r="B213" t="s">
        <v>6108</v>
      </c>
      <c r="C213" s="5" t="s">
        <v>1390</v>
      </c>
      <c r="D213" s="3"/>
      <c r="E213" s="3"/>
      <c r="F213" s="3"/>
      <c r="G213" s="3"/>
      <c r="H213" s="3">
        <v>49.72</v>
      </c>
      <c r="I213" s="3">
        <v>43.51</v>
      </c>
      <c r="J213" s="3">
        <v>37.29</v>
      </c>
      <c r="K213" s="3">
        <v>31.08</v>
      </c>
      <c r="L213" s="3">
        <v>24.86</v>
      </c>
      <c r="M213" s="3">
        <v>18.649999999999999</v>
      </c>
      <c r="N213" s="3">
        <v>12.43</v>
      </c>
      <c r="O213" s="3">
        <v>6.22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x14ac:dyDescent="0.25">
      <c r="A214" t="s">
        <v>63</v>
      </c>
      <c r="B214" t="s">
        <v>5888</v>
      </c>
      <c r="C214" s="5" t="s">
        <v>1391</v>
      </c>
      <c r="D214" s="3"/>
      <c r="E214" s="3"/>
      <c r="F214" s="3"/>
      <c r="G214" s="3"/>
      <c r="H214" s="3">
        <v>531.64</v>
      </c>
      <c r="I214" s="3">
        <v>465.19</v>
      </c>
      <c r="J214" s="3">
        <v>398.73</v>
      </c>
      <c r="K214" s="3">
        <v>332.28</v>
      </c>
      <c r="L214" s="3">
        <v>265.82</v>
      </c>
      <c r="M214" s="3">
        <v>199.37</v>
      </c>
      <c r="N214" s="3">
        <v>132.91</v>
      </c>
      <c r="O214" s="3">
        <v>66.459999999999994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x14ac:dyDescent="0.25">
      <c r="A215" t="s">
        <v>63</v>
      </c>
      <c r="B215" t="s">
        <v>6192</v>
      </c>
      <c r="C215" s="5" t="s">
        <v>1392</v>
      </c>
      <c r="D215" s="3"/>
      <c r="E215" s="3"/>
      <c r="F215" s="3"/>
      <c r="G215" s="3"/>
      <c r="H215" s="3">
        <v>15.74</v>
      </c>
      <c r="I215" s="3">
        <v>13.77</v>
      </c>
      <c r="J215" s="3">
        <v>11.81</v>
      </c>
      <c r="K215" s="3">
        <v>9.84</v>
      </c>
      <c r="L215" s="3">
        <v>7.87</v>
      </c>
      <c r="M215" s="3">
        <v>5.9</v>
      </c>
      <c r="N215" s="3">
        <v>3.94</v>
      </c>
      <c r="O215" s="3">
        <v>1.97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x14ac:dyDescent="0.25">
      <c r="A216" t="s">
        <v>63</v>
      </c>
      <c r="B216" t="s">
        <v>6372</v>
      </c>
      <c r="C216" s="5" t="s">
        <v>1393</v>
      </c>
      <c r="D216" s="3"/>
      <c r="E216" s="3"/>
      <c r="F216" s="3"/>
      <c r="G216" s="3"/>
      <c r="H216" s="3">
        <v>11.06</v>
      </c>
      <c r="I216" s="3">
        <v>9.68</v>
      </c>
      <c r="J216" s="3">
        <v>8.3000000000000007</v>
      </c>
      <c r="K216" s="3">
        <v>6.91</v>
      </c>
      <c r="L216" s="3">
        <v>5.53</v>
      </c>
      <c r="M216" s="3">
        <v>4.1500000000000004</v>
      </c>
      <c r="N216" s="3">
        <v>2.77</v>
      </c>
      <c r="O216" s="3">
        <v>1.38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x14ac:dyDescent="0.25">
      <c r="A217" t="s">
        <v>63</v>
      </c>
      <c r="B217" t="s">
        <v>6225</v>
      </c>
      <c r="C217" s="5" t="s">
        <v>1394</v>
      </c>
      <c r="D217" s="3"/>
      <c r="E217" s="3"/>
      <c r="F217" s="3"/>
      <c r="G217" s="3"/>
      <c r="H217" s="3">
        <v>274.05</v>
      </c>
      <c r="I217" s="3">
        <v>239.79</v>
      </c>
      <c r="J217" s="3">
        <v>205.54</v>
      </c>
      <c r="K217" s="3">
        <v>171.28</v>
      </c>
      <c r="L217" s="3">
        <v>137.03</v>
      </c>
      <c r="M217" s="3">
        <v>102.77</v>
      </c>
      <c r="N217" s="3">
        <v>68.510000000000005</v>
      </c>
      <c r="O217" s="3">
        <v>34.26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x14ac:dyDescent="0.25">
      <c r="A218" t="s">
        <v>63</v>
      </c>
      <c r="B218" t="s">
        <v>5886</v>
      </c>
      <c r="C218" s="5" t="s">
        <v>1395</v>
      </c>
      <c r="D218" s="3"/>
      <c r="E218" s="3"/>
      <c r="F218" s="3"/>
      <c r="G218" s="3"/>
      <c r="H218" s="3">
        <v>1419.02</v>
      </c>
      <c r="I218" s="3">
        <v>1241.6400000000001</v>
      </c>
      <c r="J218" s="3">
        <v>1064.27</v>
      </c>
      <c r="K218" s="3">
        <v>886.89</v>
      </c>
      <c r="L218" s="3">
        <v>709.51</v>
      </c>
      <c r="M218" s="3">
        <v>532.13</v>
      </c>
      <c r="N218" s="3">
        <v>354.76</v>
      </c>
      <c r="O218" s="3">
        <v>177.38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x14ac:dyDescent="0.25">
      <c r="A219" t="s">
        <v>63</v>
      </c>
      <c r="B219" t="s">
        <v>5887</v>
      </c>
      <c r="C219" s="5" t="s">
        <v>1397</v>
      </c>
      <c r="D219" s="3"/>
      <c r="E219" s="3"/>
      <c r="F219" s="3"/>
      <c r="G219" s="3"/>
      <c r="H219" s="3">
        <v>604</v>
      </c>
      <c r="I219" s="3">
        <v>528.5</v>
      </c>
      <c r="J219" s="3">
        <v>453</v>
      </c>
      <c r="K219" s="3">
        <v>377.5</v>
      </c>
      <c r="L219" s="3">
        <v>302</v>
      </c>
      <c r="M219" s="3">
        <v>226.5</v>
      </c>
      <c r="N219" s="3">
        <v>151</v>
      </c>
      <c r="O219" s="3">
        <v>75.5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x14ac:dyDescent="0.25">
      <c r="A220" t="s">
        <v>63</v>
      </c>
      <c r="B220" t="s">
        <v>6446</v>
      </c>
      <c r="C220" s="5" t="s">
        <v>6526</v>
      </c>
      <c r="D220" s="3"/>
      <c r="E220" s="3"/>
      <c r="F220" s="3"/>
      <c r="G220" s="3"/>
      <c r="H220" s="3">
        <v>35.39</v>
      </c>
      <c r="I220" s="3">
        <v>30.97</v>
      </c>
      <c r="J220" s="3">
        <v>26.54</v>
      </c>
      <c r="K220" s="3">
        <v>22.12</v>
      </c>
      <c r="L220" s="3">
        <v>17.7</v>
      </c>
      <c r="M220" s="3">
        <v>13.27</v>
      </c>
      <c r="N220" s="3">
        <v>8.85</v>
      </c>
      <c r="O220" s="3">
        <v>4.42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x14ac:dyDescent="0.25">
      <c r="A221" t="s">
        <v>13</v>
      </c>
      <c r="B221" t="s">
        <v>6123</v>
      </c>
      <c r="C221" s="5" t="s">
        <v>1402</v>
      </c>
      <c r="D221" s="3"/>
      <c r="E221" s="3"/>
      <c r="F221" s="3"/>
      <c r="G221" s="3"/>
      <c r="H221" s="3">
        <v>3026.99</v>
      </c>
      <c r="I221" s="3">
        <v>2648.62</v>
      </c>
      <c r="J221" s="3">
        <v>2270.2399999999998</v>
      </c>
      <c r="K221" s="3">
        <v>1891.87</v>
      </c>
      <c r="L221" s="3">
        <v>1513.5</v>
      </c>
      <c r="M221" s="3">
        <v>1135.1199999999999</v>
      </c>
      <c r="N221" s="3">
        <v>756.75</v>
      </c>
      <c r="O221" s="3">
        <v>378.37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x14ac:dyDescent="0.25">
      <c r="A222" t="s">
        <v>13</v>
      </c>
      <c r="B222" t="s">
        <v>6124</v>
      </c>
      <c r="C222" s="5" t="s">
        <v>1403</v>
      </c>
      <c r="D222" s="3"/>
      <c r="E222" s="3"/>
      <c r="F222" s="3"/>
      <c r="G222" s="3"/>
      <c r="H222" s="3">
        <v>9278.5400000000009</v>
      </c>
      <c r="I222" s="3">
        <v>8118.72</v>
      </c>
      <c r="J222" s="3">
        <v>6958.91</v>
      </c>
      <c r="K222" s="3">
        <v>5799.09</v>
      </c>
      <c r="L222" s="3">
        <v>4639.2700000000004</v>
      </c>
      <c r="M222" s="3">
        <v>3479.45</v>
      </c>
      <c r="N222" s="3">
        <v>2319.64</v>
      </c>
      <c r="O222" s="3">
        <v>1159.82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x14ac:dyDescent="0.25">
      <c r="A223" t="s">
        <v>13</v>
      </c>
      <c r="B223" t="s">
        <v>6125</v>
      </c>
      <c r="C223" s="5" t="s">
        <v>1421</v>
      </c>
      <c r="D223" s="3"/>
      <c r="E223" s="3"/>
      <c r="F223" s="3"/>
      <c r="G223" s="3"/>
      <c r="H223" s="3">
        <v>13024.96</v>
      </c>
      <c r="I223" s="3">
        <v>11396.84</v>
      </c>
      <c r="J223" s="3">
        <v>9768.7199999999993</v>
      </c>
      <c r="K223" s="3">
        <v>8140.6</v>
      </c>
      <c r="L223" s="3">
        <v>6512.48</v>
      </c>
      <c r="M223" s="3">
        <v>4884.3599999999997</v>
      </c>
      <c r="N223" s="3">
        <v>3256.24</v>
      </c>
      <c r="O223" s="3">
        <v>1628.12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x14ac:dyDescent="0.25">
      <c r="A224" t="s">
        <v>13</v>
      </c>
      <c r="B224" t="s">
        <v>5890</v>
      </c>
      <c r="C224" s="5" t="s">
        <v>1422</v>
      </c>
      <c r="D224" s="3"/>
      <c r="E224" s="3"/>
      <c r="F224" s="3"/>
      <c r="G224" s="3"/>
      <c r="H224" s="3">
        <v>146.30000000000001</v>
      </c>
      <c r="I224" s="3">
        <v>128.01</v>
      </c>
      <c r="J224" s="3">
        <v>109.73</v>
      </c>
      <c r="K224" s="3">
        <v>91.44</v>
      </c>
      <c r="L224" s="3">
        <v>73.150000000000006</v>
      </c>
      <c r="M224" s="3">
        <v>54.86</v>
      </c>
      <c r="N224" s="3">
        <v>36.58</v>
      </c>
      <c r="O224" s="3">
        <v>18.29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x14ac:dyDescent="0.25">
      <c r="A225" t="s">
        <v>13</v>
      </c>
      <c r="B225" t="s">
        <v>6193</v>
      </c>
      <c r="C225" s="5" t="s">
        <v>1423</v>
      </c>
      <c r="D225" s="3"/>
      <c r="E225" s="3"/>
      <c r="F225" s="3"/>
      <c r="G225" s="3"/>
      <c r="H225" s="3">
        <v>130.18</v>
      </c>
      <c r="I225" s="3">
        <v>113.91</v>
      </c>
      <c r="J225" s="3">
        <v>97.64</v>
      </c>
      <c r="K225" s="3">
        <v>81.36</v>
      </c>
      <c r="L225" s="3">
        <v>65.09</v>
      </c>
      <c r="M225" s="3">
        <v>48.82</v>
      </c>
      <c r="N225" s="3">
        <v>32.549999999999997</v>
      </c>
      <c r="O225" s="3">
        <v>16.27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x14ac:dyDescent="0.25">
      <c r="A226" t="s">
        <v>13</v>
      </c>
      <c r="B226" t="s">
        <v>6285</v>
      </c>
      <c r="C226" s="5" t="s">
        <v>1424</v>
      </c>
      <c r="D226" s="3"/>
      <c r="E226" s="3"/>
      <c r="F226" s="3"/>
      <c r="G226" s="3"/>
      <c r="H226" s="3">
        <v>34.54</v>
      </c>
      <c r="I226" s="3">
        <v>30.22</v>
      </c>
      <c r="J226" s="3">
        <v>25.91</v>
      </c>
      <c r="K226" s="3">
        <v>21.59</v>
      </c>
      <c r="L226" s="3">
        <v>17.27</v>
      </c>
      <c r="M226" s="3">
        <v>12.95</v>
      </c>
      <c r="N226" s="3">
        <v>8.64</v>
      </c>
      <c r="O226" s="3">
        <v>4.32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x14ac:dyDescent="0.25">
      <c r="A227" t="s">
        <v>13</v>
      </c>
      <c r="B227" t="s">
        <v>6447</v>
      </c>
      <c r="C227" s="5" t="s">
        <v>6526</v>
      </c>
      <c r="D227" s="3"/>
      <c r="E227" s="3"/>
      <c r="F227" s="3"/>
      <c r="G227" s="3"/>
      <c r="H227" s="3">
        <v>36.01</v>
      </c>
      <c r="I227" s="3">
        <v>31.51</v>
      </c>
      <c r="J227" s="3">
        <v>27.01</v>
      </c>
      <c r="K227" s="3">
        <v>22.51</v>
      </c>
      <c r="L227" s="3">
        <v>18.010000000000002</v>
      </c>
      <c r="M227" s="3">
        <v>13.5</v>
      </c>
      <c r="N227" s="3">
        <v>9</v>
      </c>
      <c r="O227" s="3">
        <v>4.5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x14ac:dyDescent="0.25">
      <c r="A228" t="s">
        <v>40</v>
      </c>
      <c r="B228" t="s">
        <v>6127</v>
      </c>
      <c r="C228" s="5" t="s">
        <v>1431</v>
      </c>
      <c r="D228" s="3"/>
      <c r="E228" s="3"/>
      <c r="F228" s="3"/>
      <c r="G228" s="3"/>
      <c r="H228" s="3">
        <v>3312.46</v>
      </c>
      <c r="I228" s="3">
        <v>2898.4</v>
      </c>
      <c r="J228" s="3">
        <v>2484.35</v>
      </c>
      <c r="K228" s="3">
        <v>2070.29</v>
      </c>
      <c r="L228" s="3">
        <v>1656.23</v>
      </c>
      <c r="M228" s="3">
        <v>1242.17</v>
      </c>
      <c r="N228" s="3">
        <v>828.12</v>
      </c>
      <c r="O228" s="3">
        <v>414.06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x14ac:dyDescent="0.25">
      <c r="A229" t="s">
        <v>40</v>
      </c>
      <c r="B229" t="s">
        <v>6128</v>
      </c>
      <c r="C229" s="5" t="s">
        <v>1432</v>
      </c>
      <c r="D229" s="3"/>
      <c r="E229" s="3"/>
      <c r="F229" s="3"/>
      <c r="G229" s="3"/>
      <c r="H229" s="3">
        <v>4710.6499999999996</v>
      </c>
      <c r="I229" s="3">
        <v>4121.82</v>
      </c>
      <c r="J229" s="3">
        <v>3532.99</v>
      </c>
      <c r="K229" s="3">
        <v>2944.16</v>
      </c>
      <c r="L229" s="3">
        <v>2355.33</v>
      </c>
      <c r="M229" s="3">
        <v>1766.49</v>
      </c>
      <c r="N229" s="3">
        <v>1177.6600000000001</v>
      </c>
      <c r="O229" s="3">
        <v>588.83000000000004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x14ac:dyDescent="0.25">
      <c r="A230" t="s">
        <v>40</v>
      </c>
      <c r="B230" t="s">
        <v>5975</v>
      </c>
      <c r="C230" s="5" t="s">
        <v>1489</v>
      </c>
      <c r="D230" s="3"/>
      <c r="E230" s="3"/>
      <c r="F230" s="3"/>
      <c r="G230" s="3"/>
      <c r="H230" s="3">
        <v>18.59</v>
      </c>
      <c r="I230" s="3">
        <v>16.27</v>
      </c>
      <c r="J230" s="3">
        <v>13.94</v>
      </c>
      <c r="K230" s="3">
        <v>11.62</v>
      </c>
      <c r="L230" s="3">
        <v>9.3000000000000007</v>
      </c>
      <c r="M230" s="3">
        <v>6.97</v>
      </c>
      <c r="N230" s="3">
        <v>4.6500000000000004</v>
      </c>
      <c r="O230" s="3">
        <v>2.3199999999999998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x14ac:dyDescent="0.25">
      <c r="A231" t="s">
        <v>40</v>
      </c>
      <c r="B231" t="s">
        <v>6348</v>
      </c>
      <c r="C231" s="5" t="s">
        <v>1490</v>
      </c>
      <c r="D231" s="3"/>
      <c r="E231" s="3"/>
      <c r="F231" s="3"/>
      <c r="G231" s="3"/>
      <c r="H231" s="3">
        <v>93.11</v>
      </c>
      <c r="I231" s="3">
        <v>81.47</v>
      </c>
      <c r="J231" s="3">
        <v>69.83</v>
      </c>
      <c r="K231" s="3">
        <v>58.19</v>
      </c>
      <c r="L231" s="3">
        <v>46.56</v>
      </c>
      <c r="M231" s="3">
        <v>34.92</v>
      </c>
      <c r="N231" s="3">
        <v>23.28</v>
      </c>
      <c r="O231" s="3">
        <v>11.64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x14ac:dyDescent="0.25">
      <c r="A232" t="s">
        <v>40</v>
      </c>
      <c r="B232" t="s">
        <v>6374</v>
      </c>
      <c r="C232" s="5" t="s">
        <v>1491</v>
      </c>
      <c r="D232" s="3"/>
      <c r="E232" s="3"/>
      <c r="F232" s="3"/>
      <c r="G232" s="3"/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x14ac:dyDescent="0.25">
      <c r="A233" t="s">
        <v>40</v>
      </c>
      <c r="B233" t="s">
        <v>6222</v>
      </c>
      <c r="C233" s="5" t="s">
        <v>6223</v>
      </c>
      <c r="D233" s="3"/>
      <c r="E233" s="3"/>
      <c r="F233" s="3"/>
      <c r="G233" s="3"/>
      <c r="H233" s="3">
        <v>751.81</v>
      </c>
      <c r="I233" s="3">
        <v>657.83</v>
      </c>
      <c r="J233" s="3">
        <v>563.86</v>
      </c>
      <c r="K233" s="3">
        <v>469.88</v>
      </c>
      <c r="L233" s="3">
        <v>375.91</v>
      </c>
      <c r="M233" s="3">
        <v>281.93</v>
      </c>
      <c r="N233" s="3">
        <v>187.95</v>
      </c>
      <c r="O233" s="3">
        <v>93.98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x14ac:dyDescent="0.25">
      <c r="A234" t="s">
        <v>40</v>
      </c>
      <c r="B234" t="s">
        <v>6448</v>
      </c>
      <c r="C234" s="5" t="s">
        <v>6526</v>
      </c>
      <c r="D234" s="3"/>
      <c r="E234" s="3"/>
      <c r="F234" s="3"/>
      <c r="G234" s="3"/>
      <c r="H234" s="3">
        <v>51.32</v>
      </c>
      <c r="I234" s="3">
        <v>44.91</v>
      </c>
      <c r="J234" s="3">
        <v>38.49</v>
      </c>
      <c r="K234" s="3">
        <v>32.08</v>
      </c>
      <c r="L234" s="3">
        <v>25.66</v>
      </c>
      <c r="M234" s="3">
        <v>19.25</v>
      </c>
      <c r="N234" s="3">
        <v>12.83</v>
      </c>
      <c r="O234" s="3">
        <v>6.42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x14ac:dyDescent="0.25">
      <c r="A235" t="s">
        <v>14</v>
      </c>
      <c r="B235" t="s">
        <v>6129</v>
      </c>
      <c r="C235" s="5" t="s">
        <v>1492</v>
      </c>
      <c r="D235" s="3"/>
      <c r="E235" s="3"/>
      <c r="F235" s="3"/>
      <c r="G235" s="3"/>
      <c r="H235" s="3">
        <v>3419.86</v>
      </c>
      <c r="I235" s="3">
        <v>2992.38</v>
      </c>
      <c r="J235" s="3">
        <v>2564.9</v>
      </c>
      <c r="K235" s="3">
        <v>2137.41</v>
      </c>
      <c r="L235" s="3">
        <v>1709.93</v>
      </c>
      <c r="M235" s="3">
        <v>1282.45</v>
      </c>
      <c r="N235" s="3">
        <v>854.97</v>
      </c>
      <c r="O235" s="3">
        <v>427.48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x14ac:dyDescent="0.25">
      <c r="A236" t="s">
        <v>14</v>
      </c>
      <c r="B236" t="s">
        <v>6130</v>
      </c>
      <c r="C236" s="5" t="s">
        <v>1493</v>
      </c>
      <c r="D236" s="3"/>
      <c r="E236" s="3"/>
      <c r="F236" s="3"/>
      <c r="G236" s="3"/>
      <c r="H236" s="3">
        <v>6711.77</v>
      </c>
      <c r="I236" s="3">
        <v>5872.8</v>
      </c>
      <c r="J236" s="3">
        <v>5033.83</v>
      </c>
      <c r="K236" s="3">
        <v>4194.8599999999997</v>
      </c>
      <c r="L236" s="3">
        <v>3355.89</v>
      </c>
      <c r="M236" s="3">
        <v>2516.91</v>
      </c>
      <c r="N236" s="3">
        <v>1677.94</v>
      </c>
      <c r="O236" s="3">
        <v>838.97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x14ac:dyDescent="0.25">
      <c r="A237" t="s">
        <v>14</v>
      </c>
      <c r="B237" t="s">
        <v>6131</v>
      </c>
      <c r="C237" s="5" t="s">
        <v>1502</v>
      </c>
      <c r="D237" s="3"/>
      <c r="E237" s="3"/>
      <c r="F237" s="3"/>
      <c r="G237" s="3"/>
      <c r="H237" s="3">
        <v>14687.54</v>
      </c>
      <c r="I237" s="3">
        <v>12851.6</v>
      </c>
      <c r="J237" s="3">
        <v>11015.66</v>
      </c>
      <c r="K237" s="3">
        <v>9179.7099999999991</v>
      </c>
      <c r="L237" s="3">
        <v>7343.77</v>
      </c>
      <c r="M237" s="3">
        <v>5507.83</v>
      </c>
      <c r="N237" s="3">
        <v>3671.89</v>
      </c>
      <c r="O237" s="3">
        <v>1835.94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x14ac:dyDescent="0.25">
      <c r="A238" t="s">
        <v>14</v>
      </c>
      <c r="B238" t="s">
        <v>6449</v>
      </c>
      <c r="C238" s="5" t="s">
        <v>6526</v>
      </c>
      <c r="D238" s="3"/>
      <c r="E238" s="3"/>
      <c r="F238" s="3"/>
      <c r="G238" s="3"/>
      <c r="H238" s="3">
        <v>32.04</v>
      </c>
      <c r="I238" s="3">
        <v>28.04</v>
      </c>
      <c r="J238" s="3">
        <v>24.03</v>
      </c>
      <c r="K238" s="3">
        <v>20.03</v>
      </c>
      <c r="L238" s="3">
        <v>16.02</v>
      </c>
      <c r="M238" s="3">
        <v>12.02</v>
      </c>
      <c r="N238" s="3">
        <v>8.01</v>
      </c>
      <c r="O238" s="3">
        <v>4.01</v>
      </c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x14ac:dyDescent="0.25">
      <c r="A239" t="s">
        <v>2101</v>
      </c>
      <c r="B239" t="s">
        <v>6118</v>
      </c>
      <c r="C239" s="5" t="s">
        <v>1508</v>
      </c>
      <c r="D239" s="3"/>
      <c r="E239" s="3"/>
      <c r="F239" s="3"/>
      <c r="G239" s="3"/>
      <c r="H239" s="3">
        <v>24045.13</v>
      </c>
      <c r="I239" s="3">
        <v>21039.49</v>
      </c>
      <c r="J239" s="3">
        <v>18033.849999999999</v>
      </c>
      <c r="K239" s="3">
        <v>15028.21</v>
      </c>
      <c r="L239" s="3">
        <v>12022.57</v>
      </c>
      <c r="M239" s="3">
        <v>9016.92</v>
      </c>
      <c r="N239" s="3">
        <v>6011.28</v>
      </c>
      <c r="O239" s="3">
        <v>3005.64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x14ac:dyDescent="0.25">
      <c r="A240" t="s">
        <v>2101</v>
      </c>
      <c r="B240" t="s">
        <v>6134</v>
      </c>
      <c r="C240" s="5" t="s">
        <v>1506</v>
      </c>
      <c r="D240" s="3"/>
      <c r="E240" s="3"/>
      <c r="F240" s="3"/>
      <c r="G240" s="3"/>
      <c r="H240" s="3">
        <v>12851.48</v>
      </c>
      <c r="I240" s="3">
        <v>11245.05</v>
      </c>
      <c r="J240" s="3">
        <v>9638.61</v>
      </c>
      <c r="K240" s="3">
        <v>8032.18</v>
      </c>
      <c r="L240" s="3">
        <v>6425.74</v>
      </c>
      <c r="M240" s="3">
        <v>4819.3100000000004</v>
      </c>
      <c r="N240" s="3">
        <v>3212.87</v>
      </c>
      <c r="O240" s="3">
        <v>1606.44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x14ac:dyDescent="0.25">
      <c r="A241" t="s">
        <v>2101</v>
      </c>
      <c r="B241" t="s">
        <v>6135</v>
      </c>
      <c r="C241" s="5" t="s">
        <v>1507</v>
      </c>
      <c r="D241" s="3"/>
      <c r="E241" s="3"/>
      <c r="F241" s="3"/>
      <c r="G241" s="3"/>
      <c r="H241" s="3">
        <v>26578.22</v>
      </c>
      <c r="I241" s="3">
        <v>23255.94</v>
      </c>
      <c r="J241" s="3">
        <v>19933.669999999998</v>
      </c>
      <c r="K241" s="3">
        <v>16611.39</v>
      </c>
      <c r="L241" s="3">
        <v>13289.11</v>
      </c>
      <c r="M241" s="3">
        <v>9966.83</v>
      </c>
      <c r="N241" s="3">
        <v>6644.56</v>
      </c>
      <c r="O241" s="3">
        <v>3322.28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x14ac:dyDescent="0.25">
      <c r="A242" t="s">
        <v>2101</v>
      </c>
      <c r="B242" t="s">
        <v>6177</v>
      </c>
      <c r="C242" s="5" t="s">
        <v>1529</v>
      </c>
      <c r="D242" s="3"/>
      <c r="E242" s="3"/>
      <c r="F242" s="3"/>
      <c r="G242" s="3"/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x14ac:dyDescent="0.25">
      <c r="A243" t="s">
        <v>2101</v>
      </c>
      <c r="B243" t="s">
        <v>6450</v>
      </c>
      <c r="C243" s="5" t="s">
        <v>6526</v>
      </c>
      <c r="D243" s="3"/>
      <c r="E243" s="3"/>
      <c r="F243" s="3"/>
      <c r="G243" s="3"/>
      <c r="H243" s="3">
        <v>489.93</v>
      </c>
      <c r="I243" s="3">
        <v>428.69</v>
      </c>
      <c r="J243" s="3">
        <v>367.45</v>
      </c>
      <c r="K243" s="3">
        <v>306.20999999999998</v>
      </c>
      <c r="L243" s="3">
        <v>244.97</v>
      </c>
      <c r="M243" s="3">
        <v>183.72</v>
      </c>
      <c r="N243" s="3">
        <v>122.48</v>
      </c>
      <c r="O243" s="3">
        <v>61.24</v>
      </c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x14ac:dyDescent="0.25">
      <c r="A244" t="s">
        <v>2680</v>
      </c>
      <c r="B244" t="s">
        <v>6136</v>
      </c>
      <c r="C244" s="5" t="s">
        <v>1536</v>
      </c>
      <c r="D244" s="3"/>
      <c r="E244" s="3"/>
      <c r="F244" s="3"/>
      <c r="G244" s="3"/>
      <c r="H244" s="3">
        <v>2491.37</v>
      </c>
      <c r="I244" s="3">
        <v>2179.9499999999998</v>
      </c>
      <c r="J244" s="3">
        <v>1868.53</v>
      </c>
      <c r="K244" s="3">
        <v>1557.11</v>
      </c>
      <c r="L244" s="3">
        <v>1245.69</v>
      </c>
      <c r="M244" s="3">
        <v>934.26</v>
      </c>
      <c r="N244" s="3">
        <v>622.84</v>
      </c>
      <c r="O244" s="3">
        <v>311.42</v>
      </c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x14ac:dyDescent="0.25">
      <c r="A245" t="s">
        <v>2680</v>
      </c>
      <c r="B245" t="s">
        <v>6137</v>
      </c>
      <c r="C245" s="5" t="s">
        <v>1537</v>
      </c>
      <c r="D245" s="3"/>
      <c r="E245" s="3"/>
      <c r="F245" s="3"/>
      <c r="G245" s="3"/>
      <c r="H245" s="3">
        <v>4144.8</v>
      </c>
      <c r="I245" s="3">
        <v>3626.7</v>
      </c>
      <c r="J245" s="3">
        <v>3108.6</v>
      </c>
      <c r="K245" s="3">
        <v>2590.5</v>
      </c>
      <c r="L245" s="3">
        <v>2072.4</v>
      </c>
      <c r="M245" s="3">
        <v>1554.3</v>
      </c>
      <c r="N245" s="3">
        <v>1036.2</v>
      </c>
      <c r="O245" s="3">
        <v>518.1</v>
      </c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x14ac:dyDescent="0.25">
      <c r="A246" t="s">
        <v>2680</v>
      </c>
      <c r="B246" t="s">
        <v>6229</v>
      </c>
      <c r="C246" s="5" t="s">
        <v>1553</v>
      </c>
      <c r="D246" s="3"/>
      <c r="E246" s="3"/>
      <c r="F246" s="3"/>
      <c r="G246" s="3"/>
      <c r="H246" s="3">
        <v>126.18</v>
      </c>
      <c r="I246" s="3">
        <v>110.41</v>
      </c>
      <c r="J246" s="3">
        <v>94.64</v>
      </c>
      <c r="K246" s="3">
        <v>78.86</v>
      </c>
      <c r="L246" s="3">
        <v>63.09</v>
      </c>
      <c r="M246" s="3">
        <v>47.32</v>
      </c>
      <c r="N246" s="3">
        <v>31.55</v>
      </c>
      <c r="O246" s="3">
        <v>15.77</v>
      </c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x14ac:dyDescent="0.25">
      <c r="A247" t="s">
        <v>2680</v>
      </c>
      <c r="B247" t="s">
        <v>6451</v>
      </c>
      <c r="C247" s="5" t="s">
        <v>6526</v>
      </c>
      <c r="D247" s="3"/>
      <c r="E247" s="3"/>
      <c r="F247" s="3"/>
      <c r="G247" s="3"/>
      <c r="H247" s="3">
        <v>28.62</v>
      </c>
      <c r="I247" s="3">
        <v>25.04</v>
      </c>
      <c r="J247" s="3">
        <v>21.47</v>
      </c>
      <c r="K247" s="3">
        <v>17.89</v>
      </c>
      <c r="L247" s="3">
        <v>14.31</v>
      </c>
      <c r="M247" s="3">
        <v>10.73</v>
      </c>
      <c r="N247" s="3">
        <v>7.16</v>
      </c>
      <c r="O247" s="3">
        <v>3.58</v>
      </c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x14ac:dyDescent="0.25">
      <c r="A248" t="s">
        <v>1636</v>
      </c>
      <c r="B248" t="s">
        <v>6140</v>
      </c>
      <c r="C248" s="5" t="s">
        <v>1559</v>
      </c>
      <c r="D248" s="3"/>
      <c r="E248" s="3"/>
      <c r="F248" s="3"/>
      <c r="G248" s="3"/>
      <c r="H248" s="3">
        <v>1597.6</v>
      </c>
      <c r="I248" s="3">
        <v>1397.9</v>
      </c>
      <c r="J248" s="3">
        <v>1198.2</v>
      </c>
      <c r="K248" s="3">
        <v>998.5</v>
      </c>
      <c r="L248" s="3">
        <v>798.8</v>
      </c>
      <c r="M248" s="3">
        <v>599.1</v>
      </c>
      <c r="N248" s="3">
        <v>399.4</v>
      </c>
      <c r="O248" s="3">
        <v>199.7</v>
      </c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x14ac:dyDescent="0.25">
      <c r="A249" t="s">
        <v>1636</v>
      </c>
      <c r="B249" t="s">
        <v>6141</v>
      </c>
      <c r="C249" s="5" t="s">
        <v>1560</v>
      </c>
      <c r="D249" s="3"/>
      <c r="E249" s="3"/>
      <c r="F249" s="3"/>
      <c r="G249" s="3"/>
      <c r="H249" s="3">
        <v>2245.0700000000002</v>
      </c>
      <c r="I249" s="3">
        <v>1964.44</v>
      </c>
      <c r="J249" s="3">
        <v>1683.8</v>
      </c>
      <c r="K249" s="3">
        <v>1403.17</v>
      </c>
      <c r="L249" s="3">
        <v>1122.54</v>
      </c>
      <c r="M249" s="3">
        <v>841.9</v>
      </c>
      <c r="N249" s="3">
        <v>561.27</v>
      </c>
      <c r="O249" s="3">
        <v>280.63</v>
      </c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x14ac:dyDescent="0.25">
      <c r="A250" t="s">
        <v>1636</v>
      </c>
      <c r="B250" t="s">
        <v>6142</v>
      </c>
      <c r="C250" s="5" t="s">
        <v>1587</v>
      </c>
      <c r="D250" s="3"/>
      <c r="E250" s="3"/>
      <c r="F250" s="3"/>
      <c r="G250" s="3"/>
      <c r="H250" s="3">
        <v>10085.39</v>
      </c>
      <c r="I250" s="3">
        <v>8824.7199999999993</v>
      </c>
      <c r="J250" s="3">
        <v>7564.04</v>
      </c>
      <c r="K250" s="3">
        <v>6303.37</v>
      </c>
      <c r="L250" s="3">
        <v>5042.7</v>
      </c>
      <c r="M250" s="3">
        <v>3782.02</v>
      </c>
      <c r="N250" s="3">
        <v>2521.35</v>
      </c>
      <c r="O250" s="3">
        <v>1260.67</v>
      </c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x14ac:dyDescent="0.25">
      <c r="A251" t="s">
        <v>1636</v>
      </c>
      <c r="B251" t="s">
        <v>6226</v>
      </c>
      <c r="C251" s="5" t="s">
        <v>1588</v>
      </c>
      <c r="D251" s="3"/>
      <c r="E251" s="3"/>
      <c r="F251" s="3"/>
      <c r="G251" s="3"/>
      <c r="H251" s="3">
        <v>26.66</v>
      </c>
      <c r="I251" s="3">
        <v>23.33</v>
      </c>
      <c r="J251" s="3">
        <v>20</v>
      </c>
      <c r="K251" s="3">
        <v>16.66</v>
      </c>
      <c r="L251" s="3">
        <v>13.33</v>
      </c>
      <c r="M251" s="3">
        <v>10</v>
      </c>
      <c r="N251" s="3">
        <v>6.67</v>
      </c>
      <c r="O251" s="3">
        <v>3.33</v>
      </c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x14ac:dyDescent="0.25">
      <c r="A252" t="s">
        <v>1636</v>
      </c>
      <c r="B252" t="s">
        <v>6452</v>
      </c>
      <c r="C252" s="5" t="s">
        <v>6526</v>
      </c>
      <c r="D252" s="3"/>
      <c r="E252" s="3"/>
      <c r="F252" s="3"/>
      <c r="G252" s="3"/>
      <c r="H252" s="3">
        <v>13.63</v>
      </c>
      <c r="I252" s="3">
        <v>11.93</v>
      </c>
      <c r="J252" s="3">
        <v>10.220000000000001</v>
      </c>
      <c r="K252" s="3">
        <v>8.52</v>
      </c>
      <c r="L252" s="3">
        <v>6.82</v>
      </c>
      <c r="M252" s="3">
        <v>5.1100000000000003</v>
      </c>
      <c r="N252" s="3">
        <v>3.41</v>
      </c>
      <c r="O252" s="3">
        <v>1.7</v>
      </c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x14ac:dyDescent="0.25">
      <c r="A253" t="s">
        <v>2681</v>
      </c>
      <c r="B253" t="s">
        <v>6145</v>
      </c>
      <c r="C253" s="5" t="s">
        <v>1603</v>
      </c>
      <c r="D253" s="3"/>
      <c r="E253" s="3"/>
      <c r="F253" s="3"/>
      <c r="G253" s="3"/>
      <c r="H253" s="3">
        <v>2733.22</v>
      </c>
      <c r="I253" s="3">
        <v>2391.5700000000002</v>
      </c>
      <c r="J253" s="3">
        <v>2049.92</v>
      </c>
      <c r="K253" s="3">
        <v>1708.26</v>
      </c>
      <c r="L253" s="3">
        <v>1366.61</v>
      </c>
      <c r="M253" s="3">
        <v>1024.96</v>
      </c>
      <c r="N253" s="3">
        <v>683.31</v>
      </c>
      <c r="O253" s="3">
        <v>341.65</v>
      </c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x14ac:dyDescent="0.25">
      <c r="A254" t="s">
        <v>2681</v>
      </c>
      <c r="B254" t="s">
        <v>6146</v>
      </c>
      <c r="C254" s="5" t="s">
        <v>1604</v>
      </c>
      <c r="D254" s="3"/>
      <c r="E254" s="3"/>
      <c r="F254" s="3"/>
      <c r="G254" s="3"/>
      <c r="H254" s="3">
        <v>5342.11</v>
      </c>
      <c r="I254" s="3">
        <v>4674.3500000000004</v>
      </c>
      <c r="J254" s="3">
        <v>4006.58</v>
      </c>
      <c r="K254" s="3">
        <v>3338.82</v>
      </c>
      <c r="L254" s="3">
        <v>2671.06</v>
      </c>
      <c r="M254" s="3">
        <v>2003.29</v>
      </c>
      <c r="N254" s="3">
        <v>1335.53</v>
      </c>
      <c r="O254" s="3">
        <v>667.76</v>
      </c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x14ac:dyDescent="0.25">
      <c r="A255" t="s">
        <v>2681</v>
      </c>
      <c r="B255" t="s">
        <v>6147</v>
      </c>
      <c r="C255" s="5" t="s">
        <v>1633</v>
      </c>
      <c r="D255" s="3"/>
      <c r="E255" s="3"/>
      <c r="F255" s="3"/>
      <c r="G255" s="3"/>
      <c r="H255" s="3">
        <v>11953.13</v>
      </c>
      <c r="I255" s="3">
        <v>10458.99</v>
      </c>
      <c r="J255" s="3">
        <v>8964.85</v>
      </c>
      <c r="K255" s="3">
        <v>7470.71</v>
      </c>
      <c r="L255" s="3">
        <v>5976.57</v>
      </c>
      <c r="M255" s="3">
        <v>4482.42</v>
      </c>
      <c r="N255" s="3">
        <v>2988.28</v>
      </c>
      <c r="O255" s="3">
        <v>1494.14</v>
      </c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x14ac:dyDescent="0.25">
      <c r="A256" t="s">
        <v>2681</v>
      </c>
      <c r="B256" t="s">
        <v>6453</v>
      </c>
      <c r="C256" s="5" t="s">
        <v>6526</v>
      </c>
      <c r="D256" s="3"/>
      <c r="E256" s="3"/>
      <c r="F256" s="3"/>
      <c r="G256" s="3"/>
      <c r="H256" s="3">
        <v>49.61</v>
      </c>
      <c r="I256" s="3">
        <v>43.41</v>
      </c>
      <c r="J256" s="3">
        <v>37.21</v>
      </c>
      <c r="K256" s="3">
        <v>31.01</v>
      </c>
      <c r="L256" s="3">
        <v>24.81</v>
      </c>
      <c r="M256" s="3">
        <v>18.600000000000001</v>
      </c>
      <c r="N256" s="3">
        <v>12.4</v>
      </c>
      <c r="O256" s="3">
        <v>6.2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x14ac:dyDescent="0.25">
      <c r="A257" t="s">
        <v>15</v>
      </c>
      <c r="B257" t="s">
        <v>6151</v>
      </c>
      <c r="C257" s="5" t="s">
        <v>1637</v>
      </c>
      <c r="D257" s="3"/>
      <c r="E257" s="3"/>
      <c r="F257" s="3"/>
      <c r="G257" s="3"/>
      <c r="H257" s="3">
        <v>4881.54</v>
      </c>
      <c r="I257" s="3">
        <v>4271.3500000000004</v>
      </c>
      <c r="J257" s="3">
        <v>3661.16</v>
      </c>
      <c r="K257" s="3">
        <v>3050.96</v>
      </c>
      <c r="L257" s="3">
        <v>2440.77</v>
      </c>
      <c r="M257" s="3">
        <v>1830.58</v>
      </c>
      <c r="N257" s="3">
        <v>1220.3900000000001</v>
      </c>
      <c r="O257" s="3">
        <v>610.19000000000005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x14ac:dyDescent="0.25">
      <c r="A258" t="s">
        <v>15</v>
      </c>
      <c r="B258" t="s">
        <v>6152</v>
      </c>
      <c r="C258" s="5" t="s">
        <v>1638</v>
      </c>
      <c r="D258" s="3"/>
      <c r="E258" s="3"/>
      <c r="F258" s="3"/>
      <c r="G258" s="3"/>
      <c r="H258" s="3">
        <v>9005.84</v>
      </c>
      <c r="I258" s="3">
        <v>7880.11</v>
      </c>
      <c r="J258" s="3">
        <v>6754.38</v>
      </c>
      <c r="K258" s="3">
        <v>5628.65</v>
      </c>
      <c r="L258" s="3">
        <v>4502.92</v>
      </c>
      <c r="M258" s="3">
        <v>3377.19</v>
      </c>
      <c r="N258" s="3">
        <v>2251.46</v>
      </c>
      <c r="O258" s="3">
        <v>1125.73</v>
      </c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x14ac:dyDescent="0.25">
      <c r="A259" t="s">
        <v>15</v>
      </c>
      <c r="B259" t="s">
        <v>5997</v>
      </c>
      <c r="C259" s="5" t="s">
        <v>1646</v>
      </c>
      <c r="D259" s="3"/>
      <c r="E259" s="3"/>
      <c r="F259" s="3"/>
      <c r="G259" s="3"/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x14ac:dyDescent="0.25">
      <c r="A260" t="s">
        <v>15</v>
      </c>
      <c r="B260" t="s">
        <v>5893</v>
      </c>
      <c r="C260" s="5" t="s">
        <v>1647</v>
      </c>
      <c r="D260" s="3"/>
      <c r="E260" s="3"/>
      <c r="F260" s="3"/>
      <c r="G260" s="3"/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x14ac:dyDescent="0.25">
      <c r="A261" t="s">
        <v>15</v>
      </c>
      <c r="B261" t="s">
        <v>6454</v>
      </c>
      <c r="C261" s="5" t="s">
        <v>6526</v>
      </c>
      <c r="D261" s="3"/>
      <c r="E261" s="3"/>
      <c r="F261" s="3"/>
      <c r="G261" s="3"/>
      <c r="H261" s="3">
        <v>74.69</v>
      </c>
      <c r="I261" s="3">
        <v>65.349999999999994</v>
      </c>
      <c r="J261" s="3">
        <v>56.02</v>
      </c>
      <c r="K261" s="3">
        <v>46.68</v>
      </c>
      <c r="L261" s="3">
        <v>37.35</v>
      </c>
      <c r="M261" s="3">
        <v>28.01</v>
      </c>
      <c r="N261" s="3">
        <v>18.670000000000002</v>
      </c>
      <c r="O261" s="3">
        <v>9.34</v>
      </c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x14ac:dyDescent="0.25">
      <c r="A262" t="s">
        <v>437</v>
      </c>
      <c r="B262" t="s">
        <v>5945</v>
      </c>
      <c r="C262" s="5" t="s">
        <v>1659</v>
      </c>
      <c r="D262" s="3"/>
      <c r="E262" s="3"/>
      <c r="F262" s="3"/>
      <c r="G262" s="3"/>
      <c r="H262" s="3">
        <v>68862.78</v>
      </c>
      <c r="I262" s="3">
        <v>60254.93</v>
      </c>
      <c r="J262" s="3">
        <v>51647.09</v>
      </c>
      <c r="K262" s="3">
        <v>43039.24</v>
      </c>
      <c r="L262" s="3">
        <v>34431.39</v>
      </c>
      <c r="M262" s="3">
        <v>25823.54</v>
      </c>
      <c r="N262" s="3">
        <v>17215.7</v>
      </c>
      <c r="O262" s="3">
        <v>8607.85</v>
      </c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x14ac:dyDescent="0.25">
      <c r="A263" t="s">
        <v>437</v>
      </c>
      <c r="B263" t="s">
        <v>6157</v>
      </c>
      <c r="C263" s="5" t="s">
        <v>1657</v>
      </c>
      <c r="D263" s="3"/>
      <c r="E263" s="3"/>
      <c r="F263" s="3"/>
      <c r="G263" s="3"/>
      <c r="H263" s="3">
        <v>17056.53</v>
      </c>
      <c r="I263" s="3">
        <v>14924.46</v>
      </c>
      <c r="J263" s="3">
        <v>12792.4</v>
      </c>
      <c r="K263" s="3">
        <v>10660.33</v>
      </c>
      <c r="L263" s="3">
        <v>8528.27</v>
      </c>
      <c r="M263" s="3">
        <v>6396.2</v>
      </c>
      <c r="N263" s="3">
        <v>4264.13</v>
      </c>
      <c r="O263" s="3">
        <v>2132.0700000000002</v>
      </c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x14ac:dyDescent="0.25">
      <c r="A264" t="s">
        <v>437</v>
      </c>
      <c r="B264" t="s">
        <v>6158</v>
      </c>
      <c r="C264" s="5" t="s">
        <v>1658</v>
      </c>
      <c r="D264" s="3"/>
      <c r="E264" s="3"/>
      <c r="F264" s="3"/>
      <c r="G264" s="3"/>
      <c r="H264" s="3">
        <v>21816.12</v>
      </c>
      <c r="I264" s="3">
        <v>19089.11</v>
      </c>
      <c r="J264" s="3">
        <v>16362.09</v>
      </c>
      <c r="K264" s="3">
        <v>13635.08</v>
      </c>
      <c r="L264" s="3">
        <v>10908.06</v>
      </c>
      <c r="M264" s="3">
        <v>8181.05</v>
      </c>
      <c r="N264" s="3">
        <v>5454.03</v>
      </c>
      <c r="O264" s="3">
        <v>2727.02</v>
      </c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x14ac:dyDescent="0.25">
      <c r="A265" t="s">
        <v>437</v>
      </c>
      <c r="B265" t="s">
        <v>6330</v>
      </c>
      <c r="C265" s="5" t="s">
        <v>1683</v>
      </c>
      <c r="D265" s="3"/>
      <c r="E265" s="3"/>
      <c r="F265" s="3"/>
      <c r="G265" s="3"/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x14ac:dyDescent="0.25">
      <c r="A266" t="s">
        <v>437</v>
      </c>
      <c r="B266" t="s">
        <v>6159</v>
      </c>
      <c r="C266" s="5" t="s">
        <v>1684</v>
      </c>
      <c r="D266" s="3"/>
      <c r="E266" s="3"/>
      <c r="F266" s="3"/>
      <c r="G266" s="3"/>
      <c r="H266" s="3">
        <v>306.26</v>
      </c>
      <c r="I266" s="3">
        <v>267.98</v>
      </c>
      <c r="J266" s="3">
        <v>229.7</v>
      </c>
      <c r="K266" s="3">
        <v>191.41</v>
      </c>
      <c r="L266" s="3">
        <v>153.13</v>
      </c>
      <c r="M266" s="3">
        <v>114.85</v>
      </c>
      <c r="N266" s="3">
        <v>76.569999999999993</v>
      </c>
      <c r="O266" s="3">
        <v>38.28</v>
      </c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x14ac:dyDescent="0.25">
      <c r="A267" t="s">
        <v>437</v>
      </c>
      <c r="B267" t="s">
        <v>6370</v>
      </c>
      <c r="C267" s="5" t="s">
        <v>1685</v>
      </c>
      <c r="D267" s="3"/>
      <c r="E267" s="3"/>
      <c r="F267" s="3"/>
      <c r="G267" s="3"/>
      <c r="H267" s="3">
        <v>880.99</v>
      </c>
      <c r="I267" s="3">
        <v>770.87</v>
      </c>
      <c r="J267" s="3">
        <v>660.74</v>
      </c>
      <c r="K267" s="3">
        <v>550.62</v>
      </c>
      <c r="L267" s="3">
        <v>440.5</v>
      </c>
      <c r="M267" s="3">
        <v>330.37</v>
      </c>
      <c r="N267" s="3">
        <v>220.25</v>
      </c>
      <c r="O267" s="3">
        <v>110.12</v>
      </c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x14ac:dyDescent="0.25">
      <c r="A268" t="s">
        <v>437</v>
      </c>
      <c r="B268" t="s">
        <v>6160</v>
      </c>
      <c r="C268" s="5" t="s">
        <v>1686</v>
      </c>
      <c r="D268" s="3"/>
      <c r="E268" s="3"/>
      <c r="F268" s="3"/>
      <c r="G268" s="3"/>
      <c r="H268" s="3">
        <v>105.05</v>
      </c>
      <c r="I268" s="3">
        <v>91.92</v>
      </c>
      <c r="J268" s="3">
        <v>78.790000000000006</v>
      </c>
      <c r="K268" s="3">
        <v>65.66</v>
      </c>
      <c r="L268" s="3">
        <v>52.53</v>
      </c>
      <c r="M268" s="3">
        <v>39.39</v>
      </c>
      <c r="N268" s="3">
        <v>26.26</v>
      </c>
      <c r="O268" s="3">
        <v>13.13</v>
      </c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x14ac:dyDescent="0.25">
      <c r="A269" t="s">
        <v>437</v>
      </c>
      <c r="B269" t="s">
        <v>6161</v>
      </c>
      <c r="C269" s="5" t="s">
        <v>1687</v>
      </c>
      <c r="D269" s="3"/>
      <c r="E269" s="3"/>
      <c r="F269" s="3"/>
      <c r="G269" s="3"/>
      <c r="H269" s="3">
        <v>8.7899999999999991</v>
      </c>
      <c r="I269" s="3">
        <v>7.69</v>
      </c>
      <c r="J269" s="3">
        <v>6.59</v>
      </c>
      <c r="K269" s="3">
        <v>5.49</v>
      </c>
      <c r="L269" s="3">
        <v>4.4000000000000004</v>
      </c>
      <c r="M269" s="3">
        <v>3.3</v>
      </c>
      <c r="N269" s="3">
        <v>2.2000000000000002</v>
      </c>
      <c r="O269" s="3">
        <v>1.1000000000000001</v>
      </c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x14ac:dyDescent="0.25">
      <c r="A270" t="s">
        <v>437</v>
      </c>
      <c r="B270" t="s">
        <v>6242</v>
      </c>
      <c r="C270" s="5" t="s">
        <v>1688</v>
      </c>
      <c r="D270" s="3"/>
      <c r="E270" s="3"/>
      <c r="F270" s="3"/>
      <c r="G270" s="3"/>
      <c r="H270" s="3">
        <v>144.18</v>
      </c>
      <c r="I270" s="3">
        <v>126.16</v>
      </c>
      <c r="J270" s="3">
        <v>108.14</v>
      </c>
      <c r="K270" s="3">
        <v>90.11</v>
      </c>
      <c r="L270" s="3">
        <v>72.09</v>
      </c>
      <c r="M270" s="3">
        <v>54.07</v>
      </c>
      <c r="N270" s="3">
        <v>36.049999999999997</v>
      </c>
      <c r="O270" s="3">
        <v>18.02</v>
      </c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x14ac:dyDescent="0.25">
      <c r="A271" t="s">
        <v>437</v>
      </c>
      <c r="B271" t="s">
        <v>6046</v>
      </c>
      <c r="C271" s="5" t="s">
        <v>1689</v>
      </c>
      <c r="D271" s="3"/>
      <c r="E271" s="3"/>
      <c r="F271" s="3"/>
      <c r="G271" s="3"/>
      <c r="H271" s="3">
        <v>58.81</v>
      </c>
      <c r="I271" s="3">
        <v>51.46</v>
      </c>
      <c r="J271" s="3">
        <v>44.11</v>
      </c>
      <c r="K271" s="3">
        <v>36.76</v>
      </c>
      <c r="L271" s="3">
        <v>29.41</v>
      </c>
      <c r="M271" s="3">
        <v>22.05</v>
      </c>
      <c r="N271" s="3">
        <v>14.7</v>
      </c>
      <c r="O271" s="3">
        <v>7.35</v>
      </c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x14ac:dyDescent="0.25">
      <c r="A272" t="s">
        <v>437</v>
      </c>
      <c r="B272" t="s">
        <v>6455</v>
      </c>
      <c r="C272" s="5" t="s">
        <v>6526</v>
      </c>
      <c r="D272" s="3"/>
      <c r="E272" s="3"/>
      <c r="F272" s="3"/>
      <c r="G272" s="3"/>
      <c r="H272" s="3">
        <v>876.75</v>
      </c>
      <c r="I272" s="3">
        <v>767.16</v>
      </c>
      <c r="J272" s="3">
        <v>657.56</v>
      </c>
      <c r="K272" s="3">
        <v>547.97</v>
      </c>
      <c r="L272" s="3">
        <v>438.38</v>
      </c>
      <c r="M272" s="3">
        <v>328.78</v>
      </c>
      <c r="N272" s="3">
        <v>219.19</v>
      </c>
      <c r="O272" s="3">
        <v>109.59</v>
      </c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x14ac:dyDescent="0.25">
      <c r="A273" t="s">
        <v>2682</v>
      </c>
      <c r="B273" t="s">
        <v>6168</v>
      </c>
      <c r="C273" s="5" t="s">
        <v>1694</v>
      </c>
      <c r="D273" s="3"/>
      <c r="E273" s="3"/>
      <c r="F273" s="3"/>
      <c r="G273" s="3"/>
      <c r="H273" s="3">
        <v>1246.08</v>
      </c>
      <c r="I273" s="3">
        <v>1090.32</v>
      </c>
      <c r="J273" s="3">
        <v>934.56</v>
      </c>
      <c r="K273" s="3">
        <v>778.8</v>
      </c>
      <c r="L273" s="3">
        <v>623.04</v>
      </c>
      <c r="M273" s="3">
        <v>467.28</v>
      </c>
      <c r="N273" s="3">
        <v>311.52</v>
      </c>
      <c r="O273" s="3">
        <v>155.76</v>
      </c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x14ac:dyDescent="0.25">
      <c r="A274" t="s">
        <v>2682</v>
      </c>
      <c r="B274" t="s">
        <v>6169</v>
      </c>
      <c r="C274" s="5" t="s">
        <v>1695</v>
      </c>
      <c r="D274" s="3"/>
      <c r="E274" s="3"/>
      <c r="F274" s="3"/>
      <c r="G274" s="3"/>
      <c r="H274" s="3">
        <v>2260.64</v>
      </c>
      <c r="I274" s="3">
        <v>1978.06</v>
      </c>
      <c r="J274" s="3">
        <v>1695.48</v>
      </c>
      <c r="K274" s="3">
        <v>1412.9</v>
      </c>
      <c r="L274" s="3">
        <v>1130.32</v>
      </c>
      <c r="M274" s="3">
        <v>847.74</v>
      </c>
      <c r="N274" s="3">
        <v>565.16</v>
      </c>
      <c r="O274" s="3">
        <v>282.58</v>
      </c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x14ac:dyDescent="0.25">
      <c r="A275" t="s">
        <v>2682</v>
      </c>
      <c r="B275" t="s">
        <v>5971</v>
      </c>
      <c r="C275" s="5" t="s">
        <v>1712</v>
      </c>
      <c r="D275" s="3"/>
      <c r="E275" s="3"/>
      <c r="F275" s="3"/>
      <c r="G275" s="3"/>
      <c r="H275" s="3">
        <v>823.03</v>
      </c>
      <c r="I275" s="3">
        <v>720.15</v>
      </c>
      <c r="J275" s="3">
        <v>617.27</v>
      </c>
      <c r="K275" s="3">
        <v>514.39</v>
      </c>
      <c r="L275" s="3">
        <v>411.52</v>
      </c>
      <c r="M275" s="3">
        <v>308.64</v>
      </c>
      <c r="N275" s="3">
        <v>205.76</v>
      </c>
      <c r="O275" s="3">
        <v>102.88</v>
      </c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x14ac:dyDescent="0.25">
      <c r="A276" t="s">
        <v>2682</v>
      </c>
      <c r="B276" t="s">
        <v>5974</v>
      </c>
      <c r="C276" s="5" t="s">
        <v>1713</v>
      </c>
      <c r="D276" s="3"/>
      <c r="E276" s="3"/>
      <c r="F276" s="3"/>
      <c r="G276" s="3"/>
      <c r="H276" s="3">
        <v>87.35</v>
      </c>
      <c r="I276" s="3">
        <v>76.430000000000007</v>
      </c>
      <c r="J276" s="3">
        <v>65.510000000000005</v>
      </c>
      <c r="K276" s="3">
        <v>54.59</v>
      </c>
      <c r="L276" s="3">
        <v>43.68</v>
      </c>
      <c r="M276" s="3">
        <v>32.76</v>
      </c>
      <c r="N276" s="3">
        <v>21.84</v>
      </c>
      <c r="O276" s="3">
        <v>10.92</v>
      </c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x14ac:dyDescent="0.25">
      <c r="A277" t="s">
        <v>2682</v>
      </c>
      <c r="B277" t="s">
        <v>6456</v>
      </c>
      <c r="C277" s="5" t="s">
        <v>6526</v>
      </c>
      <c r="D277" s="3"/>
      <c r="E277" s="3"/>
      <c r="F277" s="3"/>
      <c r="G277" s="3"/>
      <c r="H277" s="3">
        <v>10.79</v>
      </c>
      <c r="I277" s="3">
        <v>9.44</v>
      </c>
      <c r="J277" s="3">
        <v>8.09</v>
      </c>
      <c r="K277" s="3">
        <v>6.74</v>
      </c>
      <c r="L277" s="3">
        <v>5.4</v>
      </c>
      <c r="M277" s="3">
        <v>4.05</v>
      </c>
      <c r="N277" s="3">
        <v>2.7</v>
      </c>
      <c r="O277" s="3">
        <v>1.35</v>
      </c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x14ac:dyDescent="0.25">
      <c r="A278" t="s">
        <v>1723</v>
      </c>
      <c r="B278" t="s">
        <v>6170</v>
      </c>
      <c r="C278" s="5" t="s">
        <v>1720</v>
      </c>
      <c r="D278" s="3"/>
      <c r="E278" s="3"/>
      <c r="F278" s="3"/>
      <c r="G278" s="3"/>
      <c r="H278" s="3">
        <v>1276.4100000000001</v>
      </c>
      <c r="I278" s="3">
        <v>1116.8599999999999</v>
      </c>
      <c r="J278" s="3">
        <v>957.31</v>
      </c>
      <c r="K278" s="3">
        <v>797.76</v>
      </c>
      <c r="L278" s="3">
        <v>638.21</v>
      </c>
      <c r="M278" s="3">
        <v>478.65</v>
      </c>
      <c r="N278" s="3">
        <v>319.10000000000002</v>
      </c>
      <c r="O278" s="3">
        <v>159.55000000000001</v>
      </c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x14ac:dyDescent="0.25">
      <c r="A279" t="s">
        <v>1723</v>
      </c>
      <c r="B279" t="s">
        <v>6171</v>
      </c>
      <c r="C279" s="5" t="s">
        <v>1721</v>
      </c>
      <c r="D279" s="3"/>
      <c r="E279" s="3"/>
      <c r="F279" s="3"/>
      <c r="G279" s="3"/>
      <c r="H279" s="3">
        <v>2264.14</v>
      </c>
      <c r="I279" s="3">
        <v>1981.12</v>
      </c>
      <c r="J279" s="3">
        <v>1698.11</v>
      </c>
      <c r="K279" s="3">
        <v>1415.09</v>
      </c>
      <c r="L279" s="3">
        <v>1132.07</v>
      </c>
      <c r="M279" s="3">
        <v>849.05</v>
      </c>
      <c r="N279" s="3">
        <v>566.04</v>
      </c>
      <c r="O279" s="3">
        <v>283.02</v>
      </c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x14ac:dyDescent="0.25">
      <c r="A280" t="s">
        <v>1723</v>
      </c>
      <c r="B280" t="s">
        <v>6172</v>
      </c>
      <c r="C280" s="5" t="s">
        <v>1729</v>
      </c>
      <c r="D280" s="3"/>
      <c r="E280" s="3"/>
      <c r="F280" s="3"/>
      <c r="G280" s="3"/>
      <c r="H280" s="3">
        <v>15135.43</v>
      </c>
      <c r="I280" s="3">
        <v>13243.5</v>
      </c>
      <c r="J280" s="3">
        <v>11351.57</v>
      </c>
      <c r="K280" s="3">
        <v>9459.64</v>
      </c>
      <c r="L280" s="3">
        <v>7567.72</v>
      </c>
      <c r="M280" s="3">
        <v>5675.79</v>
      </c>
      <c r="N280" s="3">
        <v>3783.86</v>
      </c>
      <c r="O280" s="3">
        <v>1891.93</v>
      </c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x14ac:dyDescent="0.25">
      <c r="A281" t="s">
        <v>1723</v>
      </c>
      <c r="B281" t="s">
        <v>6457</v>
      </c>
      <c r="C281" s="5" t="s">
        <v>6526</v>
      </c>
      <c r="D281" s="3"/>
      <c r="E281" s="3"/>
      <c r="F281" s="3"/>
      <c r="G281" s="3"/>
      <c r="H281" s="3">
        <v>10.91</v>
      </c>
      <c r="I281" s="3">
        <v>9.5500000000000007</v>
      </c>
      <c r="J281" s="3">
        <v>8.18</v>
      </c>
      <c r="K281" s="3">
        <v>6.82</v>
      </c>
      <c r="L281" s="3">
        <v>5.46</v>
      </c>
      <c r="M281" s="3">
        <v>4.09</v>
      </c>
      <c r="N281" s="3">
        <v>2.73</v>
      </c>
      <c r="O281" s="3">
        <v>1.36</v>
      </c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x14ac:dyDescent="0.25">
      <c r="A282" t="s">
        <v>1180</v>
      </c>
      <c r="B282" t="s">
        <v>6174</v>
      </c>
      <c r="C282" s="5" t="s">
        <v>1733</v>
      </c>
      <c r="D282" s="3"/>
      <c r="E282" s="3"/>
      <c r="F282" s="3"/>
      <c r="G282" s="3"/>
      <c r="H282" s="3">
        <v>3867.81</v>
      </c>
      <c r="I282" s="3">
        <v>3384.33</v>
      </c>
      <c r="J282" s="3">
        <v>2900.86</v>
      </c>
      <c r="K282" s="3">
        <v>2417.38</v>
      </c>
      <c r="L282" s="3">
        <v>1933.91</v>
      </c>
      <c r="M282" s="3">
        <v>1450.43</v>
      </c>
      <c r="N282" s="3">
        <v>966.95</v>
      </c>
      <c r="O282" s="3">
        <v>483.48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x14ac:dyDescent="0.25">
      <c r="A283" t="s">
        <v>1180</v>
      </c>
      <c r="B283" t="s">
        <v>6175</v>
      </c>
      <c r="C283" s="5" t="s">
        <v>1734</v>
      </c>
      <c r="D283" s="3"/>
      <c r="E283" s="3"/>
      <c r="F283" s="3"/>
      <c r="G283" s="3"/>
      <c r="H283" s="3">
        <v>5016.5200000000004</v>
      </c>
      <c r="I283" s="3">
        <v>4389.46</v>
      </c>
      <c r="J283" s="3">
        <v>3762.39</v>
      </c>
      <c r="K283" s="3">
        <v>3135.33</v>
      </c>
      <c r="L283" s="3">
        <v>2508.2600000000002</v>
      </c>
      <c r="M283" s="3">
        <v>1881.2</v>
      </c>
      <c r="N283" s="3">
        <v>1254.1300000000001</v>
      </c>
      <c r="O283" s="3">
        <v>627.07000000000005</v>
      </c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x14ac:dyDescent="0.25">
      <c r="A284" t="s">
        <v>1180</v>
      </c>
      <c r="B284" t="s">
        <v>6458</v>
      </c>
      <c r="C284" s="5" t="s">
        <v>6526</v>
      </c>
      <c r="D284" s="3"/>
      <c r="E284" s="3"/>
      <c r="F284" s="3"/>
      <c r="G284" s="3"/>
      <c r="H284" s="3">
        <v>39.840000000000003</v>
      </c>
      <c r="I284" s="3">
        <v>34.86</v>
      </c>
      <c r="J284" s="3">
        <v>29.88</v>
      </c>
      <c r="K284" s="3">
        <v>24.9</v>
      </c>
      <c r="L284" s="3">
        <v>19.920000000000002</v>
      </c>
      <c r="M284" s="3">
        <v>14.94</v>
      </c>
      <c r="N284" s="3">
        <v>9.9600000000000009</v>
      </c>
      <c r="O284" s="3">
        <v>4.9800000000000004</v>
      </c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x14ac:dyDescent="0.25">
      <c r="A285" t="s">
        <v>287</v>
      </c>
      <c r="B285" t="s">
        <v>6178</v>
      </c>
      <c r="C285" s="5" t="s">
        <v>1749</v>
      </c>
      <c r="D285" s="3"/>
      <c r="E285" s="3"/>
      <c r="F285" s="3"/>
      <c r="G285" s="3"/>
      <c r="H285" s="3">
        <v>3133.23</v>
      </c>
      <c r="I285" s="3">
        <v>2741.58</v>
      </c>
      <c r="J285" s="3">
        <v>2349.92</v>
      </c>
      <c r="K285" s="3">
        <v>1958.27</v>
      </c>
      <c r="L285" s="3">
        <v>1566.62</v>
      </c>
      <c r="M285" s="3">
        <v>1174.96</v>
      </c>
      <c r="N285" s="3">
        <v>783.31</v>
      </c>
      <c r="O285" s="3">
        <v>391.65</v>
      </c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x14ac:dyDescent="0.25">
      <c r="A286" t="s">
        <v>287</v>
      </c>
      <c r="B286" t="s">
        <v>6179</v>
      </c>
      <c r="C286" s="5" t="s">
        <v>1750</v>
      </c>
      <c r="D286" s="3"/>
      <c r="E286" s="3"/>
      <c r="F286" s="3"/>
      <c r="G286" s="3"/>
      <c r="H286" s="3">
        <v>4508.97</v>
      </c>
      <c r="I286" s="3">
        <v>3945.35</v>
      </c>
      <c r="J286" s="3">
        <v>3381.73</v>
      </c>
      <c r="K286" s="3">
        <v>2818.11</v>
      </c>
      <c r="L286" s="3">
        <v>2254.4899999999998</v>
      </c>
      <c r="M286" s="3">
        <v>1690.86</v>
      </c>
      <c r="N286" s="3">
        <v>1127.24</v>
      </c>
      <c r="O286" s="3">
        <v>563.62</v>
      </c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x14ac:dyDescent="0.25">
      <c r="A287" t="s">
        <v>287</v>
      </c>
      <c r="B287" t="s">
        <v>6180</v>
      </c>
      <c r="C287" s="5" t="s">
        <v>6181</v>
      </c>
      <c r="D287" s="3"/>
      <c r="E287" s="3"/>
      <c r="F287" s="3"/>
      <c r="G287" s="3"/>
      <c r="H287" s="3">
        <v>31385.97</v>
      </c>
      <c r="I287" s="3">
        <v>27462.720000000001</v>
      </c>
      <c r="J287" s="3">
        <v>23539.48</v>
      </c>
      <c r="K287" s="3">
        <v>19616.23</v>
      </c>
      <c r="L287" s="3">
        <v>15692.99</v>
      </c>
      <c r="M287" s="3">
        <v>11769.74</v>
      </c>
      <c r="N287" s="3">
        <v>7846.49</v>
      </c>
      <c r="O287" s="3">
        <v>3923.25</v>
      </c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x14ac:dyDescent="0.25">
      <c r="A288" t="s">
        <v>287</v>
      </c>
      <c r="B288" t="s">
        <v>5899</v>
      </c>
      <c r="C288" s="5" t="s">
        <v>1781</v>
      </c>
      <c r="D288" s="3"/>
      <c r="E288" s="3"/>
      <c r="F288" s="3"/>
      <c r="G288" s="3"/>
      <c r="H288" s="3">
        <v>39.299999999999997</v>
      </c>
      <c r="I288" s="3">
        <v>34.39</v>
      </c>
      <c r="J288" s="3">
        <v>29.48</v>
      </c>
      <c r="K288" s="3">
        <v>24.56</v>
      </c>
      <c r="L288" s="3">
        <v>19.649999999999999</v>
      </c>
      <c r="M288" s="3">
        <v>14.74</v>
      </c>
      <c r="N288" s="3">
        <v>9.83</v>
      </c>
      <c r="O288" s="3">
        <v>4.91</v>
      </c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x14ac:dyDescent="0.25">
      <c r="A289" t="s">
        <v>287</v>
      </c>
      <c r="B289" t="s">
        <v>6459</v>
      </c>
      <c r="C289" s="5" t="s">
        <v>6526</v>
      </c>
      <c r="D289" s="3"/>
      <c r="E289" s="3"/>
      <c r="F289" s="3"/>
      <c r="G289" s="3"/>
      <c r="H289" s="3">
        <v>30.89</v>
      </c>
      <c r="I289" s="3">
        <v>27.03</v>
      </c>
      <c r="J289" s="3">
        <v>23.17</v>
      </c>
      <c r="K289" s="3">
        <v>19.309999999999999</v>
      </c>
      <c r="L289" s="3">
        <v>15.45</v>
      </c>
      <c r="M289" s="3">
        <v>11.58</v>
      </c>
      <c r="N289" s="3">
        <v>7.72</v>
      </c>
      <c r="O289" s="3">
        <v>3.86</v>
      </c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x14ac:dyDescent="0.25">
      <c r="A290" t="s">
        <v>2683</v>
      </c>
      <c r="B290" t="s">
        <v>6183</v>
      </c>
      <c r="C290" s="5" t="s">
        <v>1785</v>
      </c>
      <c r="D290" s="3"/>
      <c r="E290" s="3"/>
      <c r="F290" s="3"/>
      <c r="G290" s="3"/>
      <c r="H290" s="3">
        <v>2957</v>
      </c>
      <c r="I290" s="3">
        <v>2587.38</v>
      </c>
      <c r="J290" s="3">
        <v>2217.75</v>
      </c>
      <c r="K290" s="3">
        <v>1848.13</v>
      </c>
      <c r="L290" s="3">
        <v>1478.5</v>
      </c>
      <c r="M290" s="3">
        <v>1108.8800000000001</v>
      </c>
      <c r="N290" s="3">
        <v>739.25</v>
      </c>
      <c r="O290" s="3">
        <v>369.63</v>
      </c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x14ac:dyDescent="0.25">
      <c r="A291" t="s">
        <v>2683</v>
      </c>
      <c r="B291" t="s">
        <v>6184</v>
      </c>
      <c r="C291" s="5" t="s">
        <v>1786</v>
      </c>
      <c r="D291" s="3"/>
      <c r="E291" s="3"/>
      <c r="F291" s="3"/>
      <c r="G291" s="3"/>
      <c r="H291" s="3">
        <v>4080.42</v>
      </c>
      <c r="I291" s="3">
        <v>3570.37</v>
      </c>
      <c r="J291" s="3">
        <v>3060.32</v>
      </c>
      <c r="K291" s="3">
        <v>2550.2600000000002</v>
      </c>
      <c r="L291" s="3">
        <v>2040.21</v>
      </c>
      <c r="M291" s="3">
        <v>1530.16</v>
      </c>
      <c r="N291" s="3">
        <v>1020.11</v>
      </c>
      <c r="O291" s="3">
        <v>510.05</v>
      </c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x14ac:dyDescent="0.25">
      <c r="A292" t="s">
        <v>2683</v>
      </c>
      <c r="B292" t="s">
        <v>6185</v>
      </c>
      <c r="C292" s="5" t="s">
        <v>1821</v>
      </c>
      <c r="D292" s="3"/>
      <c r="E292" s="3"/>
      <c r="F292" s="3"/>
      <c r="G292" s="3"/>
      <c r="H292" s="3">
        <v>35097.269999999997</v>
      </c>
      <c r="I292" s="3">
        <v>30710.11</v>
      </c>
      <c r="J292" s="3">
        <v>26322.95</v>
      </c>
      <c r="K292" s="3">
        <v>21935.79</v>
      </c>
      <c r="L292" s="3">
        <v>17548.64</v>
      </c>
      <c r="M292" s="3">
        <v>13161.48</v>
      </c>
      <c r="N292" s="3">
        <v>8774.32</v>
      </c>
      <c r="O292" s="3">
        <v>4387.16</v>
      </c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x14ac:dyDescent="0.25">
      <c r="A293" t="s">
        <v>2683</v>
      </c>
      <c r="B293" t="s">
        <v>6173</v>
      </c>
      <c r="C293" s="5" t="s">
        <v>1822</v>
      </c>
      <c r="D293" s="3"/>
      <c r="E293" s="3"/>
      <c r="F293" s="3"/>
      <c r="G293" s="3"/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x14ac:dyDescent="0.25">
      <c r="A294" t="s">
        <v>2683</v>
      </c>
      <c r="B294" t="s">
        <v>6460</v>
      </c>
      <c r="C294" s="5" t="s">
        <v>6526</v>
      </c>
      <c r="D294" s="3"/>
      <c r="E294" s="3"/>
      <c r="F294" s="3"/>
      <c r="G294" s="3"/>
      <c r="H294" s="3">
        <v>36.51</v>
      </c>
      <c r="I294" s="3">
        <v>31.95</v>
      </c>
      <c r="J294" s="3">
        <v>27.38</v>
      </c>
      <c r="K294" s="3">
        <v>22.82</v>
      </c>
      <c r="L294" s="3">
        <v>18.260000000000002</v>
      </c>
      <c r="M294" s="3">
        <v>13.69</v>
      </c>
      <c r="N294" s="3">
        <v>9.1300000000000008</v>
      </c>
      <c r="O294" s="3">
        <v>4.5599999999999996</v>
      </c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x14ac:dyDescent="0.25">
      <c r="A295" t="s">
        <v>602</v>
      </c>
      <c r="B295" t="s">
        <v>6186</v>
      </c>
      <c r="C295" s="5" t="s">
        <v>1828</v>
      </c>
      <c r="D295" s="3"/>
      <c r="E295" s="3"/>
      <c r="F295" s="3"/>
      <c r="G295" s="3"/>
      <c r="H295" s="3">
        <v>4967.96</v>
      </c>
      <c r="I295" s="3">
        <v>4346.97</v>
      </c>
      <c r="J295" s="3">
        <v>3725.97</v>
      </c>
      <c r="K295" s="3">
        <v>3104.98</v>
      </c>
      <c r="L295" s="3">
        <v>2483.98</v>
      </c>
      <c r="M295" s="3">
        <v>1862.99</v>
      </c>
      <c r="N295" s="3">
        <v>1241.99</v>
      </c>
      <c r="O295" s="3">
        <v>621</v>
      </c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x14ac:dyDescent="0.25">
      <c r="A296" t="s">
        <v>602</v>
      </c>
      <c r="B296" t="s">
        <v>6187</v>
      </c>
      <c r="C296" s="5" t="s">
        <v>1829</v>
      </c>
      <c r="D296" s="3"/>
      <c r="E296" s="3"/>
      <c r="F296" s="3"/>
      <c r="G296" s="3"/>
      <c r="H296" s="3">
        <v>4469.24</v>
      </c>
      <c r="I296" s="3">
        <v>3910.59</v>
      </c>
      <c r="J296" s="3">
        <v>3351.93</v>
      </c>
      <c r="K296" s="3">
        <v>2793.28</v>
      </c>
      <c r="L296" s="3">
        <v>2234.62</v>
      </c>
      <c r="M296" s="3">
        <v>1675.97</v>
      </c>
      <c r="N296" s="3">
        <v>1117.31</v>
      </c>
      <c r="O296" s="3">
        <v>558.66</v>
      </c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x14ac:dyDescent="0.25">
      <c r="A297" t="s">
        <v>602</v>
      </c>
      <c r="B297" t="s">
        <v>6461</v>
      </c>
      <c r="C297" s="5" t="s">
        <v>6526</v>
      </c>
      <c r="D297" s="3"/>
      <c r="E297" s="3"/>
      <c r="F297" s="3"/>
      <c r="G297" s="3"/>
      <c r="H297" s="3">
        <v>74.599999999999994</v>
      </c>
      <c r="I297" s="3">
        <v>65.28</v>
      </c>
      <c r="J297" s="3">
        <v>55.95</v>
      </c>
      <c r="K297" s="3">
        <v>46.63</v>
      </c>
      <c r="L297" s="3">
        <v>37.299999999999997</v>
      </c>
      <c r="M297" s="3">
        <v>27.98</v>
      </c>
      <c r="N297" s="3">
        <v>18.649999999999999</v>
      </c>
      <c r="O297" s="3">
        <v>9.33</v>
      </c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x14ac:dyDescent="0.25">
      <c r="A298" t="s">
        <v>1708</v>
      </c>
      <c r="B298" t="s">
        <v>6188</v>
      </c>
      <c r="C298" s="5" t="s">
        <v>1847</v>
      </c>
      <c r="D298" s="3"/>
      <c r="E298" s="3"/>
      <c r="F298" s="3"/>
      <c r="G298" s="3"/>
      <c r="H298" s="3">
        <v>5767.04</v>
      </c>
      <c r="I298" s="3">
        <v>5046.16</v>
      </c>
      <c r="J298" s="3">
        <v>4325.28</v>
      </c>
      <c r="K298" s="3">
        <v>3604.4</v>
      </c>
      <c r="L298" s="3">
        <v>2883.52</v>
      </c>
      <c r="M298" s="3">
        <v>2162.64</v>
      </c>
      <c r="N298" s="3">
        <v>1441.76</v>
      </c>
      <c r="O298" s="3">
        <v>720.88</v>
      </c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x14ac:dyDescent="0.25">
      <c r="A299" t="s">
        <v>1708</v>
      </c>
      <c r="B299" t="s">
        <v>6189</v>
      </c>
      <c r="C299" s="5" t="s">
        <v>1848</v>
      </c>
      <c r="D299" s="3"/>
      <c r="E299" s="3"/>
      <c r="F299" s="3"/>
      <c r="G299" s="3"/>
      <c r="H299" s="3">
        <v>10361.299999999999</v>
      </c>
      <c r="I299" s="3">
        <v>9066.14</v>
      </c>
      <c r="J299" s="3">
        <v>7770.98</v>
      </c>
      <c r="K299" s="3">
        <v>6475.81</v>
      </c>
      <c r="L299" s="3">
        <v>5180.6499999999996</v>
      </c>
      <c r="M299" s="3">
        <v>3885.49</v>
      </c>
      <c r="N299" s="3">
        <v>2590.33</v>
      </c>
      <c r="O299" s="3">
        <v>1295.1600000000001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x14ac:dyDescent="0.25">
      <c r="A300" t="s">
        <v>1708</v>
      </c>
      <c r="B300" t="s">
        <v>6071</v>
      </c>
      <c r="C300" s="5" t="s">
        <v>6072</v>
      </c>
      <c r="D300" s="3"/>
      <c r="E300" s="3"/>
      <c r="F300" s="3"/>
      <c r="G300" s="3"/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x14ac:dyDescent="0.25">
      <c r="A301" t="s">
        <v>1708</v>
      </c>
      <c r="B301" t="s">
        <v>6462</v>
      </c>
      <c r="C301" s="5" t="s">
        <v>6526</v>
      </c>
      <c r="D301" s="3"/>
      <c r="E301" s="3"/>
      <c r="F301" s="3"/>
      <c r="G301" s="3"/>
      <c r="H301" s="3">
        <v>101.21</v>
      </c>
      <c r="I301" s="3">
        <v>88.56</v>
      </c>
      <c r="J301" s="3">
        <v>75.91</v>
      </c>
      <c r="K301" s="3">
        <v>63.26</v>
      </c>
      <c r="L301" s="3">
        <v>50.61</v>
      </c>
      <c r="M301" s="3">
        <v>37.950000000000003</v>
      </c>
      <c r="N301" s="3">
        <v>25.3</v>
      </c>
      <c r="O301" s="3">
        <v>12.65</v>
      </c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x14ac:dyDescent="0.25">
      <c r="A302" t="s">
        <v>2684</v>
      </c>
      <c r="B302" t="s">
        <v>6195</v>
      </c>
      <c r="C302" s="5" t="s">
        <v>1894</v>
      </c>
      <c r="D302" s="3"/>
      <c r="E302" s="3"/>
      <c r="F302" s="3"/>
      <c r="G302" s="3"/>
      <c r="H302" s="3">
        <v>2181.48</v>
      </c>
      <c r="I302" s="3">
        <v>1908.8</v>
      </c>
      <c r="J302" s="3">
        <v>1636.11</v>
      </c>
      <c r="K302" s="3">
        <v>1363.43</v>
      </c>
      <c r="L302" s="3">
        <v>1090.74</v>
      </c>
      <c r="M302" s="3">
        <v>818.06</v>
      </c>
      <c r="N302" s="3">
        <v>545.37</v>
      </c>
      <c r="O302" s="3">
        <v>272.69</v>
      </c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x14ac:dyDescent="0.25">
      <c r="A303" t="s">
        <v>2684</v>
      </c>
      <c r="B303" t="s">
        <v>6196</v>
      </c>
      <c r="C303" s="5" t="s">
        <v>1895</v>
      </c>
      <c r="D303" s="3"/>
      <c r="E303" s="3"/>
      <c r="F303" s="3"/>
      <c r="G303" s="3"/>
      <c r="H303" s="3">
        <v>3718.28</v>
      </c>
      <c r="I303" s="3">
        <v>3253.5</v>
      </c>
      <c r="J303" s="3">
        <v>2788.71</v>
      </c>
      <c r="K303" s="3">
        <v>2323.9299999999998</v>
      </c>
      <c r="L303" s="3">
        <v>1859.14</v>
      </c>
      <c r="M303" s="3">
        <v>1394.36</v>
      </c>
      <c r="N303" s="3">
        <v>929.57</v>
      </c>
      <c r="O303" s="3">
        <v>464.79</v>
      </c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x14ac:dyDescent="0.25">
      <c r="A304" t="s">
        <v>2684</v>
      </c>
      <c r="B304" t="s">
        <v>6463</v>
      </c>
      <c r="C304" s="5" t="s">
        <v>6526</v>
      </c>
      <c r="D304" s="3"/>
      <c r="E304" s="3"/>
      <c r="F304" s="3"/>
      <c r="G304" s="3"/>
      <c r="H304" s="3">
        <v>23.46</v>
      </c>
      <c r="I304" s="3">
        <v>20.53</v>
      </c>
      <c r="J304" s="3">
        <v>17.600000000000001</v>
      </c>
      <c r="K304" s="3">
        <v>14.66</v>
      </c>
      <c r="L304" s="3">
        <v>11.73</v>
      </c>
      <c r="M304" s="3">
        <v>8.8000000000000007</v>
      </c>
      <c r="N304" s="3">
        <v>5.87</v>
      </c>
      <c r="O304" s="3">
        <v>2.93</v>
      </c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x14ac:dyDescent="0.25">
      <c r="A305" t="s">
        <v>1918</v>
      </c>
      <c r="B305" t="s">
        <v>6198</v>
      </c>
      <c r="C305" s="5" t="s">
        <v>1914</v>
      </c>
      <c r="D305" s="3"/>
      <c r="E305" s="3"/>
      <c r="F305" s="3"/>
      <c r="G305" s="3"/>
      <c r="H305" s="3">
        <v>3677.64</v>
      </c>
      <c r="I305" s="3">
        <v>3217.94</v>
      </c>
      <c r="J305" s="3">
        <v>2758.23</v>
      </c>
      <c r="K305" s="3">
        <v>2298.5300000000002</v>
      </c>
      <c r="L305" s="3">
        <v>1838.82</v>
      </c>
      <c r="M305" s="3">
        <v>1379.12</v>
      </c>
      <c r="N305" s="3">
        <v>919.41</v>
      </c>
      <c r="O305" s="3">
        <v>459.71</v>
      </c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x14ac:dyDescent="0.25">
      <c r="A306" t="s">
        <v>1918</v>
      </c>
      <c r="B306" t="s">
        <v>6199</v>
      </c>
      <c r="C306" s="5" t="s">
        <v>1915</v>
      </c>
      <c r="D306" s="3"/>
      <c r="E306" s="3"/>
      <c r="F306" s="3"/>
      <c r="G306" s="3"/>
      <c r="H306" s="3">
        <v>5856.07</v>
      </c>
      <c r="I306" s="3">
        <v>5124.0600000000004</v>
      </c>
      <c r="J306" s="3">
        <v>4392.05</v>
      </c>
      <c r="K306" s="3">
        <v>3660.04</v>
      </c>
      <c r="L306" s="3">
        <v>2928.04</v>
      </c>
      <c r="M306" s="3">
        <v>2196.0300000000002</v>
      </c>
      <c r="N306" s="3">
        <v>1464.02</v>
      </c>
      <c r="O306" s="3">
        <v>732.01</v>
      </c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x14ac:dyDescent="0.25">
      <c r="A307" t="s">
        <v>1918</v>
      </c>
      <c r="B307" t="s">
        <v>6200</v>
      </c>
      <c r="C307" s="5" t="s">
        <v>1927</v>
      </c>
      <c r="D307" s="3"/>
      <c r="E307" s="3"/>
      <c r="F307" s="3"/>
      <c r="G307" s="3"/>
      <c r="H307" s="3">
        <v>13400.2</v>
      </c>
      <c r="I307" s="3">
        <v>11725.18</v>
      </c>
      <c r="J307" s="3">
        <v>10050.15</v>
      </c>
      <c r="K307" s="3">
        <v>8375.1299999999992</v>
      </c>
      <c r="L307" s="3">
        <v>6700.1</v>
      </c>
      <c r="M307" s="3">
        <v>5025.08</v>
      </c>
      <c r="N307" s="3">
        <v>3350.05</v>
      </c>
      <c r="O307" s="3">
        <v>1675.03</v>
      </c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x14ac:dyDescent="0.25">
      <c r="A308" t="s">
        <v>1918</v>
      </c>
      <c r="B308" t="s">
        <v>6275</v>
      </c>
      <c r="C308" s="5" t="s">
        <v>6276</v>
      </c>
      <c r="D308" s="3"/>
      <c r="E308" s="3"/>
      <c r="F308" s="3"/>
      <c r="G308" s="3"/>
      <c r="H308" s="3">
        <v>81.37</v>
      </c>
      <c r="I308" s="3">
        <v>71.2</v>
      </c>
      <c r="J308" s="3">
        <v>61.03</v>
      </c>
      <c r="K308" s="3">
        <v>50.86</v>
      </c>
      <c r="L308" s="3">
        <v>40.69</v>
      </c>
      <c r="M308" s="3">
        <v>30.51</v>
      </c>
      <c r="N308" s="3">
        <v>20.34</v>
      </c>
      <c r="O308" s="3">
        <v>10.17</v>
      </c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x14ac:dyDescent="0.25">
      <c r="A309" t="s">
        <v>1918</v>
      </c>
      <c r="B309" t="s">
        <v>6464</v>
      </c>
      <c r="C309" s="5" t="s">
        <v>6526</v>
      </c>
      <c r="D309" s="3"/>
      <c r="E309" s="3"/>
      <c r="F309" s="3"/>
      <c r="G309" s="3"/>
      <c r="H309" s="3">
        <v>30.9</v>
      </c>
      <c r="I309" s="3">
        <v>27.04</v>
      </c>
      <c r="J309" s="3">
        <v>23.18</v>
      </c>
      <c r="K309" s="3">
        <v>19.309999999999999</v>
      </c>
      <c r="L309" s="3">
        <v>15.45</v>
      </c>
      <c r="M309" s="3">
        <v>11.59</v>
      </c>
      <c r="N309" s="3">
        <v>7.73</v>
      </c>
      <c r="O309" s="3">
        <v>3.86</v>
      </c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x14ac:dyDescent="0.25">
      <c r="A310" t="s">
        <v>588</v>
      </c>
      <c r="B310" t="s">
        <v>6201</v>
      </c>
      <c r="C310" s="5" t="s">
        <v>1930</v>
      </c>
      <c r="D310" s="3"/>
      <c r="E310" s="3"/>
      <c r="F310" s="3"/>
      <c r="G310" s="3"/>
      <c r="H310" s="3">
        <v>1373.26</v>
      </c>
      <c r="I310" s="3">
        <v>1201.5999999999999</v>
      </c>
      <c r="J310" s="3">
        <v>1029.95</v>
      </c>
      <c r="K310" s="3">
        <v>858.29</v>
      </c>
      <c r="L310" s="3">
        <v>686.63</v>
      </c>
      <c r="M310" s="3">
        <v>514.97</v>
      </c>
      <c r="N310" s="3">
        <v>343.32</v>
      </c>
      <c r="O310" s="3">
        <v>171.66</v>
      </c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x14ac:dyDescent="0.25">
      <c r="A311" t="s">
        <v>588</v>
      </c>
      <c r="B311" t="s">
        <v>6202</v>
      </c>
      <c r="C311" s="5" t="s">
        <v>1931</v>
      </c>
      <c r="D311" s="3"/>
      <c r="E311" s="3"/>
      <c r="F311" s="3"/>
      <c r="G311" s="3"/>
      <c r="H311" s="3">
        <v>3670.26</v>
      </c>
      <c r="I311" s="3">
        <v>3211.48</v>
      </c>
      <c r="J311" s="3">
        <v>2752.7</v>
      </c>
      <c r="K311" s="3">
        <v>2293.91</v>
      </c>
      <c r="L311" s="3">
        <v>1835.13</v>
      </c>
      <c r="M311" s="3">
        <v>1376.35</v>
      </c>
      <c r="N311" s="3">
        <v>917.57</v>
      </c>
      <c r="O311" s="3">
        <v>458.78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x14ac:dyDescent="0.25">
      <c r="A312" t="s">
        <v>588</v>
      </c>
      <c r="B312" t="s">
        <v>6465</v>
      </c>
      <c r="C312" s="5" t="s">
        <v>6526</v>
      </c>
      <c r="D312" s="3"/>
      <c r="E312" s="3"/>
      <c r="F312" s="3"/>
      <c r="G312" s="3"/>
      <c r="H312" s="3">
        <v>15.52</v>
      </c>
      <c r="I312" s="3">
        <v>13.58</v>
      </c>
      <c r="J312" s="3">
        <v>11.64</v>
      </c>
      <c r="K312" s="3">
        <v>9.6999999999999993</v>
      </c>
      <c r="L312" s="3">
        <v>7.76</v>
      </c>
      <c r="M312" s="3">
        <v>5.82</v>
      </c>
      <c r="N312" s="3">
        <v>3.88</v>
      </c>
      <c r="O312" s="3">
        <v>1.94</v>
      </c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x14ac:dyDescent="0.25">
      <c r="A313" t="s">
        <v>347</v>
      </c>
      <c r="B313" t="s">
        <v>6205</v>
      </c>
      <c r="C313" s="5" t="s">
        <v>1947</v>
      </c>
      <c r="D313" s="3"/>
      <c r="E313" s="3"/>
      <c r="F313" s="3"/>
      <c r="G313" s="3"/>
      <c r="H313" s="3">
        <v>5335.37</v>
      </c>
      <c r="I313" s="3">
        <v>4668.45</v>
      </c>
      <c r="J313" s="3">
        <v>4001.53</v>
      </c>
      <c r="K313" s="3">
        <v>3334.61</v>
      </c>
      <c r="L313" s="3">
        <v>2667.69</v>
      </c>
      <c r="M313" s="3">
        <v>2000.76</v>
      </c>
      <c r="N313" s="3">
        <v>1333.84</v>
      </c>
      <c r="O313" s="3">
        <v>666.92</v>
      </c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x14ac:dyDescent="0.25">
      <c r="A314" t="s">
        <v>347</v>
      </c>
      <c r="B314" t="s">
        <v>6206</v>
      </c>
      <c r="C314" s="5" t="s">
        <v>1948</v>
      </c>
      <c r="D314" s="3"/>
      <c r="E314" s="3"/>
      <c r="F314" s="3"/>
      <c r="G314" s="3"/>
      <c r="H314" s="3">
        <v>12847.87</v>
      </c>
      <c r="I314" s="3">
        <v>11241.89</v>
      </c>
      <c r="J314" s="3">
        <v>9635.9</v>
      </c>
      <c r="K314" s="3">
        <v>8029.92</v>
      </c>
      <c r="L314" s="3">
        <v>6423.94</v>
      </c>
      <c r="M314" s="3">
        <v>4817.95</v>
      </c>
      <c r="N314" s="3">
        <v>3211.97</v>
      </c>
      <c r="O314" s="3">
        <v>1605.98</v>
      </c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x14ac:dyDescent="0.25">
      <c r="A315" t="s">
        <v>347</v>
      </c>
      <c r="B315" t="s">
        <v>6207</v>
      </c>
      <c r="C315" s="5" t="s">
        <v>1954</v>
      </c>
      <c r="D315" s="3"/>
      <c r="E315" s="3"/>
      <c r="F315" s="3"/>
      <c r="G315" s="3"/>
      <c r="H315" s="3">
        <v>52055.7</v>
      </c>
      <c r="I315" s="3">
        <v>45548.74</v>
      </c>
      <c r="J315" s="3">
        <v>39041.78</v>
      </c>
      <c r="K315" s="3">
        <v>32534.81</v>
      </c>
      <c r="L315" s="3">
        <v>26027.85</v>
      </c>
      <c r="M315" s="3">
        <v>19520.89</v>
      </c>
      <c r="N315" s="3">
        <v>13013.93</v>
      </c>
      <c r="O315" s="3">
        <v>6506.96</v>
      </c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x14ac:dyDescent="0.25">
      <c r="A316" t="s">
        <v>347</v>
      </c>
      <c r="B316" t="s">
        <v>6466</v>
      </c>
      <c r="C316" s="5" t="s">
        <v>6526</v>
      </c>
      <c r="D316" s="3"/>
      <c r="E316" s="3"/>
      <c r="F316" s="3"/>
      <c r="G316" s="3"/>
      <c r="H316" s="3">
        <v>45.12</v>
      </c>
      <c r="I316" s="3">
        <v>39.479999999999997</v>
      </c>
      <c r="J316" s="3">
        <v>33.840000000000003</v>
      </c>
      <c r="K316" s="3">
        <v>28.2</v>
      </c>
      <c r="L316" s="3">
        <v>22.56</v>
      </c>
      <c r="M316" s="3">
        <v>16.920000000000002</v>
      </c>
      <c r="N316" s="3">
        <v>11.28</v>
      </c>
      <c r="O316" s="3">
        <v>5.64</v>
      </c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x14ac:dyDescent="0.25">
      <c r="A317" t="s">
        <v>2685</v>
      </c>
      <c r="B317" t="s">
        <v>6208</v>
      </c>
      <c r="C317" s="5" t="s">
        <v>1958</v>
      </c>
      <c r="D317" s="3"/>
      <c r="E317" s="3"/>
      <c r="F317" s="3"/>
      <c r="G317" s="3"/>
      <c r="H317" s="3">
        <v>2324.84</v>
      </c>
      <c r="I317" s="3">
        <v>2034.24</v>
      </c>
      <c r="J317" s="3">
        <v>1743.63</v>
      </c>
      <c r="K317" s="3">
        <v>1453.03</v>
      </c>
      <c r="L317" s="3">
        <v>1162.42</v>
      </c>
      <c r="M317" s="3">
        <v>871.82</v>
      </c>
      <c r="N317" s="3">
        <v>581.21</v>
      </c>
      <c r="O317" s="3">
        <v>290.61</v>
      </c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x14ac:dyDescent="0.25">
      <c r="A318" t="s">
        <v>2685</v>
      </c>
      <c r="B318" t="s">
        <v>6209</v>
      </c>
      <c r="C318" s="5" t="s">
        <v>1959</v>
      </c>
      <c r="D318" s="3"/>
      <c r="E318" s="3"/>
      <c r="F318" s="3"/>
      <c r="G318" s="3"/>
      <c r="H318" s="3">
        <v>4922.45</v>
      </c>
      <c r="I318" s="3">
        <v>4307.1400000000003</v>
      </c>
      <c r="J318" s="3">
        <v>3691.84</v>
      </c>
      <c r="K318" s="3">
        <v>3076.53</v>
      </c>
      <c r="L318" s="3">
        <v>2461.23</v>
      </c>
      <c r="M318" s="3">
        <v>1845.92</v>
      </c>
      <c r="N318" s="3">
        <v>1230.6099999999999</v>
      </c>
      <c r="O318" s="3">
        <v>615.30999999999995</v>
      </c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x14ac:dyDescent="0.25">
      <c r="A319" t="s">
        <v>2685</v>
      </c>
      <c r="B319" t="s">
        <v>6210</v>
      </c>
      <c r="C319" s="5" t="s">
        <v>6211</v>
      </c>
      <c r="D319" s="3"/>
      <c r="E319" s="3"/>
      <c r="F319" s="3"/>
      <c r="G319" s="3"/>
      <c r="H319" s="3">
        <v>23248.55</v>
      </c>
      <c r="I319" s="3">
        <v>20342.48</v>
      </c>
      <c r="J319" s="3">
        <v>17436.41</v>
      </c>
      <c r="K319" s="3">
        <v>14530.34</v>
      </c>
      <c r="L319" s="3">
        <v>11624.28</v>
      </c>
      <c r="M319" s="3">
        <v>8718.2099999999991</v>
      </c>
      <c r="N319" s="3">
        <v>5812.14</v>
      </c>
      <c r="O319" s="3">
        <v>2906.07</v>
      </c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x14ac:dyDescent="0.25">
      <c r="A320" t="s">
        <v>2685</v>
      </c>
      <c r="B320" t="s">
        <v>6467</v>
      </c>
      <c r="C320" s="5" t="s">
        <v>6526</v>
      </c>
      <c r="D320" s="3"/>
      <c r="E320" s="3"/>
      <c r="F320" s="3"/>
      <c r="G320" s="3"/>
      <c r="H320" s="3">
        <v>19.73</v>
      </c>
      <c r="I320" s="3">
        <v>17.260000000000002</v>
      </c>
      <c r="J320" s="3">
        <v>14.8</v>
      </c>
      <c r="K320" s="3">
        <v>12.33</v>
      </c>
      <c r="L320" s="3">
        <v>9.8699999999999992</v>
      </c>
      <c r="M320" s="3">
        <v>7.4</v>
      </c>
      <c r="N320" s="3">
        <v>4.93</v>
      </c>
      <c r="O320" s="3">
        <v>2.4700000000000002</v>
      </c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x14ac:dyDescent="0.25">
      <c r="A321" t="s">
        <v>1968</v>
      </c>
      <c r="B321" t="s">
        <v>6217</v>
      </c>
      <c r="C321" s="5" t="s">
        <v>1971</v>
      </c>
      <c r="D321" s="3"/>
      <c r="E321" s="3"/>
      <c r="F321" s="3"/>
      <c r="G321" s="3"/>
      <c r="H321" s="3">
        <v>8157.07</v>
      </c>
      <c r="I321" s="3">
        <v>7137.44</v>
      </c>
      <c r="J321" s="3">
        <v>6117.8</v>
      </c>
      <c r="K321" s="3">
        <v>5098.17</v>
      </c>
      <c r="L321" s="3">
        <v>4078.54</v>
      </c>
      <c r="M321" s="3">
        <v>3058.9</v>
      </c>
      <c r="N321" s="3">
        <v>2039.27</v>
      </c>
      <c r="O321" s="3">
        <v>1019.63</v>
      </c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x14ac:dyDescent="0.25">
      <c r="A322" t="s">
        <v>1968</v>
      </c>
      <c r="B322" t="s">
        <v>6218</v>
      </c>
      <c r="C322" s="5" t="s">
        <v>1972</v>
      </c>
      <c r="D322" s="3"/>
      <c r="E322" s="3"/>
      <c r="F322" s="3"/>
      <c r="G322" s="3"/>
      <c r="H322" s="3">
        <v>18445.810000000001</v>
      </c>
      <c r="I322" s="3">
        <v>16140.08</v>
      </c>
      <c r="J322" s="3">
        <v>13834.36</v>
      </c>
      <c r="K322" s="3">
        <v>11528.63</v>
      </c>
      <c r="L322" s="3">
        <v>9222.91</v>
      </c>
      <c r="M322" s="3">
        <v>6917.18</v>
      </c>
      <c r="N322" s="3">
        <v>4611.45</v>
      </c>
      <c r="O322" s="3">
        <v>2305.73</v>
      </c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x14ac:dyDescent="0.25">
      <c r="A323" t="s">
        <v>1968</v>
      </c>
      <c r="B323" t="s">
        <v>6212</v>
      </c>
      <c r="C323" s="5" t="s">
        <v>1996</v>
      </c>
      <c r="D323" s="3"/>
      <c r="E323" s="3"/>
      <c r="F323" s="3"/>
      <c r="G323" s="3"/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x14ac:dyDescent="0.25">
      <c r="A324" t="s">
        <v>1968</v>
      </c>
      <c r="B324" t="s">
        <v>6468</v>
      </c>
      <c r="C324" s="5" t="s">
        <v>6526</v>
      </c>
      <c r="D324" s="3"/>
      <c r="E324" s="3"/>
      <c r="F324" s="3"/>
      <c r="G324" s="3"/>
      <c r="H324" s="3">
        <v>145.07</v>
      </c>
      <c r="I324" s="3">
        <v>126.94</v>
      </c>
      <c r="J324" s="3">
        <v>108.8</v>
      </c>
      <c r="K324" s="3">
        <v>90.67</v>
      </c>
      <c r="L324" s="3">
        <v>72.540000000000006</v>
      </c>
      <c r="M324" s="3">
        <v>54.4</v>
      </c>
      <c r="N324" s="3">
        <v>36.270000000000003</v>
      </c>
      <c r="O324" s="3">
        <v>18.13</v>
      </c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x14ac:dyDescent="0.25">
      <c r="A325" t="s">
        <v>2686</v>
      </c>
      <c r="B325" t="s">
        <v>6227</v>
      </c>
      <c r="C325" s="5" t="s">
        <v>2001</v>
      </c>
      <c r="D325" s="3"/>
      <c r="E325" s="3"/>
      <c r="F325" s="3"/>
      <c r="G325" s="3"/>
      <c r="H325" s="3">
        <v>7176.56</v>
      </c>
      <c r="I325" s="3">
        <v>6279.49</v>
      </c>
      <c r="J325" s="3">
        <v>5382.42</v>
      </c>
      <c r="K325" s="3">
        <v>4485.3500000000004</v>
      </c>
      <c r="L325" s="3">
        <v>3588.28</v>
      </c>
      <c r="M325" s="3">
        <v>2691.21</v>
      </c>
      <c r="N325" s="3">
        <v>1794.14</v>
      </c>
      <c r="O325" s="3">
        <v>897.07</v>
      </c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x14ac:dyDescent="0.25">
      <c r="A326" t="s">
        <v>2686</v>
      </c>
      <c r="B326" t="s">
        <v>6228</v>
      </c>
      <c r="C326" s="5" t="s">
        <v>2002</v>
      </c>
      <c r="D326" s="3"/>
      <c r="E326" s="3"/>
      <c r="F326" s="3"/>
      <c r="G326" s="3"/>
      <c r="H326" s="3">
        <v>10999.57</v>
      </c>
      <c r="I326" s="3">
        <v>9624.6200000000008</v>
      </c>
      <c r="J326" s="3">
        <v>8249.68</v>
      </c>
      <c r="K326" s="3">
        <v>6874.73</v>
      </c>
      <c r="L326" s="3">
        <v>5499.79</v>
      </c>
      <c r="M326" s="3">
        <v>4124.84</v>
      </c>
      <c r="N326" s="3">
        <v>2749.89</v>
      </c>
      <c r="O326" s="3">
        <v>1374.95</v>
      </c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x14ac:dyDescent="0.25">
      <c r="A327" t="s">
        <v>2686</v>
      </c>
      <c r="B327" t="s">
        <v>6469</v>
      </c>
      <c r="C327" s="5" t="s">
        <v>6526</v>
      </c>
      <c r="D327" s="3"/>
      <c r="E327" s="3"/>
      <c r="F327" s="3"/>
      <c r="G327" s="3"/>
      <c r="H327" s="3">
        <v>84.72</v>
      </c>
      <c r="I327" s="3">
        <v>74.13</v>
      </c>
      <c r="J327" s="3">
        <v>63.54</v>
      </c>
      <c r="K327" s="3">
        <v>52.95</v>
      </c>
      <c r="L327" s="3">
        <v>42.36</v>
      </c>
      <c r="M327" s="3">
        <v>31.77</v>
      </c>
      <c r="N327" s="3">
        <v>21.18</v>
      </c>
      <c r="O327" s="3">
        <v>10.59</v>
      </c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x14ac:dyDescent="0.25">
      <c r="A328" t="s">
        <v>532</v>
      </c>
      <c r="B328" t="s">
        <v>6234</v>
      </c>
      <c r="C328" s="5" t="s">
        <v>2014</v>
      </c>
      <c r="D328" s="3"/>
      <c r="E328" s="3"/>
      <c r="F328" s="3"/>
      <c r="G328" s="3"/>
      <c r="H328" s="3">
        <v>3713.87</v>
      </c>
      <c r="I328" s="3">
        <v>3249.64</v>
      </c>
      <c r="J328" s="3">
        <v>2785.4</v>
      </c>
      <c r="K328" s="3">
        <v>2321.17</v>
      </c>
      <c r="L328" s="3">
        <v>1856.94</v>
      </c>
      <c r="M328" s="3">
        <v>1392.7</v>
      </c>
      <c r="N328" s="3">
        <v>928.47</v>
      </c>
      <c r="O328" s="3">
        <v>464.23</v>
      </c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x14ac:dyDescent="0.25">
      <c r="A329" t="s">
        <v>532</v>
      </c>
      <c r="B329" t="s">
        <v>6235</v>
      </c>
      <c r="C329" s="5" t="s">
        <v>2015</v>
      </c>
      <c r="D329" s="3"/>
      <c r="E329" s="3"/>
      <c r="F329" s="3"/>
      <c r="G329" s="3"/>
      <c r="H329" s="3">
        <v>4871.8</v>
      </c>
      <c r="I329" s="3">
        <v>4262.83</v>
      </c>
      <c r="J329" s="3">
        <v>3653.85</v>
      </c>
      <c r="K329" s="3">
        <v>3044.88</v>
      </c>
      <c r="L329" s="3">
        <v>2435.9</v>
      </c>
      <c r="M329" s="3">
        <v>1826.93</v>
      </c>
      <c r="N329" s="3">
        <v>1217.95</v>
      </c>
      <c r="O329" s="3">
        <v>608.98</v>
      </c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x14ac:dyDescent="0.25">
      <c r="A330" t="s">
        <v>532</v>
      </c>
      <c r="B330" t="s">
        <v>6470</v>
      </c>
      <c r="C330" s="5" t="s">
        <v>6526</v>
      </c>
      <c r="D330" s="3"/>
      <c r="E330" s="3"/>
      <c r="F330" s="3"/>
      <c r="G330" s="3"/>
      <c r="H330" s="3">
        <v>31.67</v>
      </c>
      <c r="I330" s="3">
        <v>27.71</v>
      </c>
      <c r="J330" s="3">
        <v>23.75</v>
      </c>
      <c r="K330" s="3">
        <v>19.79</v>
      </c>
      <c r="L330" s="3">
        <v>15.84</v>
      </c>
      <c r="M330" s="3">
        <v>11.88</v>
      </c>
      <c r="N330" s="3">
        <v>7.92</v>
      </c>
      <c r="O330" s="3">
        <v>3.96</v>
      </c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x14ac:dyDescent="0.25">
      <c r="A331" t="s">
        <v>2687</v>
      </c>
      <c r="B331" t="s">
        <v>6237</v>
      </c>
      <c r="C331" s="5" t="s">
        <v>2028</v>
      </c>
      <c r="D331" s="3"/>
      <c r="E331" s="3"/>
      <c r="F331" s="3"/>
      <c r="G331" s="3"/>
      <c r="H331" s="3">
        <v>2368.5500000000002</v>
      </c>
      <c r="I331" s="3">
        <v>2072.48</v>
      </c>
      <c r="J331" s="3">
        <v>1776.41</v>
      </c>
      <c r="K331" s="3">
        <v>1480.34</v>
      </c>
      <c r="L331" s="3">
        <v>1184.28</v>
      </c>
      <c r="M331" s="3">
        <v>888.21</v>
      </c>
      <c r="N331" s="3">
        <v>592.14</v>
      </c>
      <c r="O331" s="3">
        <v>296.07</v>
      </c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x14ac:dyDescent="0.25">
      <c r="A332" t="s">
        <v>2687</v>
      </c>
      <c r="B332" t="s">
        <v>6238</v>
      </c>
      <c r="C332" s="5" t="s">
        <v>2029</v>
      </c>
      <c r="D332" s="3"/>
      <c r="E332" s="3"/>
      <c r="F332" s="3"/>
      <c r="G332" s="3"/>
      <c r="H332" s="3">
        <v>2733.74</v>
      </c>
      <c r="I332" s="3">
        <v>2392.02</v>
      </c>
      <c r="J332" s="3">
        <v>2050.31</v>
      </c>
      <c r="K332" s="3">
        <v>1708.59</v>
      </c>
      <c r="L332" s="3">
        <v>1366.87</v>
      </c>
      <c r="M332" s="3">
        <v>1025.1500000000001</v>
      </c>
      <c r="N332" s="3">
        <v>683.44</v>
      </c>
      <c r="O332" s="3">
        <v>341.72</v>
      </c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x14ac:dyDescent="0.25">
      <c r="A333" t="s">
        <v>2687</v>
      </c>
      <c r="B333" t="s">
        <v>6471</v>
      </c>
      <c r="C333" s="5" t="s">
        <v>6526</v>
      </c>
      <c r="D333" s="3"/>
      <c r="E333" s="3"/>
      <c r="F333" s="3"/>
      <c r="G333" s="3"/>
      <c r="H333" s="3">
        <v>22.71</v>
      </c>
      <c r="I333" s="3">
        <v>19.87</v>
      </c>
      <c r="J333" s="3">
        <v>17.03</v>
      </c>
      <c r="K333" s="3">
        <v>14.19</v>
      </c>
      <c r="L333" s="3">
        <v>11.36</v>
      </c>
      <c r="M333" s="3">
        <v>8.52</v>
      </c>
      <c r="N333" s="3">
        <v>5.68</v>
      </c>
      <c r="O333" s="3">
        <v>2.84</v>
      </c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x14ac:dyDescent="0.25">
      <c r="A334" t="s">
        <v>1473</v>
      </c>
      <c r="B334" t="s">
        <v>6239</v>
      </c>
      <c r="C334" s="5" t="s">
        <v>2049</v>
      </c>
      <c r="D334" s="3"/>
      <c r="E334" s="3"/>
      <c r="F334" s="3"/>
      <c r="G334" s="3"/>
      <c r="H334" s="3">
        <v>2704.64</v>
      </c>
      <c r="I334" s="3">
        <v>2366.56</v>
      </c>
      <c r="J334" s="3">
        <v>2028.48</v>
      </c>
      <c r="K334" s="3">
        <v>1690.4</v>
      </c>
      <c r="L334" s="3">
        <v>1352.32</v>
      </c>
      <c r="M334" s="3">
        <v>1014.24</v>
      </c>
      <c r="N334" s="3">
        <v>676.16</v>
      </c>
      <c r="O334" s="3">
        <v>338.08</v>
      </c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x14ac:dyDescent="0.25">
      <c r="A335" t="s">
        <v>1473</v>
      </c>
      <c r="B335" t="s">
        <v>6240</v>
      </c>
      <c r="C335" s="5" t="s">
        <v>2050</v>
      </c>
      <c r="D335" s="3"/>
      <c r="E335" s="3"/>
      <c r="F335" s="3"/>
      <c r="G335" s="3"/>
      <c r="H335" s="3">
        <v>3110.99</v>
      </c>
      <c r="I335" s="3">
        <v>2722.12</v>
      </c>
      <c r="J335" s="3">
        <v>2333.2399999999998</v>
      </c>
      <c r="K335" s="3">
        <v>1944.37</v>
      </c>
      <c r="L335" s="3">
        <v>1555.5</v>
      </c>
      <c r="M335" s="3">
        <v>1166.6199999999999</v>
      </c>
      <c r="N335" s="3">
        <v>777.75</v>
      </c>
      <c r="O335" s="3">
        <v>388.87</v>
      </c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x14ac:dyDescent="0.25">
      <c r="A336" t="s">
        <v>1473</v>
      </c>
      <c r="B336" t="s">
        <v>6241</v>
      </c>
      <c r="C336" s="5" t="s">
        <v>2072</v>
      </c>
      <c r="D336" s="3"/>
      <c r="E336" s="3"/>
      <c r="F336" s="3"/>
      <c r="G336" s="3"/>
      <c r="H336" s="3">
        <v>17558.14</v>
      </c>
      <c r="I336" s="3">
        <v>15363.37</v>
      </c>
      <c r="J336" s="3">
        <v>13168.61</v>
      </c>
      <c r="K336" s="3">
        <v>10973.84</v>
      </c>
      <c r="L336" s="3">
        <v>8779.07</v>
      </c>
      <c r="M336" s="3">
        <v>6584.3</v>
      </c>
      <c r="N336" s="3">
        <v>4389.54</v>
      </c>
      <c r="O336" s="3">
        <v>2194.77</v>
      </c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x14ac:dyDescent="0.25">
      <c r="A337" t="s">
        <v>1473</v>
      </c>
      <c r="B337" t="s">
        <v>6167</v>
      </c>
      <c r="C337" s="5" t="s">
        <v>2073</v>
      </c>
      <c r="D337" s="3"/>
      <c r="E337" s="3"/>
      <c r="F337" s="3"/>
      <c r="G337" s="3"/>
      <c r="H337" s="3">
        <v>78.5</v>
      </c>
      <c r="I337" s="3">
        <v>68.69</v>
      </c>
      <c r="J337" s="3">
        <v>58.88</v>
      </c>
      <c r="K337" s="3">
        <v>49.06</v>
      </c>
      <c r="L337" s="3">
        <v>39.25</v>
      </c>
      <c r="M337" s="3">
        <v>29.44</v>
      </c>
      <c r="N337" s="3">
        <v>19.63</v>
      </c>
      <c r="O337" s="3">
        <v>9.81</v>
      </c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x14ac:dyDescent="0.25">
      <c r="A338" t="s">
        <v>1473</v>
      </c>
      <c r="B338" t="s">
        <v>6067</v>
      </c>
      <c r="C338" s="5" t="s">
        <v>2074</v>
      </c>
      <c r="D338" s="3"/>
      <c r="E338" s="3"/>
      <c r="F338" s="3"/>
      <c r="G338" s="3"/>
      <c r="H338" s="3">
        <v>508.78</v>
      </c>
      <c r="I338" s="3">
        <v>445.18</v>
      </c>
      <c r="J338" s="3">
        <v>381.59</v>
      </c>
      <c r="K338" s="3">
        <v>317.99</v>
      </c>
      <c r="L338" s="3">
        <v>254.39</v>
      </c>
      <c r="M338" s="3">
        <v>190.79</v>
      </c>
      <c r="N338" s="3">
        <v>127.2</v>
      </c>
      <c r="O338" s="3">
        <v>63.6</v>
      </c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5">
      <c r="A339" t="s">
        <v>1473</v>
      </c>
      <c r="B339" t="s">
        <v>6472</v>
      </c>
      <c r="C339" s="5" t="s">
        <v>6526</v>
      </c>
      <c r="D339" s="3"/>
      <c r="E339" s="3"/>
      <c r="F339" s="3"/>
      <c r="G339" s="3"/>
      <c r="H339" s="3">
        <v>23.06</v>
      </c>
      <c r="I339" s="3">
        <v>20.18</v>
      </c>
      <c r="J339" s="3">
        <v>17.3</v>
      </c>
      <c r="K339" s="3">
        <v>14.41</v>
      </c>
      <c r="L339" s="3">
        <v>11.53</v>
      </c>
      <c r="M339" s="3">
        <v>8.65</v>
      </c>
      <c r="N339" s="3">
        <v>5.77</v>
      </c>
      <c r="O339" s="3">
        <v>2.88</v>
      </c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5">
      <c r="A340" t="s">
        <v>454</v>
      </c>
      <c r="B340" t="s">
        <v>6249</v>
      </c>
      <c r="C340" s="5" t="s">
        <v>2084</v>
      </c>
      <c r="D340" s="3"/>
      <c r="E340" s="3"/>
      <c r="F340" s="3"/>
      <c r="G340" s="3"/>
      <c r="H340" s="3">
        <v>4363.45</v>
      </c>
      <c r="I340" s="3">
        <v>3818.02</v>
      </c>
      <c r="J340" s="3">
        <v>3272.59</v>
      </c>
      <c r="K340" s="3">
        <v>2727.16</v>
      </c>
      <c r="L340" s="3">
        <v>2181.73</v>
      </c>
      <c r="M340" s="3">
        <v>1636.29</v>
      </c>
      <c r="N340" s="3">
        <v>1090.8599999999999</v>
      </c>
      <c r="O340" s="3">
        <v>545.42999999999995</v>
      </c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5">
      <c r="A341" t="s">
        <v>454</v>
      </c>
      <c r="B341" t="s">
        <v>6250</v>
      </c>
      <c r="C341" s="5" t="s">
        <v>2085</v>
      </c>
      <c r="D341" s="3"/>
      <c r="E341" s="3"/>
      <c r="F341" s="3"/>
      <c r="G341" s="3"/>
      <c r="H341" s="3">
        <v>12404.59</v>
      </c>
      <c r="I341" s="3">
        <v>10854.02</v>
      </c>
      <c r="J341" s="3">
        <v>9303.44</v>
      </c>
      <c r="K341" s="3">
        <v>7752.87</v>
      </c>
      <c r="L341" s="3">
        <v>6202.3</v>
      </c>
      <c r="M341" s="3">
        <v>4651.72</v>
      </c>
      <c r="N341" s="3">
        <v>3101.15</v>
      </c>
      <c r="O341" s="3">
        <v>1550.57</v>
      </c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x14ac:dyDescent="0.25">
      <c r="A342" t="s">
        <v>454</v>
      </c>
      <c r="B342" t="s">
        <v>6473</v>
      </c>
      <c r="C342" s="5" t="s">
        <v>6526</v>
      </c>
      <c r="D342" s="3"/>
      <c r="E342" s="3"/>
      <c r="F342" s="3"/>
      <c r="G342" s="3"/>
      <c r="H342" s="3">
        <v>80.010000000000005</v>
      </c>
      <c r="I342" s="3">
        <v>70.010000000000005</v>
      </c>
      <c r="J342" s="3">
        <v>60.01</v>
      </c>
      <c r="K342" s="3">
        <v>50.01</v>
      </c>
      <c r="L342" s="3">
        <v>40.01</v>
      </c>
      <c r="M342" s="3">
        <v>30</v>
      </c>
      <c r="N342" s="3">
        <v>20</v>
      </c>
      <c r="O342" s="3">
        <v>10</v>
      </c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x14ac:dyDescent="0.25">
      <c r="A343" t="s">
        <v>2111</v>
      </c>
      <c r="B343" t="s">
        <v>6251</v>
      </c>
      <c r="C343" s="5" t="s">
        <v>2104</v>
      </c>
      <c r="D343" s="3"/>
      <c r="E343" s="3"/>
      <c r="F343" s="3"/>
      <c r="G343" s="3"/>
      <c r="H343" s="3">
        <v>5136.22</v>
      </c>
      <c r="I343" s="3">
        <v>4494.1899999999996</v>
      </c>
      <c r="J343" s="3">
        <v>3852.17</v>
      </c>
      <c r="K343" s="3">
        <v>3210.14</v>
      </c>
      <c r="L343" s="3">
        <v>2568.11</v>
      </c>
      <c r="M343" s="3">
        <v>1926.08</v>
      </c>
      <c r="N343" s="3">
        <v>1284.06</v>
      </c>
      <c r="O343" s="3">
        <v>642.03</v>
      </c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x14ac:dyDescent="0.25">
      <c r="A344" t="s">
        <v>2111</v>
      </c>
      <c r="B344" t="s">
        <v>6252</v>
      </c>
      <c r="C344" s="5" t="s">
        <v>2105</v>
      </c>
      <c r="D344" s="3"/>
      <c r="E344" s="3"/>
      <c r="F344" s="3"/>
      <c r="G344" s="3"/>
      <c r="H344" s="3">
        <v>7850.68</v>
      </c>
      <c r="I344" s="3">
        <v>6869.35</v>
      </c>
      <c r="J344" s="3">
        <v>5888.01</v>
      </c>
      <c r="K344" s="3">
        <v>4906.68</v>
      </c>
      <c r="L344" s="3">
        <v>3925.34</v>
      </c>
      <c r="M344" s="3">
        <v>2944.01</v>
      </c>
      <c r="N344" s="3">
        <v>1962.67</v>
      </c>
      <c r="O344" s="3">
        <v>981.34</v>
      </c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x14ac:dyDescent="0.25">
      <c r="A345" t="s">
        <v>2111</v>
      </c>
      <c r="B345" t="s">
        <v>6474</v>
      </c>
      <c r="C345" s="5" t="s">
        <v>6526</v>
      </c>
      <c r="D345" s="3"/>
      <c r="E345" s="3"/>
      <c r="F345" s="3"/>
      <c r="G345" s="3"/>
      <c r="H345" s="3">
        <v>54.02</v>
      </c>
      <c r="I345" s="3">
        <v>47.27</v>
      </c>
      <c r="J345" s="3">
        <v>40.520000000000003</v>
      </c>
      <c r="K345" s="3">
        <v>33.76</v>
      </c>
      <c r="L345" s="3">
        <v>27.01</v>
      </c>
      <c r="M345" s="3">
        <v>20.260000000000002</v>
      </c>
      <c r="N345" s="3">
        <v>13.51</v>
      </c>
      <c r="O345" s="3">
        <v>6.75</v>
      </c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x14ac:dyDescent="0.25">
      <c r="A346" t="s">
        <v>170</v>
      </c>
      <c r="B346" t="s">
        <v>6255</v>
      </c>
      <c r="C346" s="5" t="s">
        <v>2127</v>
      </c>
      <c r="D346" s="3"/>
      <c r="E346" s="3"/>
      <c r="F346" s="3"/>
      <c r="G346" s="3"/>
      <c r="H346" s="3">
        <v>30.36</v>
      </c>
      <c r="I346" s="3">
        <v>26.57</v>
      </c>
      <c r="J346" s="3">
        <v>22.77</v>
      </c>
      <c r="K346" s="3">
        <v>18.98</v>
      </c>
      <c r="L346" s="3">
        <v>15.18</v>
      </c>
      <c r="M346" s="3">
        <v>11.39</v>
      </c>
      <c r="N346" s="3">
        <v>7.59</v>
      </c>
      <c r="O346" s="3">
        <v>3.8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x14ac:dyDescent="0.25">
      <c r="A347" t="s">
        <v>170</v>
      </c>
      <c r="B347" t="s">
        <v>6256</v>
      </c>
      <c r="C347" s="5" t="s">
        <v>2128</v>
      </c>
      <c r="D347" s="3"/>
      <c r="E347" s="3"/>
      <c r="F347" s="3"/>
      <c r="G347" s="3"/>
      <c r="H347" s="3">
        <v>68.58</v>
      </c>
      <c r="I347" s="3">
        <v>60.01</v>
      </c>
      <c r="J347" s="3">
        <v>51.44</v>
      </c>
      <c r="K347" s="3">
        <v>42.86</v>
      </c>
      <c r="L347" s="3">
        <v>34.29</v>
      </c>
      <c r="M347" s="3">
        <v>25.72</v>
      </c>
      <c r="N347" s="3">
        <v>17.149999999999999</v>
      </c>
      <c r="O347" s="3">
        <v>8.57</v>
      </c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x14ac:dyDescent="0.25">
      <c r="A348" t="s">
        <v>170</v>
      </c>
      <c r="B348" t="s">
        <v>6257</v>
      </c>
      <c r="C348" s="5" t="s">
        <v>2129</v>
      </c>
      <c r="D348" s="3"/>
      <c r="E348" s="3"/>
      <c r="F348" s="3"/>
      <c r="G348" s="3"/>
      <c r="H348" s="3">
        <v>71.040000000000006</v>
      </c>
      <c r="I348" s="3">
        <v>62.16</v>
      </c>
      <c r="J348" s="3">
        <v>53.28</v>
      </c>
      <c r="K348" s="3">
        <v>44.4</v>
      </c>
      <c r="L348" s="3">
        <v>35.520000000000003</v>
      </c>
      <c r="M348" s="3">
        <v>26.64</v>
      </c>
      <c r="N348" s="3">
        <v>17.760000000000002</v>
      </c>
      <c r="O348" s="3">
        <v>8.8800000000000008</v>
      </c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x14ac:dyDescent="0.25">
      <c r="A349" t="s">
        <v>170</v>
      </c>
      <c r="B349" t="s">
        <v>6258</v>
      </c>
      <c r="C349" s="5" t="s">
        <v>2130</v>
      </c>
      <c r="D349" s="3"/>
      <c r="E349" s="3"/>
      <c r="F349" s="3"/>
      <c r="G349" s="3"/>
      <c r="H349" s="3">
        <v>285.20999999999998</v>
      </c>
      <c r="I349" s="3">
        <v>249.56</v>
      </c>
      <c r="J349" s="3">
        <v>213.91</v>
      </c>
      <c r="K349" s="3">
        <v>178.26</v>
      </c>
      <c r="L349" s="3">
        <v>142.61000000000001</v>
      </c>
      <c r="M349" s="3">
        <v>106.95</v>
      </c>
      <c r="N349" s="3">
        <v>71.3</v>
      </c>
      <c r="O349" s="3">
        <v>35.65</v>
      </c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x14ac:dyDescent="0.25">
      <c r="A350" t="s">
        <v>170</v>
      </c>
      <c r="B350" t="s">
        <v>6259</v>
      </c>
      <c r="C350" s="5" t="s">
        <v>2131</v>
      </c>
      <c r="D350" s="3"/>
      <c r="E350" s="3"/>
      <c r="F350" s="3"/>
      <c r="G350" s="3"/>
      <c r="H350" s="3">
        <v>126.25</v>
      </c>
      <c r="I350" s="3">
        <v>110.47</v>
      </c>
      <c r="J350" s="3">
        <v>94.69</v>
      </c>
      <c r="K350" s="3">
        <v>78.91</v>
      </c>
      <c r="L350" s="3">
        <v>63.13</v>
      </c>
      <c r="M350" s="3">
        <v>47.34</v>
      </c>
      <c r="N350" s="3">
        <v>31.56</v>
      </c>
      <c r="O350" s="3">
        <v>15.78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x14ac:dyDescent="0.25">
      <c r="A351" t="s">
        <v>170</v>
      </c>
      <c r="B351" t="s">
        <v>6260</v>
      </c>
      <c r="C351" s="5" t="s">
        <v>2132</v>
      </c>
      <c r="D351" s="3"/>
      <c r="E351" s="3"/>
      <c r="F351" s="3"/>
      <c r="G351" s="3"/>
      <c r="H351" s="3">
        <v>94.22</v>
      </c>
      <c r="I351" s="3">
        <v>82.44</v>
      </c>
      <c r="J351" s="3">
        <v>70.67</v>
      </c>
      <c r="K351" s="3">
        <v>58.89</v>
      </c>
      <c r="L351" s="3">
        <v>47.11</v>
      </c>
      <c r="M351" s="3">
        <v>35.33</v>
      </c>
      <c r="N351" s="3">
        <v>23.56</v>
      </c>
      <c r="O351" s="3">
        <v>11.78</v>
      </c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x14ac:dyDescent="0.25">
      <c r="A352" t="s">
        <v>170</v>
      </c>
      <c r="B352" t="s">
        <v>6261</v>
      </c>
      <c r="C352" s="5" t="s">
        <v>2133</v>
      </c>
      <c r="D352" s="3"/>
      <c r="E352" s="3"/>
      <c r="F352" s="3"/>
      <c r="G352" s="3"/>
      <c r="H352" s="3">
        <v>79.14</v>
      </c>
      <c r="I352" s="3">
        <v>69.25</v>
      </c>
      <c r="J352" s="3">
        <v>59.36</v>
      </c>
      <c r="K352" s="3">
        <v>49.46</v>
      </c>
      <c r="L352" s="3">
        <v>39.57</v>
      </c>
      <c r="M352" s="3">
        <v>29.68</v>
      </c>
      <c r="N352" s="3">
        <v>19.79</v>
      </c>
      <c r="O352" s="3">
        <v>9.89</v>
      </c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x14ac:dyDescent="0.25">
      <c r="A353" t="s">
        <v>170</v>
      </c>
      <c r="B353" t="s">
        <v>6262</v>
      </c>
      <c r="C353" s="5" t="s">
        <v>2134</v>
      </c>
      <c r="D353" s="3"/>
      <c r="E353" s="3"/>
      <c r="F353" s="3"/>
      <c r="G353" s="3"/>
      <c r="H353" s="3">
        <v>24.62</v>
      </c>
      <c r="I353" s="3">
        <v>21.54</v>
      </c>
      <c r="J353" s="3">
        <v>18.47</v>
      </c>
      <c r="K353" s="3">
        <v>15.39</v>
      </c>
      <c r="L353" s="3">
        <v>12.31</v>
      </c>
      <c r="M353" s="3">
        <v>9.23</v>
      </c>
      <c r="N353" s="3">
        <v>6.16</v>
      </c>
      <c r="O353" s="3">
        <v>3.08</v>
      </c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x14ac:dyDescent="0.25">
      <c r="A354" t="s">
        <v>170</v>
      </c>
      <c r="B354" t="s">
        <v>6263</v>
      </c>
      <c r="C354" s="5" t="s">
        <v>2135</v>
      </c>
      <c r="D354" s="3"/>
      <c r="E354" s="3"/>
      <c r="F354" s="3"/>
      <c r="G354" s="3"/>
      <c r="H354" s="3">
        <v>92.46</v>
      </c>
      <c r="I354" s="3">
        <v>80.900000000000006</v>
      </c>
      <c r="J354" s="3">
        <v>69.349999999999994</v>
      </c>
      <c r="K354" s="3">
        <v>57.79</v>
      </c>
      <c r="L354" s="3">
        <v>46.23</v>
      </c>
      <c r="M354" s="3">
        <v>34.67</v>
      </c>
      <c r="N354" s="3">
        <v>23.12</v>
      </c>
      <c r="O354" s="3">
        <v>11.56</v>
      </c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x14ac:dyDescent="0.25">
      <c r="A355" t="s">
        <v>170</v>
      </c>
      <c r="B355" t="s">
        <v>6264</v>
      </c>
      <c r="C355" s="5" t="s">
        <v>2136</v>
      </c>
      <c r="D355" s="3"/>
      <c r="E355" s="3"/>
      <c r="F355" s="3"/>
      <c r="G355" s="3"/>
      <c r="H355" s="3">
        <v>240.59</v>
      </c>
      <c r="I355" s="3">
        <v>210.52</v>
      </c>
      <c r="J355" s="3">
        <v>180.44</v>
      </c>
      <c r="K355" s="3">
        <v>150.37</v>
      </c>
      <c r="L355" s="3">
        <v>120.3</v>
      </c>
      <c r="M355" s="3">
        <v>90.22</v>
      </c>
      <c r="N355" s="3">
        <v>60.15</v>
      </c>
      <c r="O355" s="3">
        <v>30.07</v>
      </c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x14ac:dyDescent="0.25">
      <c r="A356" t="s">
        <v>170</v>
      </c>
      <c r="B356" t="s">
        <v>6265</v>
      </c>
      <c r="C356" s="5" t="s">
        <v>2137</v>
      </c>
      <c r="D356" s="3"/>
      <c r="E356" s="3"/>
      <c r="F356" s="3"/>
      <c r="G356" s="3"/>
      <c r="H356" s="3">
        <v>93.54</v>
      </c>
      <c r="I356" s="3">
        <v>81.849999999999994</v>
      </c>
      <c r="J356" s="3">
        <v>70.16</v>
      </c>
      <c r="K356" s="3">
        <v>58.46</v>
      </c>
      <c r="L356" s="3">
        <v>46.77</v>
      </c>
      <c r="M356" s="3">
        <v>35.08</v>
      </c>
      <c r="N356" s="3">
        <v>23.39</v>
      </c>
      <c r="O356" s="3">
        <v>11.69</v>
      </c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x14ac:dyDescent="0.25">
      <c r="A357" t="s">
        <v>170</v>
      </c>
      <c r="B357" t="s">
        <v>6266</v>
      </c>
      <c r="C357" s="5" t="s">
        <v>2138</v>
      </c>
      <c r="D357" s="3"/>
      <c r="E357" s="3"/>
      <c r="F357" s="3"/>
      <c r="G357" s="3"/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x14ac:dyDescent="0.25">
      <c r="A358" t="s">
        <v>170</v>
      </c>
      <c r="B358" t="s">
        <v>6267</v>
      </c>
      <c r="C358" s="5" t="s">
        <v>2139</v>
      </c>
      <c r="D358" s="3"/>
      <c r="E358" s="3"/>
      <c r="F358" s="3"/>
      <c r="G358" s="3"/>
      <c r="H358" s="3">
        <v>0.15</v>
      </c>
      <c r="I358" s="3">
        <v>0.13</v>
      </c>
      <c r="J358" s="3">
        <v>0.11</v>
      </c>
      <c r="K358" s="3">
        <v>0.09</v>
      </c>
      <c r="L358" s="3">
        <v>0.08</v>
      </c>
      <c r="M358" s="3">
        <v>0.06</v>
      </c>
      <c r="N358" s="3">
        <v>0.04</v>
      </c>
      <c r="O358" s="3">
        <v>0.02</v>
      </c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x14ac:dyDescent="0.25">
      <c r="A359" t="s">
        <v>170</v>
      </c>
      <c r="B359" t="s">
        <v>6268</v>
      </c>
      <c r="C359" s="5" t="s">
        <v>2140</v>
      </c>
      <c r="D359" s="3"/>
      <c r="E359" s="3"/>
      <c r="F359" s="3"/>
      <c r="G359" s="3"/>
      <c r="H359" s="3">
        <v>692.45</v>
      </c>
      <c r="I359" s="3">
        <v>605.89</v>
      </c>
      <c r="J359" s="3">
        <v>519.34</v>
      </c>
      <c r="K359" s="3">
        <v>432.78</v>
      </c>
      <c r="L359" s="3">
        <v>346.23</v>
      </c>
      <c r="M359" s="3">
        <v>259.67</v>
      </c>
      <c r="N359" s="3">
        <v>173.11</v>
      </c>
      <c r="O359" s="3">
        <v>86.56</v>
      </c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x14ac:dyDescent="0.25">
      <c r="A360" t="s">
        <v>170</v>
      </c>
      <c r="B360" t="s">
        <v>6253</v>
      </c>
      <c r="C360" s="5" t="s">
        <v>2141</v>
      </c>
      <c r="D360" s="3"/>
      <c r="E360" s="3"/>
      <c r="F360" s="3"/>
      <c r="G360" s="3"/>
      <c r="H360" s="3">
        <v>30498.07</v>
      </c>
      <c r="I360" s="3">
        <v>26685.81</v>
      </c>
      <c r="J360" s="3">
        <v>22873.55</v>
      </c>
      <c r="K360" s="3">
        <v>19061.29</v>
      </c>
      <c r="L360" s="3">
        <v>15249.04</v>
      </c>
      <c r="M360" s="3">
        <v>11436.78</v>
      </c>
      <c r="N360" s="3">
        <v>7624.52</v>
      </c>
      <c r="O360" s="3">
        <v>3812.26</v>
      </c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x14ac:dyDescent="0.25">
      <c r="A361" t="s">
        <v>170</v>
      </c>
      <c r="B361" t="s">
        <v>6254</v>
      </c>
      <c r="C361" s="5" t="s">
        <v>2142</v>
      </c>
      <c r="D361" s="3"/>
      <c r="E361" s="3"/>
      <c r="F361" s="3"/>
      <c r="G361" s="3"/>
      <c r="H361" s="3">
        <v>167905.74</v>
      </c>
      <c r="I361" s="3">
        <v>146917.51999999999</v>
      </c>
      <c r="J361" s="3">
        <v>125929.31</v>
      </c>
      <c r="K361" s="3">
        <v>104941.09</v>
      </c>
      <c r="L361" s="3">
        <v>83952.87</v>
      </c>
      <c r="M361" s="3">
        <v>62964.65</v>
      </c>
      <c r="N361" s="3">
        <v>41976.44</v>
      </c>
      <c r="O361" s="3">
        <v>20988.22</v>
      </c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x14ac:dyDescent="0.25">
      <c r="A362" t="s">
        <v>170</v>
      </c>
      <c r="B362" t="s">
        <v>5919</v>
      </c>
      <c r="C362" s="5" t="s">
        <v>2164</v>
      </c>
      <c r="D362" s="3"/>
      <c r="E362" s="3"/>
      <c r="F362" s="3"/>
      <c r="G362" s="3"/>
      <c r="H362" s="3">
        <v>2254899.0299999998</v>
      </c>
      <c r="I362" s="3">
        <v>1973036.65</v>
      </c>
      <c r="J362" s="3">
        <v>1691174.27</v>
      </c>
      <c r="K362" s="3">
        <v>1409311.89</v>
      </c>
      <c r="L362" s="3">
        <v>1127449.52</v>
      </c>
      <c r="M362" s="3">
        <v>845587.14</v>
      </c>
      <c r="N362" s="3">
        <v>563724.76</v>
      </c>
      <c r="O362" s="3">
        <v>281862.38</v>
      </c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x14ac:dyDescent="0.25">
      <c r="A363" t="s">
        <v>170</v>
      </c>
      <c r="B363" t="s">
        <v>6337</v>
      </c>
      <c r="C363" s="5" t="s">
        <v>2165</v>
      </c>
      <c r="D363" s="3"/>
      <c r="E363" s="3"/>
      <c r="F363" s="3"/>
      <c r="G363" s="3"/>
      <c r="H363" s="3">
        <v>19233.61</v>
      </c>
      <c r="I363" s="3">
        <v>16829.41</v>
      </c>
      <c r="J363" s="3">
        <v>14425.21</v>
      </c>
      <c r="K363" s="3">
        <v>12021.01</v>
      </c>
      <c r="L363" s="3">
        <v>9616.81</v>
      </c>
      <c r="M363" s="3">
        <v>7212.6</v>
      </c>
      <c r="N363" s="3">
        <v>4808.3999999999996</v>
      </c>
      <c r="O363" s="3">
        <v>2404.1999999999998</v>
      </c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x14ac:dyDescent="0.25">
      <c r="A364" t="s">
        <v>170</v>
      </c>
      <c r="B364" t="s">
        <v>6338</v>
      </c>
      <c r="C364" s="5" t="s">
        <v>6339</v>
      </c>
      <c r="D364" s="3"/>
      <c r="E364" s="3"/>
      <c r="F364" s="3"/>
      <c r="G364" s="3"/>
      <c r="H364" s="3">
        <v>3486.63</v>
      </c>
      <c r="I364" s="3">
        <v>3050.8</v>
      </c>
      <c r="J364" s="3">
        <v>2614.9699999999998</v>
      </c>
      <c r="K364" s="3">
        <v>2179.14</v>
      </c>
      <c r="L364" s="3">
        <v>1743.32</v>
      </c>
      <c r="M364" s="3">
        <v>1307.49</v>
      </c>
      <c r="N364" s="3">
        <v>871.66</v>
      </c>
      <c r="O364" s="3">
        <v>435.83</v>
      </c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x14ac:dyDescent="0.25">
      <c r="A365" t="s">
        <v>170</v>
      </c>
      <c r="B365" t="s">
        <v>6088</v>
      </c>
      <c r="C365" s="5" t="s">
        <v>6089</v>
      </c>
      <c r="D365" s="3"/>
      <c r="E365" s="3"/>
      <c r="F365" s="3"/>
      <c r="G365" s="3"/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x14ac:dyDescent="0.25">
      <c r="A366" t="s">
        <v>170</v>
      </c>
      <c r="B366" t="s">
        <v>6014</v>
      </c>
      <c r="C366" s="5" t="s">
        <v>2169</v>
      </c>
      <c r="D366" s="3"/>
      <c r="E366" s="3"/>
      <c r="F366" s="3"/>
      <c r="G366" s="3"/>
      <c r="H366" s="3">
        <v>30173.23</v>
      </c>
      <c r="I366" s="3">
        <v>26401.58</v>
      </c>
      <c r="J366" s="3">
        <v>22629.919999999998</v>
      </c>
      <c r="K366" s="3">
        <v>18858.27</v>
      </c>
      <c r="L366" s="3">
        <v>15086.62</v>
      </c>
      <c r="M366" s="3">
        <v>11314.96</v>
      </c>
      <c r="N366" s="3">
        <v>7543.31</v>
      </c>
      <c r="O366" s="3">
        <v>3771.65</v>
      </c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x14ac:dyDescent="0.25">
      <c r="A367" t="s">
        <v>170</v>
      </c>
      <c r="B367" t="s">
        <v>6008</v>
      </c>
      <c r="C367" s="5" t="s">
        <v>2170</v>
      </c>
      <c r="D367" s="3"/>
      <c r="E367" s="3"/>
      <c r="F367" s="3"/>
      <c r="G367" s="3"/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x14ac:dyDescent="0.25">
      <c r="A368" t="s">
        <v>170</v>
      </c>
      <c r="B368" t="s">
        <v>6000</v>
      </c>
      <c r="C368" s="5" t="s">
        <v>2171</v>
      </c>
      <c r="D368" s="3"/>
      <c r="E368" s="3"/>
      <c r="F368" s="3"/>
      <c r="G368" s="3"/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x14ac:dyDescent="0.25">
      <c r="A369" t="s">
        <v>170</v>
      </c>
      <c r="B369" t="s">
        <v>6001</v>
      </c>
      <c r="C369" s="5" t="s">
        <v>2172</v>
      </c>
      <c r="D369" s="3"/>
      <c r="E369" s="3"/>
      <c r="F369" s="3"/>
      <c r="G369" s="3"/>
      <c r="H369" s="3">
        <v>28890.59</v>
      </c>
      <c r="I369" s="3">
        <v>25279.27</v>
      </c>
      <c r="J369" s="3">
        <v>21667.94</v>
      </c>
      <c r="K369" s="3">
        <v>18056.62</v>
      </c>
      <c r="L369" s="3">
        <v>14445.3</v>
      </c>
      <c r="M369" s="3">
        <v>10833.97</v>
      </c>
      <c r="N369" s="3">
        <v>7222.65</v>
      </c>
      <c r="O369" s="3">
        <v>3611.32</v>
      </c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x14ac:dyDescent="0.25">
      <c r="A370" t="s">
        <v>170</v>
      </c>
      <c r="B370" t="s">
        <v>6002</v>
      </c>
      <c r="C370" s="5" t="s">
        <v>2173</v>
      </c>
      <c r="D370" s="3"/>
      <c r="E370" s="3"/>
      <c r="F370" s="3"/>
      <c r="G370" s="3"/>
      <c r="H370" s="3">
        <v>69951.240000000005</v>
      </c>
      <c r="I370" s="3">
        <v>61207.34</v>
      </c>
      <c r="J370" s="3">
        <v>52463.43</v>
      </c>
      <c r="K370" s="3">
        <v>43719.53</v>
      </c>
      <c r="L370" s="3">
        <v>34975.620000000003</v>
      </c>
      <c r="M370" s="3">
        <v>26231.72</v>
      </c>
      <c r="N370" s="3">
        <v>17487.810000000001</v>
      </c>
      <c r="O370" s="3">
        <v>8743.91</v>
      </c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x14ac:dyDescent="0.25">
      <c r="A371" t="s">
        <v>170</v>
      </c>
      <c r="B371" t="s">
        <v>6003</v>
      </c>
      <c r="C371" s="5" t="s">
        <v>2174</v>
      </c>
      <c r="D371" s="3"/>
      <c r="E371" s="3"/>
      <c r="F371" s="3"/>
      <c r="G371" s="3"/>
      <c r="H371" s="3">
        <v>4734.2</v>
      </c>
      <c r="I371" s="3">
        <v>4142.43</v>
      </c>
      <c r="J371" s="3">
        <v>3550.65</v>
      </c>
      <c r="K371" s="3">
        <v>2958.88</v>
      </c>
      <c r="L371" s="3">
        <v>2367.1</v>
      </c>
      <c r="M371" s="3">
        <v>1775.33</v>
      </c>
      <c r="N371" s="3">
        <v>1183.55</v>
      </c>
      <c r="O371" s="3">
        <v>591.78</v>
      </c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x14ac:dyDescent="0.25">
      <c r="A372" t="s">
        <v>170</v>
      </c>
      <c r="B372" t="s">
        <v>6005</v>
      </c>
      <c r="C372" s="5" t="s">
        <v>2175</v>
      </c>
      <c r="D372" s="3"/>
      <c r="E372" s="3"/>
      <c r="F372" s="3"/>
      <c r="G372" s="3"/>
      <c r="H372" s="3">
        <v>32058.17</v>
      </c>
      <c r="I372" s="3">
        <v>28050.9</v>
      </c>
      <c r="J372" s="3">
        <v>24043.63</v>
      </c>
      <c r="K372" s="3">
        <v>20036.36</v>
      </c>
      <c r="L372" s="3">
        <v>16029.09</v>
      </c>
      <c r="M372" s="3">
        <v>12021.81</v>
      </c>
      <c r="N372" s="3">
        <v>8014.54</v>
      </c>
      <c r="O372" s="3">
        <v>4007.27</v>
      </c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x14ac:dyDescent="0.25">
      <c r="A373" t="s">
        <v>170</v>
      </c>
      <c r="B373" t="s">
        <v>6006</v>
      </c>
      <c r="C373" s="5" t="s">
        <v>2176</v>
      </c>
      <c r="D373" s="3"/>
      <c r="E373" s="3"/>
      <c r="F373" s="3"/>
      <c r="G373" s="3"/>
      <c r="H373" s="3">
        <v>301362.68</v>
      </c>
      <c r="I373" s="3">
        <v>263692.34999999998</v>
      </c>
      <c r="J373" s="3">
        <v>226022.01</v>
      </c>
      <c r="K373" s="3">
        <v>188351.68</v>
      </c>
      <c r="L373" s="3">
        <v>150681.34</v>
      </c>
      <c r="M373" s="3">
        <v>113011.01</v>
      </c>
      <c r="N373" s="3">
        <v>75340.67</v>
      </c>
      <c r="O373" s="3">
        <v>37670.339999999997</v>
      </c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x14ac:dyDescent="0.25">
      <c r="A374" t="s">
        <v>170</v>
      </c>
      <c r="B374" t="s">
        <v>6007</v>
      </c>
      <c r="C374" s="5" t="s">
        <v>2177</v>
      </c>
      <c r="D374" s="3"/>
      <c r="E374" s="3"/>
      <c r="F374" s="3"/>
      <c r="G374" s="3"/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x14ac:dyDescent="0.25">
      <c r="A375" t="s">
        <v>170</v>
      </c>
      <c r="B375" t="s">
        <v>6009</v>
      </c>
      <c r="C375" s="5" t="s">
        <v>2178</v>
      </c>
      <c r="D375" s="3"/>
      <c r="E375" s="3"/>
      <c r="F375" s="3"/>
      <c r="G375" s="3"/>
      <c r="H375" s="3">
        <v>20795.59</v>
      </c>
      <c r="I375" s="3">
        <v>18196.14</v>
      </c>
      <c r="J375" s="3">
        <v>15596.69</v>
      </c>
      <c r="K375" s="3">
        <v>12997.24</v>
      </c>
      <c r="L375" s="3">
        <v>10397.799999999999</v>
      </c>
      <c r="M375" s="3">
        <v>7798.35</v>
      </c>
      <c r="N375" s="3">
        <v>5198.8999999999996</v>
      </c>
      <c r="O375" s="3">
        <v>2599.4499999999998</v>
      </c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x14ac:dyDescent="0.25">
      <c r="A376" t="s">
        <v>170</v>
      </c>
      <c r="B376" t="s">
        <v>6010</v>
      </c>
      <c r="C376" s="5" t="s">
        <v>2179</v>
      </c>
      <c r="D376" s="3"/>
      <c r="E376" s="3"/>
      <c r="F376" s="3"/>
      <c r="G376" s="3"/>
      <c r="H376" s="3">
        <v>27337.81</v>
      </c>
      <c r="I376" s="3">
        <v>23920.58</v>
      </c>
      <c r="J376" s="3">
        <v>20503.36</v>
      </c>
      <c r="K376" s="3">
        <v>17086.13</v>
      </c>
      <c r="L376" s="3">
        <v>13668.91</v>
      </c>
      <c r="M376" s="3">
        <v>10251.68</v>
      </c>
      <c r="N376" s="3">
        <v>6834.45</v>
      </c>
      <c r="O376" s="3">
        <v>3417.23</v>
      </c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x14ac:dyDescent="0.25">
      <c r="A377" t="s">
        <v>170</v>
      </c>
      <c r="B377" t="s">
        <v>6011</v>
      </c>
      <c r="C377" s="5" t="s">
        <v>2180</v>
      </c>
      <c r="D377" s="3"/>
      <c r="E377" s="3"/>
      <c r="F377" s="3"/>
      <c r="G377" s="3"/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x14ac:dyDescent="0.25">
      <c r="A378" t="s">
        <v>170</v>
      </c>
      <c r="B378" t="s">
        <v>6012</v>
      </c>
      <c r="C378" s="5" t="s">
        <v>2181</v>
      </c>
      <c r="D378" s="3"/>
      <c r="E378" s="3"/>
      <c r="F378" s="3"/>
      <c r="G378" s="3"/>
      <c r="H378" s="3">
        <v>4951.2299999999996</v>
      </c>
      <c r="I378" s="3">
        <v>4332.33</v>
      </c>
      <c r="J378" s="3">
        <v>3713.42</v>
      </c>
      <c r="K378" s="3">
        <v>3094.52</v>
      </c>
      <c r="L378" s="3">
        <v>2475.62</v>
      </c>
      <c r="M378" s="3">
        <v>1856.71</v>
      </c>
      <c r="N378" s="3">
        <v>1237.81</v>
      </c>
      <c r="O378" s="3">
        <v>618.9</v>
      </c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x14ac:dyDescent="0.25">
      <c r="A379" t="s">
        <v>170</v>
      </c>
      <c r="B379" t="s">
        <v>6013</v>
      </c>
      <c r="C379" s="5" t="s">
        <v>2182</v>
      </c>
      <c r="D379" s="3"/>
      <c r="E379" s="3"/>
      <c r="F379" s="3"/>
      <c r="G379" s="3"/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x14ac:dyDescent="0.25">
      <c r="A380" t="s">
        <v>170</v>
      </c>
      <c r="B380" t="s">
        <v>6015</v>
      </c>
      <c r="C380" s="5" t="s">
        <v>2183</v>
      </c>
      <c r="D380" s="3"/>
      <c r="E380" s="3"/>
      <c r="F380" s="3"/>
      <c r="G380" s="3"/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x14ac:dyDescent="0.25">
      <c r="A381" t="s">
        <v>170</v>
      </c>
      <c r="B381" t="s">
        <v>6016</v>
      </c>
      <c r="C381" s="5" t="s">
        <v>6017</v>
      </c>
      <c r="D381" s="3"/>
      <c r="E381" s="3"/>
      <c r="F381" s="3"/>
      <c r="G381" s="3"/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x14ac:dyDescent="0.25">
      <c r="A382" t="s">
        <v>170</v>
      </c>
      <c r="B382" t="s">
        <v>6018</v>
      </c>
      <c r="C382" s="5" t="s">
        <v>2184</v>
      </c>
      <c r="D382" s="3"/>
      <c r="E382" s="3"/>
      <c r="F382" s="3"/>
      <c r="G382" s="3"/>
      <c r="H382" s="3">
        <v>66540.61</v>
      </c>
      <c r="I382" s="3">
        <v>58223.03</v>
      </c>
      <c r="J382" s="3">
        <v>49905.46</v>
      </c>
      <c r="K382" s="3">
        <v>41587.879999999997</v>
      </c>
      <c r="L382" s="3">
        <v>33270.31</v>
      </c>
      <c r="M382" s="3">
        <v>24952.73</v>
      </c>
      <c r="N382" s="3">
        <v>16635.150000000001</v>
      </c>
      <c r="O382" s="3">
        <v>8317.58</v>
      </c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x14ac:dyDescent="0.25">
      <c r="A383" t="s">
        <v>170</v>
      </c>
      <c r="B383" t="s">
        <v>6019</v>
      </c>
      <c r="C383" s="5" t="s">
        <v>2185</v>
      </c>
      <c r="D383" s="3"/>
      <c r="E383" s="3"/>
      <c r="F383" s="3"/>
      <c r="G383" s="3"/>
      <c r="H383" s="3">
        <v>182048.17</v>
      </c>
      <c r="I383" s="3">
        <v>159292.15</v>
      </c>
      <c r="J383" s="3">
        <v>136536.13</v>
      </c>
      <c r="K383" s="3">
        <v>113780.11</v>
      </c>
      <c r="L383" s="3">
        <v>91024.09</v>
      </c>
      <c r="M383" s="3">
        <v>68268.06</v>
      </c>
      <c r="N383" s="3">
        <v>45512.04</v>
      </c>
      <c r="O383" s="3">
        <v>22756.02</v>
      </c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x14ac:dyDescent="0.25">
      <c r="A384" t="s">
        <v>170</v>
      </c>
      <c r="B384" t="s">
        <v>6020</v>
      </c>
      <c r="C384" s="5" t="s">
        <v>2186</v>
      </c>
      <c r="D384" s="3"/>
      <c r="E384" s="3"/>
      <c r="F384" s="3"/>
      <c r="G384" s="3"/>
      <c r="H384" s="3">
        <v>5795.32</v>
      </c>
      <c r="I384" s="3">
        <v>5070.91</v>
      </c>
      <c r="J384" s="3">
        <v>4346.49</v>
      </c>
      <c r="K384" s="3">
        <v>3622.08</v>
      </c>
      <c r="L384" s="3">
        <v>2897.66</v>
      </c>
      <c r="M384" s="3">
        <v>2173.25</v>
      </c>
      <c r="N384" s="3">
        <v>1448.83</v>
      </c>
      <c r="O384" s="3">
        <v>724.42</v>
      </c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x14ac:dyDescent="0.25">
      <c r="A385" t="s">
        <v>170</v>
      </c>
      <c r="B385" t="s">
        <v>6004</v>
      </c>
      <c r="C385" s="5" t="s">
        <v>2187</v>
      </c>
      <c r="D385" s="3"/>
      <c r="E385" s="3"/>
      <c r="F385" s="3"/>
      <c r="G385" s="3"/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x14ac:dyDescent="0.25">
      <c r="A386" t="s">
        <v>170</v>
      </c>
      <c r="B386" t="s">
        <v>6475</v>
      </c>
      <c r="C386" s="5" t="s">
        <v>6526</v>
      </c>
      <c r="D386" s="3"/>
      <c r="E386" s="3"/>
      <c r="F386" s="3"/>
      <c r="G386" s="3"/>
      <c r="H386" s="3">
        <v>2274.65</v>
      </c>
      <c r="I386" s="3">
        <v>1990.32</v>
      </c>
      <c r="J386" s="3">
        <v>1705.99</v>
      </c>
      <c r="K386" s="3">
        <v>1421.66</v>
      </c>
      <c r="L386" s="3">
        <v>1137.33</v>
      </c>
      <c r="M386" s="3">
        <v>852.99</v>
      </c>
      <c r="N386" s="3">
        <v>568.66</v>
      </c>
      <c r="O386" s="3">
        <v>284.33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x14ac:dyDescent="0.25">
      <c r="A387" t="s">
        <v>2688</v>
      </c>
      <c r="B387" t="s">
        <v>6269</v>
      </c>
      <c r="C387" s="5" t="s">
        <v>2193</v>
      </c>
      <c r="D387" s="3"/>
      <c r="E387" s="3"/>
      <c r="F387" s="3"/>
      <c r="G387" s="3"/>
      <c r="H387" s="3">
        <v>4418.6899999999996</v>
      </c>
      <c r="I387" s="3">
        <v>3866.35</v>
      </c>
      <c r="J387" s="3">
        <v>3314.02</v>
      </c>
      <c r="K387" s="3">
        <v>2761.68</v>
      </c>
      <c r="L387" s="3">
        <v>2209.35</v>
      </c>
      <c r="M387" s="3">
        <v>1657.01</v>
      </c>
      <c r="N387" s="3">
        <v>1104.67</v>
      </c>
      <c r="O387" s="3">
        <v>552.34</v>
      </c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x14ac:dyDescent="0.25">
      <c r="A388" t="s">
        <v>2688</v>
      </c>
      <c r="B388" t="s">
        <v>6270</v>
      </c>
      <c r="C388" s="5" t="s">
        <v>2194</v>
      </c>
      <c r="D388" s="3"/>
      <c r="E388" s="3"/>
      <c r="F388" s="3"/>
      <c r="G388" s="3"/>
      <c r="H388" s="3">
        <v>10946.56</v>
      </c>
      <c r="I388" s="3">
        <v>9578.24</v>
      </c>
      <c r="J388" s="3">
        <v>8209.92</v>
      </c>
      <c r="K388" s="3">
        <v>6841.6</v>
      </c>
      <c r="L388" s="3">
        <v>5473.28</v>
      </c>
      <c r="M388" s="3">
        <v>4104.96</v>
      </c>
      <c r="N388" s="3">
        <v>2736.64</v>
      </c>
      <c r="O388" s="3">
        <v>1368.32</v>
      </c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x14ac:dyDescent="0.25">
      <c r="A389" t="s">
        <v>2688</v>
      </c>
      <c r="B389" t="s">
        <v>6271</v>
      </c>
      <c r="C389" s="5" t="s">
        <v>2195</v>
      </c>
      <c r="D389" s="3"/>
      <c r="E389" s="3"/>
      <c r="F389" s="3"/>
      <c r="G389" s="3"/>
      <c r="H389" s="3">
        <v>49326.93</v>
      </c>
      <c r="I389" s="3">
        <v>43161.06</v>
      </c>
      <c r="J389" s="3">
        <v>36995.199999999997</v>
      </c>
      <c r="K389" s="3">
        <v>30829.33</v>
      </c>
      <c r="L389" s="3">
        <v>24663.47</v>
      </c>
      <c r="M389" s="3">
        <v>18497.599999999999</v>
      </c>
      <c r="N389" s="3">
        <v>12331.73</v>
      </c>
      <c r="O389" s="3">
        <v>6165.87</v>
      </c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x14ac:dyDescent="0.25">
      <c r="A390" t="s">
        <v>2688</v>
      </c>
      <c r="B390" t="s">
        <v>6476</v>
      </c>
      <c r="C390" s="5" t="s">
        <v>6526</v>
      </c>
      <c r="D390" s="3"/>
      <c r="E390" s="3"/>
      <c r="F390" s="3"/>
      <c r="G390" s="3"/>
      <c r="H390" s="3">
        <v>373.2</v>
      </c>
      <c r="I390" s="3">
        <v>326.55</v>
      </c>
      <c r="J390" s="3">
        <v>279.89999999999998</v>
      </c>
      <c r="K390" s="3">
        <v>233.25</v>
      </c>
      <c r="L390" s="3">
        <v>186.6</v>
      </c>
      <c r="M390" s="3">
        <v>139.94999999999999</v>
      </c>
      <c r="N390" s="3">
        <v>93.3</v>
      </c>
      <c r="O390" s="3">
        <v>46.65</v>
      </c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x14ac:dyDescent="0.25">
      <c r="A391" t="s">
        <v>2689</v>
      </c>
      <c r="B391" t="s">
        <v>6272</v>
      </c>
      <c r="C391" s="5" t="s">
        <v>2219</v>
      </c>
      <c r="D391" s="3"/>
      <c r="E391" s="3"/>
      <c r="F391" s="3"/>
      <c r="G391" s="3"/>
      <c r="H391" s="3">
        <v>5022.76</v>
      </c>
      <c r="I391" s="3">
        <v>4394.92</v>
      </c>
      <c r="J391" s="3">
        <v>3767.07</v>
      </c>
      <c r="K391" s="3">
        <v>3139.23</v>
      </c>
      <c r="L391" s="3">
        <v>2511.38</v>
      </c>
      <c r="M391" s="3">
        <v>1883.54</v>
      </c>
      <c r="N391" s="3">
        <v>1255.69</v>
      </c>
      <c r="O391" s="3">
        <v>627.85</v>
      </c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x14ac:dyDescent="0.25">
      <c r="A392" t="s">
        <v>2689</v>
      </c>
      <c r="B392" t="s">
        <v>6273</v>
      </c>
      <c r="C392" s="5" t="s">
        <v>2220</v>
      </c>
      <c r="D392" s="3"/>
      <c r="E392" s="3"/>
      <c r="F392" s="3"/>
      <c r="G392" s="3"/>
      <c r="H392" s="3">
        <v>10788.8</v>
      </c>
      <c r="I392" s="3">
        <v>9440.2000000000007</v>
      </c>
      <c r="J392" s="3">
        <v>8091.6</v>
      </c>
      <c r="K392" s="3">
        <v>6743</v>
      </c>
      <c r="L392" s="3">
        <v>5394.4</v>
      </c>
      <c r="M392" s="3">
        <v>4045.8</v>
      </c>
      <c r="N392" s="3">
        <v>2697.2</v>
      </c>
      <c r="O392" s="3">
        <v>1348.6</v>
      </c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x14ac:dyDescent="0.25">
      <c r="A393" t="s">
        <v>2689</v>
      </c>
      <c r="B393" t="s">
        <v>6107</v>
      </c>
      <c r="C393" s="5" t="s">
        <v>2228</v>
      </c>
      <c r="D393" s="3"/>
      <c r="E393" s="3"/>
      <c r="F393" s="3"/>
      <c r="G393" s="3"/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x14ac:dyDescent="0.25">
      <c r="A394" t="s">
        <v>2689</v>
      </c>
      <c r="B394" t="s">
        <v>6477</v>
      </c>
      <c r="C394" s="5" t="s">
        <v>6526</v>
      </c>
      <c r="D394" s="3"/>
      <c r="E394" s="3"/>
      <c r="F394" s="3"/>
      <c r="G394" s="3"/>
      <c r="H394" s="3">
        <v>60.84</v>
      </c>
      <c r="I394" s="3">
        <v>53.24</v>
      </c>
      <c r="J394" s="3">
        <v>45.63</v>
      </c>
      <c r="K394" s="3">
        <v>38.03</v>
      </c>
      <c r="L394" s="3">
        <v>30.42</v>
      </c>
      <c r="M394" s="3">
        <v>22.82</v>
      </c>
      <c r="N394" s="3">
        <v>15.21</v>
      </c>
      <c r="O394" s="3">
        <v>7.61</v>
      </c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x14ac:dyDescent="0.25">
      <c r="A395" t="s">
        <v>2690</v>
      </c>
      <c r="B395" t="s">
        <v>6279</v>
      </c>
      <c r="C395" s="5" t="s">
        <v>2231</v>
      </c>
      <c r="D395" s="3"/>
      <c r="E395" s="3"/>
      <c r="F395" s="3"/>
      <c r="G395" s="3"/>
      <c r="H395" s="3">
        <v>740.38</v>
      </c>
      <c r="I395" s="3">
        <v>647.83000000000004</v>
      </c>
      <c r="J395" s="3">
        <v>555.29</v>
      </c>
      <c r="K395" s="3">
        <v>462.74</v>
      </c>
      <c r="L395" s="3">
        <v>370.19</v>
      </c>
      <c r="M395" s="3">
        <v>277.64</v>
      </c>
      <c r="N395" s="3">
        <v>185.1</v>
      </c>
      <c r="O395" s="3">
        <v>92.55</v>
      </c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x14ac:dyDescent="0.25">
      <c r="A396" t="s">
        <v>2690</v>
      </c>
      <c r="B396" t="s">
        <v>6280</v>
      </c>
      <c r="C396" s="5" t="s">
        <v>2232</v>
      </c>
      <c r="D396" s="3"/>
      <c r="E396" s="3"/>
      <c r="F396" s="3"/>
      <c r="G396" s="3"/>
      <c r="H396" s="3">
        <v>1742.96</v>
      </c>
      <c r="I396" s="3">
        <v>1525.09</v>
      </c>
      <c r="J396" s="3">
        <v>1307.22</v>
      </c>
      <c r="K396" s="3">
        <v>1089.3499999999999</v>
      </c>
      <c r="L396" s="3">
        <v>871.48</v>
      </c>
      <c r="M396" s="3">
        <v>653.61</v>
      </c>
      <c r="N396" s="3">
        <v>435.74</v>
      </c>
      <c r="O396" s="3">
        <v>217.87</v>
      </c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x14ac:dyDescent="0.25">
      <c r="A397" t="s">
        <v>2690</v>
      </c>
      <c r="B397" t="s">
        <v>6281</v>
      </c>
      <c r="C397" s="5" t="s">
        <v>2250</v>
      </c>
      <c r="D397" s="3"/>
      <c r="E397" s="3"/>
      <c r="F397" s="3"/>
      <c r="G397" s="3"/>
      <c r="H397" s="3">
        <v>7561.95</v>
      </c>
      <c r="I397" s="3">
        <v>6616.71</v>
      </c>
      <c r="J397" s="3">
        <v>5671.46</v>
      </c>
      <c r="K397" s="3">
        <v>4726.22</v>
      </c>
      <c r="L397" s="3">
        <v>3780.98</v>
      </c>
      <c r="M397" s="3">
        <v>2835.73</v>
      </c>
      <c r="N397" s="3">
        <v>1890.49</v>
      </c>
      <c r="O397" s="3">
        <v>945.24</v>
      </c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x14ac:dyDescent="0.25">
      <c r="A398" t="s">
        <v>2690</v>
      </c>
      <c r="B398" t="s">
        <v>6317</v>
      </c>
      <c r="C398" s="5" t="s">
        <v>2251</v>
      </c>
      <c r="D398" s="3"/>
      <c r="E398" s="3"/>
      <c r="F398" s="3"/>
      <c r="G398" s="3"/>
      <c r="H398" s="3">
        <v>54.4</v>
      </c>
      <c r="I398" s="3">
        <v>47.6</v>
      </c>
      <c r="J398" s="3">
        <v>40.799999999999997</v>
      </c>
      <c r="K398" s="3">
        <v>34</v>
      </c>
      <c r="L398" s="3">
        <v>27.2</v>
      </c>
      <c r="M398" s="3">
        <v>20.399999999999999</v>
      </c>
      <c r="N398" s="3">
        <v>13.6</v>
      </c>
      <c r="O398" s="3">
        <v>6.8</v>
      </c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x14ac:dyDescent="0.25">
      <c r="A399" t="s">
        <v>2690</v>
      </c>
      <c r="B399" t="s">
        <v>6322</v>
      </c>
      <c r="C399" s="5" t="s">
        <v>6323</v>
      </c>
      <c r="D399" s="3"/>
      <c r="E399" s="3"/>
      <c r="F399" s="3"/>
      <c r="G399" s="3"/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x14ac:dyDescent="0.25">
      <c r="A400" t="s">
        <v>2690</v>
      </c>
      <c r="B400" t="s">
        <v>6478</v>
      </c>
      <c r="C400" s="5" t="s">
        <v>6526</v>
      </c>
      <c r="D400" s="3"/>
      <c r="E400" s="3"/>
      <c r="F400" s="3"/>
      <c r="G400" s="3"/>
      <c r="H400" s="3">
        <v>6.16</v>
      </c>
      <c r="I400" s="3">
        <v>5.39</v>
      </c>
      <c r="J400" s="3">
        <v>4.62</v>
      </c>
      <c r="K400" s="3">
        <v>3.85</v>
      </c>
      <c r="L400" s="3">
        <v>3.08</v>
      </c>
      <c r="M400" s="3">
        <v>2.31</v>
      </c>
      <c r="N400" s="3">
        <v>1.54</v>
      </c>
      <c r="O400" s="3">
        <v>0.77</v>
      </c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x14ac:dyDescent="0.25">
      <c r="A401" t="s">
        <v>2266</v>
      </c>
      <c r="B401" t="s">
        <v>6286</v>
      </c>
      <c r="C401" s="5" t="s">
        <v>2253</v>
      </c>
      <c r="D401" s="3"/>
      <c r="E401" s="3"/>
      <c r="F401" s="3"/>
      <c r="G401" s="3"/>
      <c r="H401" s="3">
        <v>1667.94</v>
      </c>
      <c r="I401" s="3">
        <v>1459.45</v>
      </c>
      <c r="J401" s="3">
        <v>1250.96</v>
      </c>
      <c r="K401" s="3">
        <v>1042.46</v>
      </c>
      <c r="L401" s="3">
        <v>833.97</v>
      </c>
      <c r="M401" s="3">
        <v>625.48</v>
      </c>
      <c r="N401" s="3">
        <v>416.99</v>
      </c>
      <c r="O401" s="3">
        <v>208.49</v>
      </c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x14ac:dyDescent="0.25">
      <c r="A402" t="s">
        <v>2266</v>
      </c>
      <c r="B402" t="s">
        <v>6287</v>
      </c>
      <c r="C402" s="5" t="s">
        <v>2254</v>
      </c>
      <c r="D402" s="3"/>
      <c r="E402" s="3"/>
      <c r="F402" s="3"/>
      <c r="G402" s="3"/>
      <c r="H402" s="3">
        <v>3858.05</v>
      </c>
      <c r="I402" s="3">
        <v>3375.79</v>
      </c>
      <c r="J402" s="3">
        <v>2893.54</v>
      </c>
      <c r="K402" s="3">
        <v>2411.2800000000002</v>
      </c>
      <c r="L402" s="3">
        <v>1929.03</v>
      </c>
      <c r="M402" s="3">
        <v>1446.77</v>
      </c>
      <c r="N402" s="3">
        <v>964.51</v>
      </c>
      <c r="O402" s="3">
        <v>482.26</v>
      </c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x14ac:dyDescent="0.25">
      <c r="A403" t="s">
        <v>2266</v>
      </c>
      <c r="B403" t="s">
        <v>6479</v>
      </c>
      <c r="C403" s="5" t="s">
        <v>6526</v>
      </c>
      <c r="D403" s="3"/>
      <c r="E403" s="3"/>
      <c r="F403" s="3"/>
      <c r="G403" s="3"/>
      <c r="H403" s="3">
        <v>27.25</v>
      </c>
      <c r="I403" s="3">
        <v>23.84</v>
      </c>
      <c r="J403" s="3">
        <v>20.440000000000001</v>
      </c>
      <c r="K403" s="3">
        <v>17.03</v>
      </c>
      <c r="L403" s="3">
        <v>13.63</v>
      </c>
      <c r="M403" s="3">
        <v>10.220000000000001</v>
      </c>
      <c r="N403" s="3">
        <v>6.81</v>
      </c>
      <c r="O403" s="3">
        <v>3.41</v>
      </c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x14ac:dyDescent="0.25">
      <c r="A404" t="s">
        <v>322</v>
      </c>
      <c r="B404" t="s">
        <v>5985</v>
      </c>
      <c r="C404" s="5" t="s">
        <v>2274</v>
      </c>
      <c r="D404" s="3"/>
      <c r="E404" s="3"/>
      <c r="F404" s="3"/>
      <c r="G404" s="3"/>
      <c r="H404" s="3">
        <v>47033.34</v>
      </c>
      <c r="I404" s="3">
        <v>41154.17</v>
      </c>
      <c r="J404" s="3">
        <v>35275.01</v>
      </c>
      <c r="K404" s="3">
        <v>29395.84</v>
      </c>
      <c r="L404" s="3">
        <v>23516.67</v>
      </c>
      <c r="M404" s="3">
        <v>17637.5</v>
      </c>
      <c r="N404" s="3">
        <v>11758.34</v>
      </c>
      <c r="O404" s="3">
        <v>5879.17</v>
      </c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x14ac:dyDescent="0.25">
      <c r="A405" t="s">
        <v>322</v>
      </c>
      <c r="B405" t="s">
        <v>6291</v>
      </c>
      <c r="C405" s="5" t="s">
        <v>2272</v>
      </c>
      <c r="D405" s="3"/>
      <c r="E405" s="3"/>
      <c r="F405" s="3"/>
      <c r="G405" s="3"/>
      <c r="H405" s="3">
        <v>16549.349999999999</v>
      </c>
      <c r="I405" s="3">
        <v>14480.68</v>
      </c>
      <c r="J405" s="3">
        <v>12412.01</v>
      </c>
      <c r="K405" s="3">
        <v>10343.34</v>
      </c>
      <c r="L405" s="3">
        <v>8274.68</v>
      </c>
      <c r="M405" s="3">
        <v>6206.01</v>
      </c>
      <c r="N405" s="3">
        <v>4137.34</v>
      </c>
      <c r="O405" s="3">
        <v>2068.67</v>
      </c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x14ac:dyDescent="0.25">
      <c r="A406" t="s">
        <v>322</v>
      </c>
      <c r="B406" t="s">
        <v>6292</v>
      </c>
      <c r="C406" s="5" t="s">
        <v>2273</v>
      </c>
      <c r="D406" s="3"/>
      <c r="E406" s="3"/>
      <c r="F406" s="3"/>
      <c r="G406" s="3"/>
      <c r="H406" s="3">
        <v>13970.64</v>
      </c>
      <c r="I406" s="3">
        <v>12224.31</v>
      </c>
      <c r="J406" s="3">
        <v>10477.98</v>
      </c>
      <c r="K406" s="3">
        <v>8731.65</v>
      </c>
      <c r="L406" s="3">
        <v>6985.32</v>
      </c>
      <c r="M406" s="3">
        <v>5238.99</v>
      </c>
      <c r="N406" s="3">
        <v>3492.66</v>
      </c>
      <c r="O406" s="3">
        <v>1746.33</v>
      </c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x14ac:dyDescent="0.25">
      <c r="A407" t="s">
        <v>322</v>
      </c>
      <c r="B407" t="s">
        <v>6245</v>
      </c>
      <c r="C407" s="5" t="s">
        <v>2312</v>
      </c>
      <c r="D407" s="3"/>
      <c r="E407" s="3"/>
      <c r="F407" s="3"/>
      <c r="G407" s="3"/>
      <c r="H407" s="3">
        <v>227.49</v>
      </c>
      <c r="I407" s="3">
        <v>199.05</v>
      </c>
      <c r="J407" s="3">
        <v>170.62</v>
      </c>
      <c r="K407" s="3">
        <v>142.18</v>
      </c>
      <c r="L407" s="3">
        <v>113.75</v>
      </c>
      <c r="M407" s="3">
        <v>85.31</v>
      </c>
      <c r="N407" s="3">
        <v>56.87</v>
      </c>
      <c r="O407" s="3">
        <v>28.44</v>
      </c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x14ac:dyDescent="0.25">
      <c r="A408" t="s">
        <v>322</v>
      </c>
      <c r="B408" t="s">
        <v>6293</v>
      </c>
      <c r="C408" s="5" t="s">
        <v>2313</v>
      </c>
      <c r="D408" s="3"/>
      <c r="E408" s="3"/>
      <c r="F408" s="3"/>
      <c r="G408" s="3"/>
      <c r="H408" s="3">
        <v>465.14</v>
      </c>
      <c r="I408" s="3">
        <v>407</v>
      </c>
      <c r="J408" s="3">
        <v>348.86</v>
      </c>
      <c r="K408" s="3">
        <v>290.70999999999998</v>
      </c>
      <c r="L408" s="3">
        <v>232.57</v>
      </c>
      <c r="M408" s="3">
        <v>174.43</v>
      </c>
      <c r="N408" s="3">
        <v>116.29</v>
      </c>
      <c r="O408" s="3">
        <v>58.14</v>
      </c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x14ac:dyDescent="0.25">
      <c r="A409" t="s">
        <v>322</v>
      </c>
      <c r="B409" t="s">
        <v>6191</v>
      </c>
      <c r="C409" s="5" t="s">
        <v>2314</v>
      </c>
      <c r="D409" s="3"/>
      <c r="E409" s="3"/>
      <c r="F409" s="3"/>
      <c r="G409" s="3"/>
      <c r="H409" s="3">
        <v>77.5</v>
      </c>
      <c r="I409" s="3">
        <v>67.81</v>
      </c>
      <c r="J409" s="3">
        <v>58.13</v>
      </c>
      <c r="K409" s="3">
        <v>48.44</v>
      </c>
      <c r="L409" s="3">
        <v>38.75</v>
      </c>
      <c r="M409" s="3">
        <v>29.06</v>
      </c>
      <c r="N409" s="3">
        <v>19.38</v>
      </c>
      <c r="O409" s="3">
        <v>9.69</v>
      </c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x14ac:dyDescent="0.25">
      <c r="A410" t="s">
        <v>322</v>
      </c>
      <c r="B410" t="s">
        <v>6294</v>
      </c>
      <c r="C410" s="5" t="s">
        <v>2315</v>
      </c>
      <c r="D410" s="3"/>
      <c r="E410" s="3"/>
      <c r="F410" s="3"/>
      <c r="G410" s="3"/>
      <c r="H410" s="3">
        <v>674.19</v>
      </c>
      <c r="I410" s="3">
        <v>589.91999999999996</v>
      </c>
      <c r="J410" s="3">
        <v>505.64</v>
      </c>
      <c r="K410" s="3">
        <v>421.37</v>
      </c>
      <c r="L410" s="3">
        <v>337.1</v>
      </c>
      <c r="M410" s="3">
        <v>252.82</v>
      </c>
      <c r="N410" s="3">
        <v>168.55</v>
      </c>
      <c r="O410" s="3">
        <v>84.27</v>
      </c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x14ac:dyDescent="0.25">
      <c r="A411" t="s">
        <v>322</v>
      </c>
      <c r="B411" t="s">
        <v>6295</v>
      </c>
      <c r="C411" s="5" t="s">
        <v>2316</v>
      </c>
      <c r="D411" s="3"/>
      <c r="E411" s="3"/>
      <c r="F411" s="3"/>
      <c r="G411" s="3"/>
      <c r="H411" s="3">
        <v>313.95</v>
      </c>
      <c r="I411" s="3">
        <v>274.70999999999998</v>
      </c>
      <c r="J411" s="3">
        <v>235.46</v>
      </c>
      <c r="K411" s="3">
        <v>196.22</v>
      </c>
      <c r="L411" s="3">
        <v>156.97999999999999</v>
      </c>
      <c r="M411" s="3">
        <v>117.73</v>
      </c>
      <c r="N411" s="3">
        <v>78.489999999999995</v>
      </c>
      <c r="O411" s="3">
        <v>39.24</v>
      </c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x14ac:dyDescent="0.25">
      <c r="A412" t="s">
        <v>322</v>
      </c>
      <c r="B412" t="s">
        <v>6030</v>
      </c>
      <c r="C412" s="5" t="s">
        <v>2317</v>
      </c>
      <c r="D412" s="3"/>
      <c r="E412" s="3"/>
      <c r="F412" s="3"/>
      <c r="G412" s="3"/>
      <c r="H412" s="3">
        <v>3.63</v>
      </c>
      <c r="I412" s="3">
        <v>3.18</v>
      </c>
      <c r="J412" s="3">
        <v>2.72</v>
      </c>
      <c r="K412" s="3">
        <v>2.27</v>
      </c>
      <c r="L412" s="3">
        <v>1.82</v>
      </c>
      <c r="M412" s="3">
        <v>1.36</v>
      </c>
      <c r="N412" s="3">
        <v>0.91</v>
      </c>
      <c r="O412" s="3">
        <v>0.45</v>
      </c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x14ac:dyDescent="0.25">
      <c r="A413" t="s">
        <v>322</v>
      </c>
      <c r="B413" t="s">
        <v>6345</v>
      </c>
      <c r="C413" s="5" t="s">
        <v>2318</v>
      </c>
      <c r="D413" s="3"/>
      <c r="E413" s="3"/>
      <c r="F413" s="3"/>
      <c r="G413" s="3"/>
      <c r="H413" s="3">
        <v>77.739999999999995</v>
      </c>
      <c r="I413" s="3">
        <v>68.02</v>
      </c>
      <c r="J413" s="3">
        <v>58.31</v>
      </c>
      <c r="K413" s="3">
        <v>48.59</v>
      </c>
      <c r="L413" s="3">
        <v>38.869999999999997</v>
      </c>
      <c r="M413" s="3">
        <v>29.15</v>
      </c>
      <c r="N413" s="3">
        <v>19.440000000000001</v>
      </c>
      <c r="O413" s="3">
        <v>9.7200000000000006</v>
      </c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x14ac:dyDescent="0.25">
      <c r="A414" t="s">
        <v>322</v>
      </c>
      <c r="B414" t="s">
        <v>6480</v>
      </c>
      <c r="C414" s="5" t="s">
        <v>6526</v>
      </c>
      <c r="D414" s="3"/>
      <c r="E414" s="3"/>
      <c r="F414" s="3"/>
      <c r="G414" s="3"/>
      <c r="H414" s="3">
        <v>674.78</v>
      </c>
      <c r="I414" s="3">
        <v>590.42999999999995</v>
      </c>
      <c r="J414" s="3">
        <v>506.09</v>
      </c>
      <c r="K414" s="3">
        <v>421.74</v>
      </c>
      <c r="L414" s="3">
        <v>337.39</v>
      </c>
      <c r="M414" s="3">
        <v>253.04</v>
      </c>
      <c r="N414" s="3">
        <v>168.7</v>
      </c>
      <c r="O414" s="3">
        <v>84.35</v>
      </c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x14ac:dyDescent="0.25">
      <c r="A415" t="s">
        <v>2328</v>
      </c>
      <c r="B415" t="s">
        <v>6299</v>
      </c>
      <c r="C415" s="5" t="s">
        <v>2320</v>
      </c>
      <c r="D415" s="3"/>
      <c r="E415" s="3"/>
      <c r="F415" s="3"/>
      <c r="G415" s="3"/>
      <c r="H415" s="3">
        <v>1985.21</v>
      </c>
      <c r="I415" s="3">
        <v>1737.06</v>
      </c>
      <c r="J415" s="3">
        <v>1488.91</v>
      </c>
      <c r="K415" s="3">
        <v>1240.76</v>
      </c>
      <c r="L415" s="3">
        <v>992.61</v>
      </c>
      <c r="M415" s="3">
        <v>744.45</v>
      </c>
      <c r="N415" s="3">
        <v>496.3</v>
      </c>
      <c r="O415" s="3">
        <v>248.15</v>
      </c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x14ac:dyDescent="0.25">
      <c r="A416" t="s">
        <v>2328</v>
      </c>
      <c r="B416" t="s">
        <v>6300</v>
      </c>
      <c r="C416" s="5" t="s">
        <v>2321</v>
      </c>
      <c r="D416" s="3"/>
      <c r="E416" s="3"/>
      <c r="F416" s="3"/>
      <c r="G416" s="3"/>
      <c r="H416" s="3">
        <v>1729.84</v>
      </c>
      <c r="I416" s="3">
        <v>1513.61</v>
      </c>
      <c r="J416" s="3">
        <v>1297.3800000000001</v>
      </c>
      <c r="K416" s="3">
        <v>1081.1500000000001</v>
      </c>
      <c r="L416" s="3">
        <v>864.92</v>
      </c>
      <c r="M416" s="3">
        <v>648.69000000000005</v>
      </c>
      <c r="N416" s="3">
        <v>432.46</v>
      </c>
      <c r="O416" s="3">
        <v>216.23</v>
      </c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x14ac:dyDescent="0.25">
      <c r="A417" t="s">
        <v>2328</v>
      </c>
      <c r="B417" t="s">
        <v>6301</v>
      </c>
      <c r="C417" s="5" t="s">
        <v>6302</v>
      </c>
      <c r="D417" s="3"/>
      <c r="E417" s="3"/>
      <c r="F417" s="3"/>
      <c r="G417" s="3"/>
      <c r="H417" s="3">
        <v>8753.7000000000007</v>
      </c>
      <c r="I417" s="3">
        <v>7659.49</v>
      </c>
      <c r="J417" s="3">
        <v>6565.28</v>
      </c>
      <c r="K417" s="3">
        <v>5471.06</v>
      </c>
      <c r="L417" s="3">
        <v>4376.8500000000004</v>
      </c>
      <c r="M417" s="3">
        <v>3282.64</v>
      </c>
      <c r="N417" s="3">
        <v>2188.4299999999998</v>
      </c>
      <c r="O417" s="3">
        <v>1094.21</v>
      </c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x14ac:dyDescent="0.25">
      <c r="A418" t="s">
        <v>2328</v>
      </c>
      <c r="B418" t="s">
        <v>6481</v>
      </c>
      <c r="C418" s="5" t="s">
        <v>6526</v>
      </c>
      <c r="D418" s="3"/>
      <c r="E418" s="3"/>
      <c r="F418" s="3"/>
      <c r="G418" s="3"/>
      <c r="H418" s="3">
        <v>20.12</v>
      </c>
      <c r="I418" s="3">
        <v>17.61</v>
      </c>
      <c r="J418" s="3">
        <v>15.09</v>
      </c>
      <c r="K418" s="3">
        <v>12.58</v>
      </c>
      <c r="L418" s="3">
        <v>10.06</v>
      </c>
      <c r="M418" s="3">
        <v>7.55</v>
      </c>
      <c r="N418" s="3">
        <v>5.03</v>
      </c>
      <c r="O418" s="3">
        <v>2.52</v>
      </c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x14ac:dyDescent="0.25">
      <c r="A419" t="s">
        <v>565</v>
      </c>
      <c r="B419" t="s">
        <v>6306</v>
      </c>
      <c r="C419" s="5" t="s">
        <v>2336</v>
      </c>
      <c r="D419" s="3"/>
      <c r="E419" s="3"/>
      <c r="F419" s="3"/>
      <c r="G419" s="3"/>
      <c r="H419" s="3">
        <v>5144.82</v>
      </c>
      <c r="I419" s="3">
        <v>4501.72</v>
      </c>
      <c r="J419" s="3">
        <v>3858.62</v>
      </c>
      <c r="K419" s="3">
        <v>3215.51</v>
      </c>
      <c r="L419" s="3">
        <v>2572.41</v>
      </c>
      <c r="M419" s="3">
        <v>1929.31</v>
      </c>
      <c r="N419" s="3">
        <v>1286.21</v>
      </c>
      <c r="O419" s="3">
        <v>643.1</v>
      </c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x14ac:dyDescent="0.25">
      <c r="A420" t="s">
        <v>565</v>
      </c>
      <c r="B420" t="s">
        <v>6307</v>
      </c>
      <c r="C420" s="5" t="s">
        <v>2337</v>
      </c>
      <c r="D420" s="3"/>
      <c r="E420" s="3"/>
      <c r="F420" s="3"/>
      <c r="G420" s="3"/>
      <c r="H420" s="3">
        <v>7067.79</v>
      </c>
      <c r="I420" s="3">
        <v>6184.32</v>
      </c>
      <c r="J420" s="3">
        <v>5300.84</v>
      </c>
      <c r="K420" s="3">
        <v>4417.37</v>
      </c>
      <c r="L420" s="3">
        <v>3533.9</v>
      </c>
      <c r="M420" s="3">
        <v>2650.42</v>
      </c>
      <c r="N420" s="3">
        <v>1766.95</v>
      </c>
      <c r="O420" s="3">
        <v>883.47</v>
      </c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x14ac:dyDescent="0.25">
      <c r="A421" t="s">
        <v>565</v>
      </c>
      <c r="B421" t="s">
        <v>6375</v>
      </c>
      <c r="C421" s="5" t="s">
        <v>2358</v>
      </c>
      <c r="D421" s="3"/>
      <c r="E421" s="3"/>
      <c r="F421" s="3"/>
      <c r="G421" s="3"/>
      <c r="H421" s="3">
        <v>82.02</v>
      </c>
      <c r="I421" s="3">
        <v>71.77</v>
      </c>
      <c r="J421" s="3">
        <v>61.52</v>
      </c>
      <c r="K421" s="3">
        <v>51.26</v>
      </c>
      <c r="L421" s="3">
        <v>41.01</v>
      </c>
      <c r="M421" s="3">
        <v>30.76</v>
      </c>
      <c r="N421" s="3">
        <v>20.51</v>
      </c>
      <c r="O421" s="3">
        <v>10.25</v>
      </c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x14ac:dyDescent="0.25">
      <c r="A422" t="s">
        <v>565</v>
      </c>
      <c r="B422" t="s">
        <v>6482</v>
      </c>
      <c r="C422" s="5" t="s">
        <v>6526</v>
      </c>
      <c r="D422" s="3"/>
      <c r="E422" s="3"/>
      <c r="F422" s="3"/>
      <c r="G422" s="3"/>
      <c r="H422" s="3">
        <v>91.77</v>
      </c>
      <c r="I422" s="3">
        <v>80.3</v>
      </c>
      <c r="J422" s="3">
        <v>68.83</v>
      </c>
      <c r="K422" s="3">
        <v>57.36</v>
      </c>
      <c r="L422" s="3">
        <v>45.89</v>
      </c>
      <c r="M422" s="3">
        <v>34.409999999999997</v>
      </c>
      <c r="N422" s="3">
        <v>22.94</v>
      </c>
      <c r="O422" s="3">
        <v>11.47</v>
      </c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x14ac:dyDescent="0.25">
      <c r="A423" t="s">
        <v>2691</v>
      </c>
      <c r="B423" t="s">
        <v>5889</v>
      </c>
      <c r="C423" s="5" t="s">
        <v>2367</v>
      </c>
      <c r="D423" s="3"/>
      <c r="E423" s="3"/>
      <c r="F423" s="3"/>
      <c r="G423" s="3"/>
      <c r="H423" s="3">
        <v>33376.089999999997</v>
      </c>
      <c r="I423" s="3">
        <v>29204.080000000002</v>
      </c>
      <c r="J423" s="3">
        <v>25032.07</v>
      </c>
      <c r="K423" s="3">
        <v>20860.060000000001</v>
      </c>
      <c r="L423" s="3">
        <v>16688.05</v>
      </c>
      <c r="M423" s="3">
        <v>12516.03</v>
      </c>
      <c r="N423" s="3">
        <v>8344.02</v>
      </c>
      <c r="O423" s="3">
        <v>4172.01</v>
      </c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x14ac:dyDescent="0.25">
      <c r="A424" t="s">
        <v>2691</v>
      </c>
      <c r="B424" t="s">
        <v>6313</v>
      </c>
      <c r="C424" s="5" t="s">
        <v>2365</v>
      </c>
      <c r="D424" s="3"/>
      <c r="E424" s="3"/>
      <c r="F424" s="3"/>
      <c r="G424" s="3"/>
      <c r="H424" s="3">
        <v>9437.49</v>
      </c>
      <c r="I424" s="3">
        <v>8257.7999999999993</v>
      </c>
      <c r="J424" s="3">
        <v>7078.12</v>
      </c>
      <c r="K424" s="3">
        <v>5898.43</v>
      </c>
      <c r="L424" s="3">
        <v>4718.75</v>
      </c>
      <c r="M424" s="3">
        <v>3539.06</v>
      </c>
      <c r="N424" s="3">
        <v>2359.37</v>
      </c>
      <c r="O424" s="3">
        <v>1179.69</v>
      </c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x14ac:dyDescent="0.25">
      <c r="A425" t="s">
        <v>2691</v>
      </c>
      <c r="B425" t="s">
        <v>6314</v>
      </c>
      <c r="C425" s="5" t="s">
        <v>2366</v>
      </c>
      <c r="D425" s="3"/>
      <c r="E425" s="3"/>
      <c r="F425" s="3"/>
      <c r="G425" s="3"/>
      <c r="H425" s="3">
        <v>18931.28</v>
      </c>
      <c r="I425" s="3">
        <v>16564.87</v>
      </c>
      <c r="J425" s="3">
        <v>14198.46</v>
      </c>
      <c r="K425" s="3">
        <v>11832.05</v>
      </c>
      <c r="L425" s="3">
        <v>9465.64</v>
      </c>
      <c r="M425" s="3">
        <v>7099.23</v>
      </c>
      <c r="N425" s="3">
        <v>4732.82</v>
      </c>
      <c r="O425" s="3">
        <v>2366.41</v>
      </c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x14ac:dyDescent="0.25">
      <c r="A426" t="s">
        <v>2691</v>
      </c>
      <c r="B426" t="s">
        <v>6315</v>
      </c>
      <c r="C426" s="5" t="s">
        <v>2381</v>
      </c>
      <c r="D426" s="3"/>
      <c r="E426" s="3"/>
      <c r="F426" s="3"/>
      <c r="G426" s="3"/>
      <c r="H426" s="3">
        <v>108601.97</v>
      </c>
      <c r="I426" s="3">
        <v>95026.72</v>
      </c>
      <c r="J426" s="3">
        <v>81451.48</v>
      </c>
      <c r="K426" s="3">
        <v>67876.23</v>
      </c>
      <c r="L426" s="3">
        <v>54300.99</v>
      </c>
      <c r="M426" s="3">
        <v>40725.74</v>
      </c>
      <c r="N426" s="3">
        <v>27150.49</v>
      </c>
      <c r="O426" s="3">
        <v>13575.25</v>
      </c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x14ac:dyDescent="0.25">
      <c r="A427" t="s">
        <v>2691</v>
      </c>
      <c r="B427" t="s">
        <v>6483</v>
      </c>
      <c r="C427" s="5" t="s">
        <v>6526</v>
      </c>
      <c r="D427" s="3"/>
      <c r="E427" s="3"/>
      <c r="F427" s="3"/>
      <c r="G427" s="3"/>
      <c r="H427" s="3">
        <v>323.64999999999998</v>
      </c>
      <c r="I427" s="3">
        <v>283.19</v>
      </c>
      <c r="J427" s="3">
        <v>242.74</v>
      </c>
      <c r="K427" s="3">
        <v>202.28</v>
      </c>
      <c r="L427" s="3">
        <v>161.83000000000001</v>
      </c>
      <c r="M427" s="3">
        <v>121.37</v>
      </c>
      <c r="N427" s="3">
        <v>80.91</v>
      </c>
      <c r="O427" s="3">
        <v>40.46</v>
      </c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x14ac:dyDescent="0.25">
      <c r="A428" t="s">
        <v>834</v>
      </c>
      <c r="B428" t="s">
        <v>6325</v>
      </c>
      <c r="C428" s="5" t="s">
        <v>2385</v>
      </c>
      <c r="D428" s="3"/>
      <c r="E428" s="3"/>
      <c r="F428" s="3"/>
      <c r="G428" s="3"/>
      <c r="H428" s="3">
        <v>2268.16</v>
      </c>
      <c r="I428" s="3">
        <v>1984.64</v>
      </c>
      <c r="J428" s="3">
        <v>1701.12</v>
      </c>
      <c r="K428" s="3">
        <v>1417.6</v>
      </c>
      <c r="L428" s="3">
        <v>1134.08</v>
      </c>
      <c r="M428" s="3">
        <v>850.56</v>
      </c>
      <c r="N428" s="3">
        <v>567.04</v>
      </c>
      <c r="O428" s="3">
        <v>283.52</v>
      </c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x14ac:dyDescent="0.25">
      <c r="A429" t="s">
        <v>834</v>
      </c>
      <c r="B429" t="s">
        <v>6326</v>
      </c>
      <c r="C429" s="5" t="s">
        <v>2386</v>
      </c>
      <c r="D429" s="3"/>
      <c r="E429" s="3"/>
      <c r="F429" s="3"/>
      <c r="G429" s="3"/>
      <c r="H429" s="3">
        <v>3837.24</v>
      </c>
      <c r="I429" s="3">
        <v>3357.59</v>
      </c>
      <c r="J429" s="3">
        <v>2877.93</v>
      </c>
      <c r="K429" s="3">
        <v>2398.2800000000002</v>
      </c>
      <c r="L429" s="3">
        <v>1918.62</v>
      </c>
      <c r="M429" s="3">
        <v>1438.97</v>
      </c>
      <c r="N429" s="3">
        <v>959.31</v>
      </c>
      <c r="O429" s="3">
        <v>479.66</v>
      </c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x14ac:dyDescent="0.25">
      <c r="A430" t="s">
        <v>834</v>
      </c>
      <c r="B430" t="s">
        <v>6035</v>
      </c>
      <c r="C430" s="5" t="s">
        <v>2407</v>
      </c>
      <c r="D430" s="3"/>
      <c r="E430" s="3"/>
      <c r="F430" s="3"/>
      <c r="G430" s="3"/>
      <c r="H430" s="3">
        <v>29.8</v>
      </c>
      <c r="I430" s="3">
        <v>26.08</v>
      </c>
      <c r="J430" s="3">
        <v>22.35</v>
      </c>
      <c r="K430" s="3">
        <v>18.63</v>
      </c>
      <c r="L430" s="3">
        <v>14.9</v>
      </c>
      <c r="M430" s="3">
        <v>11.18</v>
      </c>
      <c r="N430" s="3">
        <v>7.45</v>
      </c>
      <c r="O430" s="3">
        <v>3.73</v>
      </c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x14ac:dyDescent="0.25">
      <c r="A431" t="s">
        <v>834</v>
      </c>
      <c r="B431" t="s">
        <v>6484</v>
      </c>
      <c r="C431" s="5" t="s">
        <v>6526</v>
      </c>
      <c r="D431" s="3"/>
      <c r="E431" s="3"/>
      <c r="F431" s="3"/>
      <c r="G431" s="3"/>
      <c r="H431" s="3">
        <v>24.56</v>
      </c>
      <c r="I431" s="3">
        <v>21.49</v>
      </c>
      <c r="J431" s="3">
        <v>18.420000000000002</v>
      </c>
      <c r="K431" s="3">
        <v>15.35</v>
      </c>
      <c r="L431" s="3">
        <v>12.28</v>
      </c>
      <c r="M431" s="3">
        <v>9.2100000000000009</v>
      </c>
      <c r="N431" s="3">
        <v>6.14</v>
      </c>
      <c r="O431" s="3">
        <v>3.07</v>
      </c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x14ac:dyDescent="0.25">
      <c r="A432" t="s">
        <v>72</v>
      </c>
      <c r="B432" t="s">
        <v>6327</v>
      </c>
      <c r="C432" s="5" t="s">
        <v>2410</v>
      </c>
      <c r="D432" s="3"/>
      <c r="E432" s="3"/>
      <c r="F432" s="3"/>
      <c r="G432" s="3"/>
      <c r="H432" s="3">
        <v>888.98</v>
      </c>
      <c r="I432" s="3">
        <v>777.86</v>
      </c>
      <c r="J432" s="3">
        <v>666.74</v>
      </c>
      <c r="K432" s="3">
        <v>555.61</v>
      </c>
      <c r="L432" s="3">
        <v>444.49</v>
      </c>
      <c r="M432" s="3">
        <v>333.37</v>
      </c>
      <c r="N432" s="3">
        <v>222.25</v>
      </c>
      <c r="O432" s="3">
        <v>111.12</v>
      </c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x14ac:dyDescent="0.25">
      <c r="A433" t="s">
        <v>72</v>
      </c>
      <c r="B433" t="s">
        <v>6328</v>
      </c>
      <c r="C433" s="5" t="s">
        <v>2411</v>
      </c>
      <c r="D433" s="3"/>
      <c r="E433" s="3"/>
      <c r="F433" s="3"/>
      <c r="G433" s="3"/>
      <c r="H433" s="3">
        <v>1791.48</v>
      </c>
      <c r="I433" s="3">
        <v>1567.55</v>
      </c>
      <c r="J433" s="3">
        <v>1343.61</v>
      </c>
      <c r="K433" s="3">
        <v>1119.68</v>
      </c>
      <c r="L433" s="3">
        <v>895.74</v>
      </c>
      <c r="M433" s="3">
        <v>671.81</v>
      </c>
      <c r="N433" s="3">
        <v>447.87</v>
      </c>
      <c r="O433" s="3">
        <v>223.94</v>
      </c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x14ac:dyDescent="0.25">
      <c r="A434" t="s">
        <v>72</v>
      </c>
      <c r="B434" t="s">
        <v>6485</v>
      </c>
      <c r="C434" s="5" t="s">
        <v>6526</v>
      </c>
      <c r="D434" s="3"/>
      <c r="E434" s="3"/>
      <c r="F434" s="3"/>
      <c r="G434" s="3"/>
      <c r="H434" s="3">
        <v>6.88</v>
      </c>
      <c r="I434" s="3">
        <v>6.02</v>
      </c>
      <c r="J434" s="3">
        <v>5.16</v>
      </c>
      <c r="K434" s="3">
        <v>4.3</v>
      </c>
      <c r="L434" s="3">
        <v>3.44</v>
      </c>
      <c r="M434" s="3">
        <v>2.58</v>
      </c>
      <c r="N434" s="3">
        <v>1.72</v>
      </c>
      <c r="O434" s="3">
        <v>0.86</v>
      </c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x14ac:dyDescent="0.25">
      <c r="A435" t="s">
        <v>24</v>
      </c>
      <c r="B435" t="s">
        <v>6333</v>
      </c>
      <c r="C435" s="5" t="s">
        <v>2421</v>
      </c>
      <c r="D435" s="3"/>
      <c r="E435" s="3"/>
      <c r="F435" s="3"/>
      <c r="G435" s="3"/>
      <c r="H435" s="3">
        <v>2989.23</v>
      </c>
      <c r="I435" s="3">
        <v>2615.58</v>
      </c>
      <c r="J435" s="3">
        <v>2241.92</v>
      </c>
      <c r="K435" s="3">
        <v>1868.27</v>
      </c>
      <c r="L435" s="3">
        <v>1494.62</v>
      </c>
      <c r="M435" s="3">
        <v>1120.96</v>
      </c>
      <c r="N435" s="3">
        <v>747.31</v>
      </c>
      <c r="O435" s="3">
        <v>373.65</v>
      </c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x14ac:dyDescent="0.25">
      <c r="A436" t="s">
        <v>24</v>
      </c>
      <c r="B436" t="s">
        <v>6334</v>
      </c>
      <c r="C436" s="5" t="s">
        <v>2422</v>
      </c>
      <c r="D436" s="3"/>
      <c r="E436" s="3"/>
      <c r="F436" s="3"/>
      <c r="G436" s="3"/>
      <c r="H436" s="3">
        <v>6915.62</v>
      </c>
      <c r="I436" s="3">
        <v>6051.17</v>
      </c>
      <c r="J436" s="3">
        <v>5186.72</v>
      </c>
      <c r="K436" s="3">
        <v>4322.26</v>
      </c>
      <c r="L436" s="3">
        <v>3457.81</v>
      </c>
      <c r="M436" s="3">
        <v>2593.36</v>
      </c>
      <c r="N436" s="3">
        <v>1728.91</v>
      </c>
      <c r="O436" s="3">
        <v>864.45</v>
      </c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x14ac:dyDescent="0.25">
      <c r="A437" t="s">
        <v>24</v>
      </c>
      <c r="B437" t="s">
        <v>6335</v>
      </c>
      <c r="C437" s="5" t="s">
        <v>6336</v>
      </c>
      <c r="D437" s="3"/>
      <c r="E437" s="3"/>
      <c r="F437" s="3"/>
      <c r="G437" s="3"/>
      <c r="H437" s="3">
        <v>19873.439999999999</v>
      </c>
      <c r="I437" s="3">
        <v>17389.259999999998</v>
      </c>
      <c r="J437" s="3">
        <v>14905.08</v>
      </c>
      <c r="K437" s="3">
        <v>12420.9</v>
      </c>
      <c r="L437" s="3">
        <v>9936.7199999999993</v>
      </c>
      <c r="M437" s="3">
        <v>7452.54</v>
      </c>
      <c r="N437" s="3">
        <v>4968.3599999999997</v>
      </c>
      <c r="O437" s="3">
        <v>2484.1799999999998</v>
      </c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x14ac:dyDescent="0.25">
      <c r="A438" t="s">
        <v>24</v>
      </c>
      <c r="B438" t="s">
        <v>6486</v>
      </c>
      <c r="C438" s="5" t="s">
        <v>6526</v>
      </c>
      <c r="D438" s="3"/>
      <c r="E438" s="3"/>
      <c r="F438" s="3"/>
      <c r="G438" s="3"/>
      <c r="H438" s="3">
        <v>24.78</v>
      </c>
      <c r="I438" s="3">
        <v>21.68</v>
      </c>
      <c r="J438" s="3">
        <v>18.59</v>
      </c>
      <c r="K438" s="3">
        <v>15.49</v>
      </c>
      <c r="L438" s="3">
        <v>12.39</v>
      </c>
      <c r="M438" s="3">
        <v>9.2899999999999991</v>
      </c>
      <c r="N438" s="3">
        <v>6.2</v>
      </c>
      <c r="O438" s="3">
        <v>3.1</v>
      </c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x14ac:dyDescent="0.25">
      <c r="A439" t="s">
        <v>1419</v>
      </c>
      <c r="B439" t="s">
        <v>6340</v>
      </c>
      <c r="C439" s="5" t="s">
        <v>2435</v>
      </c>
      <c r="D439" s="3"/>
      <c r="E439" s="3"/>
      <c r="F439" s="3"/>
      <c r="G439" s="3"/>
      <c r="H439" s="3">
        <v>984.23</v>
      </c>
      <c r="I439" s="3">
        <v>861.2</v>
      </c>
      <c r="J439" s="3">
        <v>738.17</v>
      </c>
      <c r="K439" s="3">
        <v>615.14</v>
      </c>
      <c r="L439" s="3">
        <v>492.12</v>
      </c>
      <c r="M439" s="3">
        <v>369.09</v>
      </c>
      <c r="N439" s="3">
        <v>246.06</v>
      </c>
      <c r="O439" s="3">
        <v>123.03</v>
      </c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x14ac:dyDescent="0.25">
      <c r="A440" t="s">
        <v>1419</v>
      </c>
      <c r="B440" t="s">
        <v>6341</v>
      </c>
      <c r="C440" s="5" t="s">
        <v>2436</v>
      </c>
      <c r="D440" s="3"/>
      <c r="E440" s="3"/>
      <c r="F440" s="3"/>
      <c r="G440" s="3"/>
      <c r="H440" s="3">
        <v>1879.29</v>
      </c>
      <c r="I440" s="3">
        <v>1644.38</v>
      </c>
      <c r="J440" s="3">
        <v>1409.47</v>
      </c>
      <c r="K440" s="3">
        <v>1174.56</v>
      </c>
      <c r="L440" s="3">
        <v>939.65</v>
      </c>
      <c r="M440" s="3">
        <v>704.73</v>
      </c>
      <c r="N440" s="3">
        <v>469.82</v>
      </c>
      <c r="O440" s="3">
        <v>234.91</v>
      </c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x14ac:dyDescent="0.25">
      <c r="A441" t="s">
        <v>1419</v>
      </c>
      <c r="B441" t="s">
        <v>6342</v>
      </c>
      <c r="C441" s="5" t="s">
        <v>2448</v>
      </c>
      <c r="D441" s="3"/>
      <c r="E441" s="3"/>
      <c r="F441" s="3"/>
      <c r="G441" s="3"/>
      <c r="H441" s="3">
        <v>8503.1299999999992</v>
      </c>
      <c r="I441" s="3">
        <v>7440.24</v>
      </c>
      <c r="J441" s="3">
        <v>6377.35</v>
      </c>
      <c r="K441" s="3">
        <v>5314.46</v>
      </c>
      <c r="L441" s="3">
        <v>4251.57</v>
      </c>
      <c r="M441" s="3">
        <v>3188.67</v>
      </c>
      <c r="N441" s="3">
        <v>2125.7800000000002</v>
      </c>
      <c r="O441" s="3">
        <v>1062.8900000000001</v>
      </c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x14ac:dyDescent="0.25">
      <c r="A442" t="s">
        <v>1419</v>
      </c>
      <c r="B442" t="s">
        <v>6487</v>
      </c>
      <c r="C442" s="5" t="s">
        <v>6526</v>
      </c>
      <c r="D442" s="3"/>
      <c r="E442" s="3"/>
      <c r="F442" s="3"/>
      <c r="G442" s="3"/>
      <c r="H442" s="3">
        <v>8.2200000000000006</v>
      </c>
      <c r="I442" s="3">
        <v>7.19</v>
      </c>
      <c r="J442" s="3">
        <v>6.17</v>
      </c>
      <c r="K442" s="3">
        <v>5.14</v>
      </c>
      <c r="L442" s="3">
        <v>4.1100000000000003</v>
      </c>
      <c r="M442" s="3">
        <v>3.08</v>
      </c>
      <c r="N442" s="3">
        <v>2.06</v>
      </c>
      <c r="O442" s="3">
        <v>1.03</v>
      </c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x14ac:dyDescent="0.25">
      <c r="A443" t="s">
        <v>1693</v>
      </c>
      <c r="B443" t="s">
        <v>6349</v>
      </c>
      <c r="C443" s="5" t="s">
        <v>2451</v>
      </c>
      <c r="D443" s="3"/>
      <c r="E443" s="3"/>
      <c r="F443" s="3"/>
      <c r="G443" s="3"/>
      <c r="H443" s="3">
        <v>4652.84</v>
      </c>
      <c r="I443" s="3">
        <v>4071.24</v>
      </c>
      <c r="J443" s="3">
        <v>3489.63</v>
      </c>
      <c r="K443" s="3">
        <v>2908.03</v>
      </c>
      <c r="L443" s="3">
        <v>2326.42</v>
      </c>
      <c r="M443" s="3">
        <v>1744.82</v>
      </c>
      <c r="N443" s="3">
        <v>1163.21</v>
      </c>
      <c r="O443" s="3">
        <v>581.61</v>
      </c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x14ac:dyDescent="0.25">
      <c r="A444" t="s">
        <v>1693</v>
      </c>
      <c r="B444" t="s">
        <v>6350</v>
      </c>
      <c r="C444" s="5" t="s">
        <v>2452</v>
      </c>
      <c r="D444" s="3"/>
      <c r="E444" s="3"/>
      <c r="F444" s="3"/>
      <c r="G444" s="3"/>
      <c r="H444" s="3">
        <v>7702.39</v>
      </c>
      <c r="I444" s="3">
        <v>6739.59</v>
      </c>
      <c r="J444" s="3">
        <v>5776.79</v>
      </c>
      <c r="K444" s="3">
        <v>4813.99</v>
      </c>
      <c r="L444" s="3">
        <v>3851.2</v>
      </c>
      <c r="M444" s="3">
        <v>2888.4</v>
      </c>
      <c r="N444" s="3">
        <v>1925.6</v>
      </c>
      <c r="O444" s="3">
        <v>962.8</v>
      </c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x14ac:dyDescent="0.25">
      <c r="A445" t="s">
        <v>1693</v>
      </c>
      <c r="B445" t="s">
        <v>6488</v>
      </c>
      <c r="C445" s="5" t="s">
        <v>6526</v>
      </c>
      <c r="D445" s="3"/>
      <c r="E445" s="3"/>
      <c r="F445" s="3"/>
      <c r="G445" s="3"/>
      <c r="H445" s="3">
        <v>57.33</v>
      </c>
      <c r="I445" s="3">
        <v>50.16</v>
      </c>
      <c r="J445" s="3">
        <v>43</v>
      </c>
      <c r="K445" s="3">
        <v>35.83</v>
      </c>
      <c r="L445" s="3">
        <v>28.67</v>
      </c>
      <c r="M445" s="3">
        <v>21.5</v>
      </c>
      <c r="N445" s="3">
        <v>14.33</v>
      </c>
      <c r="O445" s="3">
        <v>7.17</v>
      </c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x14ac:dyDescent="0.25">
      <c r="A446" t="s">
        <v>1586</v>
      </c>
      <c r="B446" t="s">
        <v>6351</v>
      </c>
      <c r="C446" s="5" t="s">
        <v>2468</v>
      </c>
      <c r="D446" s="3"/>
      <c r="E446" s="3"/>
      <c r="F446" s="3"/>
      <c r="G446" s="3"/>
      <c r="H446" s="3">
        <v>2800.97</v>
      </c>
      <c r="I446" s="3">
        <v>2450.85</v>
      </c>
      <c r="J446" s="3">
        <v>2100.73</v>
      </c>
      <c r="K446" s="3">
        <v>1750.61</v>
      </c>
      <c r="L446" s="3">
        <v>1400.49</v>
      </c>
      <c r="M446" s="3">
        <v>1050.3599999999999</v>
      </c>
      <c r="N446" s="3">
        <v>700.24</v>
      </c>
      <c r="O446" s="3">
        <v>350.12</v>
      </c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x14ac:dyDescent="0.25">
      <c r="A447" t="s">
        <v>1586</v>
      </c>
      <c r="B447" t="s">
        <v>6352</v>
      </c>
      <c r="C447" s="5" t="s">
        <v>2469</v>
      </c>
      <c r="D447" s="3"/>
      <c r="E447" s="3"/>
      <c r="F447" s="3"/>
      <c r="G447" s="3"/>
      <c r="H447" s="3">
        <v>10744.42</v>
      </c>
      <c r="I447" s="3">
        <v>9401.3700000000008</v>
      </c>
      <c r="J447" s="3">
        <v>8058.32</v>
      </c>
      <c r="K447" s="3">
        <v>6715.26</v>
      </c>
      <c r="L447" s="3">
        <v>5372.21</v>
      </c>
      <c r="M447" s="3">
        <v>4029.16</v>
      </c>
      <c r="N447" s="3">
        <v>2686.11</v>
      </c>
      <c r="O447" s="3">
        <v>1343.05</v>
      </c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x14ac:dyDescent="0.25">
      <c r="A448" t="s">
        <v>1586</v>
      </c>
      <c r="B448" t="s">
        <v>6220</v>
      </c>
      <c r="C448" s="5" t="s">
        <v>2496</v>
      </c>
      <c r="D448" s="3"/>
      <c r="E448" s="3"/>
      <c r="F448" s="3"/>
      <c r="G448" s="3"/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x14ac:dyDescent="0.25">
      <c r="A449" t="s">
        <v>1586</v>
      </c>
      <c r="B449" t="s">
        <v>6065</v>
      </c>
      <c r="C449" s="5" t="s">
        <v>6066</v>
      </c>
      <c r="D449" s="3"/>
      <c r="E449" s="3"/>
      <c r="F449" s="3"/>
      <c r="G449" s="3"/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x14ac:dyDescent="0.25">
      <c r="A450" t="s">
        <v>1586</v>
      </c>
      <c r="B450" t="s">
        <v>6076</v>
      </c>
      <c r="C450" s="5" t="s">
        <v>2497</v>
      </c>
      <c r="D450" s="3"/>
      <c r="E450" s="3"/>
      <c r="F450" s="3"/>
      <c r="G450" s="3"/>
      <c r="H450" s="3">
        <v>53.54</v>
      </c>
      <c r="I450" s="3">
        <v>46.85</v>
      </c>
      <c r="J450" s="3">
        <v>40.159999999999997</v>
      </c>
      <c r="K450" s="3">
        <v>33.46</v>
      </c>
      <c r="L450" s="3">
        <v>26.77</v>
      </c>
      <c r="M450" s="3">
        <v>20.079999999999998</v>
      </c>
      <c r="N450" s="3">
        <v>13.39</v>
      </c>
      <c r="O450" s="3">
        <v>6.69</v>
      </c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x14ac:dyDescent="0.25">
      <c r="A451" t="s">
        <v>1586</v>
      </c>
      <c r="B451" t="s">
        <v>6078</v>
      </c>
      <c r="C451" s="5" t="s">
        <v>2498</v>
      </c>
      <c r="D451" s="3"/>
      <c r="E451" s="3"/>
      <c r="F451" s="3"/>
      <c r="G451" s="3"/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x14ac:dyDescent="0.25">
      <c r="A452" t="s">
        <v>1586</v>
      </c>
      <c r="B452" t="s">
        <v>6106</v>
      </c>
      <c r="C452" s="5" t="s">
        <v>2499</v>
      </c>
      <c r="D452" s="3"/>
      <c r="E452" s="3"/>
      <c r="F452" s="3"/>
      <c r="G452" s="3"/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x14ac:dyDescent="0.25">
      <c r="A453" t="s">
        <v>1586</v>
      </c>
      <c r="B453" t="s">
        <v>6077</v>
      </c>
      <c r="C453" s="5" t="s">
        <v>2500</v>
      </c>
      <c r="D453" s="3"/>
      <c r="E453" s="3"/>
      <c r="F453" s="3"/>
      <c r="G453" s="3"/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x14ac:dyDescent="0.25">
      <c r="A454" t="s">
        <v>1586</v>
      </c>
      <c r="B454" t="s">
        <v>6150</v>
      </c>
      <c r="C454" s="5" t="s">
        <v>2503</v>
      </c>
      <c r="D454" s="3"/>
      <c r="E454" s="3"/>
      <c r="F454" s="3"/>
      <c r="G454" s="3"/>
      <c r="H454" s="3">
        <v>0.05</v>
      </c>
      <c r="I454" s="3">
        <v>0.04</v>
      </c>
      <c r="J454" s="3">
        <v>0.04</v>
      </c>
      <c r="K454" s="3">
        <v>0.03</v>
      </c>
      <c r="L454" s="3">
        <v>0.03</v>
      </c>
      <c r="M454" s="3">
        <v>0.02</v>
      </c>
      <c r="N454" s="3">
        <v>0.01</v>
      </c>
      <c r="O454" s="3">
        <v>0.01</v>
      </c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x14ac:dyDescent="0.25">
      <c r="A455" t="s">
        <v>1586</v>
      </c>
      <c r="B455" t="s">
        <v>6489</v>
      </c>
      <c r="C455" s="5" t="s">
        <v>6526</v>
      </c>
      <c r="D455" s="3"/>
      <c r="E455" s="3"/>
      <c r="F455" s="3"/>
      <c r="G455" s="3"/>
      <c r="H455" s="3">
        <v>58.24</v>
      </c>
      <c r="I455" s="3">
        <v>50.96</v>
      </c>
      <c r="J455" s="3">
        <v>43.68</v>
      </c>
      <c r="K455" s="3">
        <v>36.4</v>
      </c>
      <c r="L455" s="3">
        <v>29.12</v>
      </c>
      <c r="M455" s="3">
        <v>21.84</v>
      </c>
      <c r="N455" s="3">
        <v>14.56</v>
      </c>
      <c r="O455" s="3">
        <v>7.28</v>
      </c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x14ac:dyDescent="0.25">
      <c r="A456" t="s">
        <v>26</v>
      </c>
      <c r="B456" t="s">
        <v>6354</v>
      </c>
      <c r="C456" s="5" t="s">
        <v>2505</v>
      </c>
      <c r="D456" s="3"/>
      <c r="E456" s="3"/>
      <c r="F456" s="3"/>
      <c r="G456" s="3"/>
      <c r="H456" s="3">
        <v>3988.94</v>
      </c>
      <c r="I456" s="3">
        <v>3490.32</v>
      </c>
      <c r="J456" s="3">
        <v>2991.71</v>
      </c>
      <c r="K456" s="3">
        <v>2493.09</v>
      </c>
      <c r="L456" s="3">
        <v>1994.47</v>
      </c>
      <c r="M456" s="3">
        <v>1495.85</v>
      </c>
      <c r="N456" s="3">
        <v>997.24</v>
      </c>
      <c r="O456" s="3">
        <v>498.62</v>
      </c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x14ac:dyDescent="0.25">
      <c r="A457" t="s">
        <v>26</v>
      </c>
      <c r="B457" t="s">
        <v>6355</v>
      </c>
      <c r="C457" s="5" t="s">
        <v>2506</v>
      </c>
      <c r="D457" s="3"/>
      <c r="E457" s="3"/>
      <c r="F457" s="3"/>
      <c r="G457" s="3"/>
      <c r="H457" s="3">
        <v>6904.48</v>
      </c>
      <c r="I457" s="3">
        <v>6041.42</v>
      </c>
      <c r="J457" s="3">
        <v>5178.3599999999997</v>
      </c>
      <c r="K457" s="3">
        <v>4315.3</v>
      </c>
      <c r="L457" s="3">
        <v>3452.24</v>
      </c>
      <c r="M457" s="3">
        <v>2589.1799999999998</v>
      </c>
      <c r="N457" s="3">
        <v>1726.12</v>
      </c>
      <c r="O457" s="3">
        <v>863.06</v>
      </c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x14ac:dyDescent="0.25">
      <c r="A458" t="s">
        <v>26</v>
      </c>
      <c r="B458" t="s">
        <v>6356</v>
      </c>
      <c r="C458" s="5" t="s">
        <v>2519</v>
      </c>
      <c r="D458" s="3"/>
      <c r="E458" s="3"/>
      <c r="F458" s="3"/>
      <c r="G458" s="3"/>
      <c r="H458" s="3">
        <v>19891.95</v>
      </c>
      <c r="I458" s="3">
        <v>17405.46</v>
      </c>
      <c r="J458" s="3">
        <v>14918.96</v>
      </c>
      <c r="K458" s="3">
        <v>12432.47</v>
      </c>
      <c r="L458" s="3">
        <v>9945.98</v>
      </c>
      <c r="M458" s="3">
        <v>7459.48</v>
      </c>
      <c r="N458" s="3">
        <v>4972.99</v>
      </c>
      <c r="O458" s="3">
        <v>2486.4899999999998</v>
      </c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x14ac:dyDescent="0.25">
      <c r="A459" t="s">
        <v>26</v>
      </c>
      <c r="B459" t="s">
        <v>5976</v>
      </c>
      <c r="C459" s="5" t="s">
        <v>2520</v>
      </c>
      <c r="D459" s="3"/>
      <c r="E459" s="3"/>
      <c r="F459" s="3"/>
      <c r="G459" s="3"/>
      <c r="H459" s="3">
        <v>202.63</v>
      </c>
      <c r="I459" s="3">
        <v>177.3</v>
      </c>
      <c r="J459" s="3">
        <v>151.97</v>
      </c>
      <c r="K459" s="3">
        <v>126.64</v>
      </c>
      <c r="L459" s="3">
        <v>101.32</v>
      </c>
      <c r="M459" s="3">
        <v>75.989999999999995</v>
      </c>
      <c r="N459" s="3">
        <v>50.66</v>
      </c>
      <c r="O459" s="3">
        <v>25.33</v>
      </c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x14ac:dyDescent="0.25">
      <c r="A460" t="s">
        <v>26</v>
      </c>
      <c r="B460" t="s">
        <v>6490</v>
      </c>
      <c r="C460" s="5" t="s">
        <v>6526</v>
      </c>
      <c r="D460" s="3"/>
      <c r="E460" s="3"/>
      <c r="F460" s="3"/>
      <c r="G460" s="3"/>
      <c r="H460" s="3">
        <v>51.71</v>
      </c>
      <c r="I460" s="3">
        <v>45.25</v>
      </c>
      <c r="J460" s="3">
        <v>38.78</v>
      </c>
      <c r="K460" s="3">
        <v>32.32</v>
      </c>
      <c r="L460" s="3">
        <v>25.86</v>
      </c>
      <c r="M460" s="3">
        <v>19.39</v>
      </c>
      <c r="N460" s="3">
        <v>12.93</v>
      </c>
      <c r="O460" s="3">
        <v>6.46</v>
      </c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x14ac:dyDescent="0.25">
      <c r="A461" t="s">
        <v>1287</v>
      </c>
      <c r="B461" t="s">
        <v>6360</v>
      </c>
      <c r="C461" s="5" t="s">
        <v>2523</v>
      </c>
      <c r="D461" s="3"/>
      <c r="E461" s="3"/>
      <c r="F461" s="3"/>
      <c r="G461" s="3"/>
      <c r="H461" s="3">
        <v>791.12</v>
      </c>
      <c r="I461" s="3">
        <v>692.23</v>
      </c>
      <c r="J461" s="3">
        <v>593.34</v>
      </c>
      <c r="K461" s="3">
        <v>494.45</v>
      </c>
      <c r="L461" s="3">
        <v>395.56</v>
      </c>
      <c r="M461" s="3">
        <v>296.67</v>
      </c>
      <c r="N461" s="3">
        <v>197.78</v>
      </c>
      <c r="O461" s="3">
        <v>98.89</v>
      </c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x14ac:dyDescent="0.25">
      <c r="A462" t="s">
        <v>1287</v>
      </c>
      <c r="B462" t="s">
        <v>6361</v>
      </c>
      <c r="C462" s="5" t="s">
        <v>2524</v>
      </c>
      <c r="D462" s="3"/>
      <c r="E462" s="3"/>
      <c r="F462" s="3"/>
      <c r="G462" s="3"/>
      <c r="H462" s="3">
        <v>1033.23</v>
      </c>
      <c r="I462" s="3">
        <v>904.08</v>
      </c>
      <c r="J462" s="3">
        <v>774.92</v>
      </c>
      <c r="K462" s="3">
        <v>645.77</v>
      </c>
      <c r="L462" s="3">
        <v>516.62</v>
      </c>
      <c r="M462" s="3">
        <v>387.46</v>
      </c>
      <c r="N462" s="3">
        <v>258.31</v>
      </c>
      <c r="O462" s="3">
        <v>129.15</v>
      </c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x14ac:dyDescent="0.25">
      <c r="A463" t="s">
        <v>1287</v>
      </c>
      <c r="B463" t="s">
        <v>6362</v>
      </c>
      <c r="C463" s="5" t="s">
        <v>2534</v>
      </c>
      <c r="D463" s="3"/>
      <c r="E463" s="3"/>
      <c r="F463" s="3"/>
      <c r="G463" s="3"/>
      <c r="H463" s="3">
        <v>9383.86</v>
      </c>
      <c r="I463" s="3">
        <v>8210.8799999999992</v>
      </c>
      <c r="J463" s="3">
        <v>7037.9</v>
      </c>
      <c r="K463" s="3">
        <v>5864.91</v>
      </c>
      <c r="L463" s="3">
        <v>4691.93</v>
      </c>
      <c r="M463" s="3">
        <v>3518.95</v>
      </c>
      <c r="N463" s="3">
        <v>2345.9699999999998</v>
      </c>
      <c r="O463" s="3">
        <v>1172.98</v>
      </c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x14ac:dyDescent="0.25">
      <c r="A464" t="s">
        <v>1287</v>
      </c>
      <c r="B464" t="s">
        <v>6491</v>
      </c>
      <c r="C464" s="5" t="s">
        <v>6526</v>
      </c>
      <c r="D464" s="3"/>
      <c r="E464" s="3"/>
      <c r="F464" s="3"/>
      <c r="G464" s="3"/>
      <c r="H464" s="3">
        <v>6.7</v>
      </c>
      <c r="I464" s="3">
        <v>5.86</v>
      </c>
      <c r="J464" s="3">
        <v>5.03</v>
      </c>
      <c r="K464" s="3">
        <v>4.1900000000000004</v>
      </c>
      <c r="L464" s="3">
        <v>3.35</v>
      </c>
      <c r="M464" s="3">
        <v>2.5099999999999998</v>
      </c>
      <c r="N464" s="3">
        <v>1.68</v>
      </c>
      <c r="O464" s="3">
        <v>0.84</v>
      </c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x14ac:dyDescent="0.25">
      <c r="A465" t="s">
        <v>1572</v>
      </c>
      <c r="B465" t="s">
        <v>6364</v>
      </c>
      <c r="C465" s="5" t="s">
        <v>2538</v>
      </c>
      <c r="D465" s="3"/>
      <c r="E465" s="3"/>
      <c r="F465" s="3"/>
      <c r="G465" s="3"/>
      <c r="H465" s="3">
        <v>7092.18</v>
      </c>
      <c r="I465" s="3">
        <v>6205.66</v>
      </c>
      <c r="J465" s="3">
        <v>5319.14</v>
      </c>
      <c r="K465" s="3">
        <v>4432.6099999999997</v>
      </c>
      <c r="L465" s="3">
        <v>3546.09</v>
      </c>
      <c r="M465" s="3">
        <v>2659.57</v>
      </c>
      <c r="N465" s="3">
        <v>1773.05</v>
      </c>
      <c r="O465" s="3">
        <v>886.52</v>
      </c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x14ac:dyDescent="0.25">
      <c r="A466" t="s">
        <v>1572</v>
      </c>
      <c r="B466" t="s">
        <v>6365</v>
      </c>
      <c r="C466" s="5" t="s">
        <v>2539</v>
      </c>
      <c r="D466" s="3"/>
      <c r="E466" s="3"/>
      <c r="F466" s="3"/>
      <c r="G466" s="3"/>
      <c r="H466" s="3">
        <v>13914.75</v>
      </c>
      <c r="I466" s="3">
        <v>12175.41</v>
      </c>
      <c r="J466" s="3">
        <v>10436.06</v>
      </c>
      <c r="K466" s="3">
        <v>8696.7199999999993</v>
      </c>
      <c r="L466" s="3">
        <v>6957.38</v>
      </c>
      <c r="M466" s="3">
        <v>5218.03</v>
      </c>
      <c r="N466" s="3">
        <v>3478.69</v>
      </c>
      <c r="O466" s="3">
        <v>1739.34</v>
      </c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x14ac:dyDescent="0.25">
      <c r="A467" t="s">
        <v>1572</v>
      </c>
      <c r="B467" t="s">
        <v>6290</v>
      </c>
      <c r="C467" s="5" t="s">
        <v>2566</v>
      </c>
      <c r="D467" s="3"/>
      <c r="E467" s="3"/>
      <c r="F467" s="3"/>
      <c r="G467" s="3"/>
      <c r="H467" s="3">
        <v>30.25</v>
      </c>
      <c r="I467" s="3">
        <v>26.47</v>
      </c>
      <c r="J467" s="3">
        <v>22.69</v>
      </c>
      <c r="K467" s="3">
        <v>18.91</v>
      </c>
      <c r="L467" s="3">
        <v>15.13</v>
      </c>
      <c r="M467" s="3">
        <v>11.34</v>
      </c>
      <c r="N467" s="3">
        <v>7.56</v>
      </c>
      <c r="O467" s="3">
        <v>3.78</v>
      </c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x14ac:dyDescent="0.25">
      <c r="A468" t="s">
        <v>1572</v>
      </c>
      <c r="B468" t="s">
        <v>5969</v>
      </c>
      <c r="C468" s="5" t="s">
        <v>2567</v>
      </c>
      <c r="D468" s="3"/>
      <c r="E468" s="3"/>
      <c r="F468" s="3"/>
      <c r="G468" s="3"/>
      <c r="H468" s="3">
        <v>2.27</v>
      </c>
      <c r="I468" s="3">
        <v>1.99</v>
      </c>
      <c r="J468" s="3">
        <v>1.7</v>
      </c>
      <c r="K468" s="3">
        <v>1.42</v>
      </c>
      <c r="L468" s="3">
        <v>1.1399999999999999</v>
      </c>
      <c r="M468" s="3">
        <v>0.85</v>
      </c>
      <c r="N468" s="3">
        <v>0.56999999999999995</v>
      </c>
      <c r="O468" s="3">
        <v>0.28000000000000003</v>
      </c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x14ac:dyDescent="0.25">
      <c r="A469" t="s">
        <v>1572</v>
      </c>
      <c r="B469" t="s">
        <v>5967</v>
      </c>
      <c r="C469" s="5" t="s">
        <v>2568</v>
      </c>
      <c r="D469" s="3"/>
      <c r="E469" s="3"/>
      <c r="F469" s="3"/>
      <c r="G469" s="3"/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x14ac:dyDescent="0.25">
      <c r="A470" t="s">
        <v>1572</v>
      </c>
      <c r="B470" t="s">
        <v>6366</v>
      </c>
      <c r="C470" s="5" t="s">
        <v>2569</v>
      </c>
      <c r="D470" s="3"/>
      <c r="E470" s="3"/>
      <c r="F470" s="3"/>
      <c r="G470" s="3"/>
      <c r="H470" s="3">
        <v>612.45000000000005</v>
      </c>
      <c r="I470" s="3">
        <v>535.89</v>
      </c>
      <c r="J470" s="3">
        <v>459.34</v>
      </c>
      <c r="K470" s="3">
        <v>382.78</v>
      </c>
      <c r="L470" s="3">
        <v>306.23</v>
      </c>
      <c r="M470" s="3">
        <v>229.67</v>
      </c>
      <c r="N470" s="3">
        <v>153.11000000000001</v>
      </c>
      <c r="O470" s="3">
        <v>76.56</v>
      </c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x14ac:dyDescent="0.25">
      <c r="A471" t="s">
        <v>1572</v>
      </c>
      <c r="B471" t="s">
        <v>6367</v>
      </c>
      <c r="C471" s="5" t="s">
        <v>2570</v>
      </c>
      <c r="D471" s="3"/>
      <c r="E471" s="3"/>
      <c r="F471" s="3"/>
      <c r="G471" s="3"/>
      <c r="H471" s="3">
        <v>299.35000000000002</v>
      </c>
      <c r="I471" s="3">
        <v>261.93</v>
      </c>
      <c r="J471" s="3">
        <v>224.51</v>
      </c>
      <c r="K471" s="3">
        <v>187.09</v>
      </c>
      <c r="L471" s="3">
        <v>149.68</v>
      </c>
      <c r="M471" s="3">
        <v>112.26</v>
      </c>
      <c r="N471" s="3">
        <v>74.84</v>
      </c>
      <c r="O471" s="3">
        <v>37.42</v>
      </c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x14ac:dyDescent="0.25">
      <c r="A472" t="s">
        <v>1572</v>
      </c>
      <c r="B472" t="s">
        <v>6368</v>
      </c>
      <c r="C472" s="5" t="s">
        <v>2571</v>
      </c>
      <c r="D472" s="3"/>
      <c r="E472" s="3"/>
      <c r="F472" s="3"/>
      <c r="G472" s="3"/>
      <c r="H472" s="3">
        <v>1051.9000000000001</v>
      </c>
      <c r="I472" s="3">
        <v>920.41</v>
      </c>
      <c r="J472" s="3">
        <v>788.93</v>
      </c>
      <c r="K472" s="3">
        <v>657.44</v>
      </c>
      <c r="L472" s="3">
        <v>525.95000000000005</v>
      </c>
      <c r="M472" s="3">
        <v>394.46</v>
      </c>
      <c r="N472" s="3">
        <v>262.98</v>
      </c>
      <c r="O472" s="3">
        <v>131.49</v>
      </c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x14ac:dyDescent="0.25">
      <c r="A473" t="s">
        <v>1572</v>
      </c>
      <c r="B473" t="s">
        <v>5970</v>
      </c>
      <c r="C473" s="5" t="s">
        <v>2572</v>
      </c>
      <c r="D473" s="3"/>
      <c r="E473" s="3"/>
      <c r="F473" s="3"/>
      <c r="G473" s="3"/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x14ac:dyDescent="0.25">
      <c r="A474" t="s">
        <v>1572</v>
      </c>
      <c r="B474" t="s">
        <v>6492</v>
      </c>
      <c r="C474" s="5" t="s">
        <v>6526</v>
      </c>
      <c r="D474" s="3"/>
      <c r="E474" s="3"/>
      <c r="F474" s="3"/>
      <c r="G474" s="3"/>
      <c r="H474" s="3">
        <v>121.93</v>
      </c>
      <c r="I474" s="3">
        <v>106.69</v>
      </c>
      <c r="J474" s="3">
        <v>91.45</v>
      </c>
      <c r="K474" s="3">
        <v>76.209999999999994</v>
      </c>
      <c r="L474" s="3">
        <v>60.97</v>
      </c>
      <c r="M474" s="3">
        <v>45.72</v>
      </c>
      <c r="N474" s="3">
        <v>30.48</v>
      </c>
      <c r="O474" s="3">
        <v>15.24</v>
      </c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x14ac:dyDescent="0.25">
      <c r="A475" t="s">
        <v>2692</v>
      </c>
      <c r="B475" t="s">
        <v>6377</v>
      </c>
      <c r="C475" s="5" t="s">
        <v>2575</v>
      </c>
      <c r="D475" s="3"/>
      <c r="E475" s="3"/>
      <c r="F475" s="3"/>
      <c r="G475" s="3"/>
      <c r="H475" s="3">
        <v>1914.58</v>
      </c>
      <c r="I475" s="3">
        <v>1675.26</v>
      </c>
      <c r="J475" s="3">
        <v>1435.94</v>
      </c>
      <c r="K475" s="3">
        <v>1196.6099999999999</v>
      </c>
      <c r="L475" s="3">
        <v>957.29</v>
      </c>
      <c r="M475" s="3">
        <v>717.97</v>
      </c>
      <c r="N475" s="3">
        <v>478.65</v>
      </c>
      <c r="O475" s="3">
        <v>239.32</v>
      </c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x14ac:dyDescent="0.25">
      <c r="A476" t="s">
        <v>2692</v>
      </c>
      <c r="B476" t="s">
        <v>6378</v>
      </c>
      <c r="C476" s="5" t="s">
        <v>2576</v>
      </c>
      <c r="D476" s="3"/>
      <c r="E476" s="3"/>
      <c r="F476" s="3"/>
      <c r="G476" s="3"/>
      <c r="H476" s="3">
        <v>4268.79</v>
      </c>
      <c r="I476" s="3">
        <v>3735.19</v>
      </c>
      <c r="J476" s="3">
        <v>3201.59</v>
      </c>
      <c r="K476" s="3">
        <v>2667.99</v>
      </c>
      <c r="L476" s="3">
        <v>2134.4</v>
      </c>
      <c r="M476" s="3">
        <v>1600.8</v>
      </c>
      <c r="N476" s="3">
        <v>1067.2</v>
      </c>
      <c r="O476" s="3">
        <v>533.6</v>
      </c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x14ac:dyDescent="0.25">
      <c r="A477" t="s">
        <v>2692</v>
      </c>
      <c r="B477" t="s">
        <v>6493</v>
      </c>
      <c r="C477" s="5" t="s">
        <v>6526</v>
      </c>
      <c r="D477" s="3"/>
      <c r="E477" s="3"/>
      <c r="F477" s="3"/>
      <c r="G477" s="3"/>
      <c r="H477" s="3">
        <v>18.66</v>
      </c>
      <c r="I477" s="3">
        <v>16.329999999999998</v>
      </c>
      <c r="J477" s="3">
        <v>14</v>
      </c>
      <c r="K477" s="3">
        <v>11.66</v>
      </c>
      <c r="L477" s="3">
        <v>9.33</v>
      </c>
      <c r="M477" s="3">
        <v>7</v>
      </c>
      <c r="N477" s="3">
        <v>4.67</v>
      </c>
      <c r="O477" s="3">
        <v>2.33</v>
      </c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x14ac:dyDescent="0.25">
      <c r="A478" t="s">
        <v>2693</v>
      </c>
      <c r="B478" t="s">
        <v>6379</v>
      </c>
      <c r="C478" s="5" t="s">
        <v>2594</v>
      </c>
      <c r="D478" s="3"/>
      <c r="E478" s="3"/>
      <c r="F478" s="3"/>
      <c r="G478" s="3"/>
      <c r="H478" s="3">
        <v>3404.37</v>
      </c>
      <c r="I478" s="3">
        <v>2978.82</v>
      </c>
      <c r="J478" s="3">
        <v>2553.2800000000002</v>
      </c>
      <c r="K478" s="3">
        <v>2127.73</v>
      </c>
      <c r="L478" s="3">
        <v>1702.19</v>
      </c>
      <c r="M478" s="3">
        <v>1276.6400000000001</v>
      </c>
      <c r="N478" s="3">
        <v>851.09</v>
      </c>
      <c r="O478" s="3">
        <v>425.55</v>
      </c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x14ac:dyDescent="0.25">
      <c r="A479" t="s">
        <v>2693</v>
      </c>
      <c r="B479" t="s">
        <v>6380</v>
      </c>
      <c r="C479" s="5" t="s">
        <v>2595</v>
      </c>
      <c r="D479" s="3"/>
      <c r="E479" s="3"/>
      <c r="F479" s="3"/>
      <c r="G479" s="3"/>
      <c r="H479" s="3">
        <v>5688.83</v>
      </c>
      <c r="I479" s="3">
        <v>4977.7299999999996</v>
      </c>
      <c r="J479" s="3">
        <v>4266.62</v>
      </c>
      <c r="K479" s="3">
        <v>3555.52</v>
      </c>
      <c r="L479" s="3">
        <v>2844.42</v>
      </c>
      <c r="M479" s="3">
        <v>2133.31</v>
      </c>
      <c r="N479" s="3">
        <v>1422.21</v>
      </c>
      <c r="O479" s="3">
        <v>711.1</v>
      </c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x14ac:dyDescent="0.25">
      <c r="A480" t="s">
        <v>2693</v>
      </c>
      <c r="B480" t="s">
        <v>6381</v>
      </c>
      <c r="C480" s="5" t="s">
        <v>6382</v>
      </c>
      <c r="D480" s="3"/>
      <c r="E480" s="3"/>
      <c r="F480" s="3"/>
      <c r="G480" s="3"/>
      <c r="H480" s="3">
        <v>13128.38</v>
      </c>
      <c r="I480" s="3">
        <v>11487.33</v>
      </c>
      <c r="J480" s="3">
        <v>9846.2900000000009</v>
      </c>
      <c r="K480" s="3">
        <v>8205.24</v>
      </c>
      <c r="L480" s="3">
        <v>6564.19</v>
      </c>
      <c r="M480" s="3">
        <v>4923.1400000000003</v>
      </c>
      <c r="N480" s="3">
        <v>3282.1</v>
      </c>
      <c r="O480" s="3">
        <v>1641.05</v>
      </c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x14ac:dyDescent="0.25">
      <c r="A481" t="s">
        <v>2693</v>
      </c>
      <c r="B481" t="s">
        <v>6494</v>
      </c>
      <c r="C481" s="5" t="s">
        <v>6526</v>
      </c>
      <c r="D481" s="3"/>
      <c r="E481" s="3"/>
      <c r="F481" s="3"/>
      <c r="G481" s="3"/>
      <c r="H481" s="3">
        <v>44.21</v>
      </c>
      <c r="I481" s="3">
        <v>38.68</v>
      </c>
      <c r="J481" s="3">
        <v>33.159999999999997</v>
      </c>
      <c r="K481" s="3">
        <v>27.63</v>
      </c>
      <c r="L481" s="3">
        <v>22.11</v>
      </c>
      <c r="M481" s="3">
        <v>16.579999999999998</v>
      </c>
      <c r="N481" s="3">
        <v>11.05</v>
      </c>
      <c r="O481" s="3">
        <v>5.53</v>
      </c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x14ac:dyDescent="0.25">
      <c r="A482" t="s">
        <v>2641</v>
      </c>
      <c r="B482" t="s">
        <v>6305</v>
      </c>
      <c r="C482" s="5" t="s">
        <v>2616</v>
      </c>
      <c r="D482" s="3"/>
      <c r="E482" s="3"/>
      <c r="F482" s="3"/>
      <c r="G482" s="3"/>
      <c r="H482" s="3">
        <v>48741.37</v>
      </c>
      <c r="I482" s="3">
        <v>42648.7</v>
      </c>
      <c r="J482" s="3">
        <v>36556.03</v>
      </c>
      <c r="K482" s="3">
        <v>30463.360000000001</v>
      </c>
      <c r="L482" s="3">
        <v>24370.69</v>
      </c>
      <c r="M482" s="3">
        <v>18278.009999999998</v>
      </c>
      <c r="N482" s="3">
        <v>12185.34</v>
      </c>
      <c r="O482" s="3">
        <v>6092.67</v>
      </c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x14ac:dyDescent="0.25">
      <c r="A483" t="s">
        <v>2641</v>
      </c>
      <c r="B483" t="s">
        <v>6383</v>
      </c>
      <c r="C483" s="5" t="s">
        <v>2614</v>
      </c>
      <c r="D483" s="3"/>
      <c r="E483" s="3"/>
      <c r="F483" s="3"/>
      <c r="G483" s="3"/>
      <c r="H483" s="3">
        <v>18640.11</v>
      </c>
      <c r="I483" s="3">
        <v>16310.1</v>
      </c>
      <c r="J483" s="3">
        <v>13980.08</v>
      </c>
      <c r="K483" s="3">
        <v>11650.07</v>
      </c>
      <c r="L483" s="3">
        <v>9320.06</v>
      </c>
      <c r="M483" s="3">
        <v>6990.04</v>
      </c>
      <c r="N483" s="3">
        <v>4660.03</v>
      </c>
      <c r="O483" s="3">
        <v>2330.0100000000002</v>
      </c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x14ac:dyDescent="0.25">
      <c r="A484" t="s">
        <v>2641</v>
      </c>
      <c r="B484" t="s">
        <v>6384</v>
      </c>
      <c r="C484" s="5" t="s">
        <v>2615</v>
      </c>
      <c r="D484" s="3"/>
      <c r="E484" s="3"/>
      <c r="F484" s="3"/>
      <c r="G484" s="3"/>
      <c r="H484" s="3">
        <v>9492.01</v>
      </c>
      <c r="I484" s="3">
        <v>8305.51</v>
      </c>
      <c r="J484" s="3">
        <v>7119.01</v>
      </c>
      <c r="K484" s="3">
        <v>5932.51</v>
      </c>
      <c r="L484" s="3">
        <v>4746.01</v>
      </c>
      <c r="M484" s="3">
        <v>3559.5</v>
      </c>
      <c r="N484" s="3">
        <v>2373</v>
      </c>
      <c r="O484" s="3">
        <v>1186.5</v>
      </c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x14ac:dyDescent="0.25">
      <c r="A485" t="s">
        <v>2641</v>
      </c>
      <c r="B485" t="s">
        <v>6495</v>
      </c>
      <c r="C485" s="5" t="s">
        <v>6526</v>
      </c>
      <c r="D485" s="3"/>
      <c r="E485" s="3"/>
      <c r="F485" s="3"/>
      <c r="G485" s="3"/>
      <c r="H485" s="3">
        <v>391.41</v>
      </c>
      <c r="I485" s="3">
        <v>342.48</v>
      </c>
      <c r="J485" s="3">
        <v>293.56</v>
      </c>
      <c r="K485" s="3">
        <v>244.63</v>
      </c>
      <c r="L485" s="3">
        <v>195.71</v>
      </c>
      <c r="M485" s="3">
        <v>146.78</v>
      </c>
      <c r="N485" s="3">
        <v>97.85</v>
      </c>
      <c r="O485" s="3">
        <v>48.93</v>
      </c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x14ac:dyDescent="0.25">
      <c r="A486" t="s">
        <v>226</v>
      </c>
      <c r="B486" t="s">
        <v>6385</v>
      </c>
      <c r="C486" s="5" t="s">
        <v>2643</v>
      </c>
      <c r="D486" s="3"/>
      <c r="E486" s="3"/>
      <c r="F486" s="3"/>
      <c r="G486" s="3"/>
      <c r="H486" s="3">
        <v>3775.69</v>
      </c>
      <c r="I486" s="3">
        <v>3303.73</v>
      </c>
      <c r="J486" s="3">
        <v>2831.77</v>
      </c>
      <c r="K486" s="3">
        <v>2359.81</v>
      </c>
      <c r="L486" s="3">
        <v>1887.85</v>
      </c>
      <c r="M486" s="3">
        <v>1415.88</v>
      </c>
      <c r="N486" s="3">
        <v>943.92</v>
      </c>
      <c r="O486" s="3">
        <v>471.96</v>
      </c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x14ac:dyDescent="0.25">
      <c r="A487" t="s">
        <v>226</v>
      </c>
      <c r="B487" t="s">
        <v>6386</v>
      </c>
      <c r="C487" s="5" t="s">
        <v>2644</v>
      </c>
      <c r="D487" s="3"/>
      <c r="E487" s="3"/>
      <c r="F487" s="3"/>
      <c r="G487" s="3"/>
      <c r="H487" s="3">
        <v>6086.25</v>
      </c>
      <c r="I487" s="3">
        <v>5325.47</v>
      </c>
      <c r="J487" s="3">
        <v>4564.6899999999996</v>
      </c>
      <c r="K487" s="3">
        <v>3803.91</v>
      </c>
      <c r="L487" s="3">
        <v>3043.13</v>
      </c>
      <c r="M487" s="3">
        <v>2282.34</v>
      </c>
      <c r="N487" s="3">
        <v>1521.56</v>
      </c>
      <c r="O487" s="3">
        <v>760.78</v>
      </c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x14ac:dyDescent="0.25">
      <c r="A488" t="s">
        <v>226</v>
      </c>
      <c r="B488" t="s">
        <v>6496</v>
      </c>
      <c r="C488" s="5" t="s">
        <v>6526</v>
      </c>
      <c r="D488" s="3"/>
      <c r="E488" s="3"/>
      <c r="F488" s="3"/>
      <c r="G488" s="3"/>
      <c r="H488" s="3">
        <v>31.2</v>
      </c>
      <c r="I488" s="3">
        <v>27.3</v>
      </c>
      <c r="J488" s="3">
        <v>23.4</v>
      </c>
      <c r="K488" s="3">
        <v>19.5</v>
      </c>
      <c r="L488" s="3">
        <v>15.6</v>
      </c>
      <c r="M488" s="3">
        <v>11.7</v>
      </c>
      <c r="N488" s="3">
        <v>7.8</v>
      </c>
      <c r="O488" s="3">
        <v>3.9</v>
      </c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x14ac:dyDescent="0.25">
      <c r="A489" t="s">
        <v>2213</v>
      </c>
      <c r="B489" t="s">
        <v>6387</v>
      </c>
      <c r="C489" s="5" t="s">
        <v>2660</v>
      </c>
      <c r="D489" s="3"/>
      <c r="E489" s="3"/>
      <c r="F489" s="3"/>
      <c r="G489" s="3"/>
      <c r="H489" s="3">
        <v>3826.34</v>
      </c>
      <c r="I489" s="3">
        <v>3348.05</v>
      </c>
      <c r="J489" s="3">
        <v>2869.76</v>
      </c>
      <c r="K489" s="3">
        <v>2391.46</v>
      </c>
      <c r="L489" s="3">
        <v>1913.17</v>
      </c>
      <c r="M489" s="3">
        <v>1434.88</v>
      </c>
      <c r="N489" s="3">
        <v>956.59</v>
      </c>
      <c r="O489" s="3">
        <v>478.29</v>
      </c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x14ac:dyDescent="0.25">
      <c r="A490" t="s">
        <v>2213</v>
      </c>
      <c r="B490" t="s">
        <v>6388</v>
      </c>
      <c r="C490" s="5" t="s">
        <v>2661</v>
      </c>
      <c r="D490" s="3"/>
      <c r="E490" s="3"/>
      <c r="F490" s="3"/>
      <c r="G490" s="3"/>
      <c r="H490" s="3">
        <v>9597.08</v>
      </c>
      <c r="I490" s="3">
        <v>8397.4500000000007</v>
      </c>
      <c r="J490" s="3">
        <v>7197.81</v>
      </c>
      <c r="K490" s="3">
        <v>5998.18</v>
      </c>
      <c r="L490" s="3">
        <v>4798.54</v>
      </c>
      <c r="M490" s="3">
        <v>3598.91</v>
      </c>
      <c r="N490" s="3">
        <v>2399.27</v>
      </c>
      <c r="O490" s="3">
        <v>1199.6400000000001</v>
      </c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x14ac:dyDescent="0.25">
      <c r="A491" t="s">
        <v>2213</v>
      </c>
      <c r="B491" t="s">
        <v>6148</v>
      </c>
      <c r="C491" s="5" t="s">
        <v>2670</v>
      </c>
      <c r="D491" s="3"/>
      <c r="E491" s="3"/>
      <c r="F491" s="3"/>
      <c r="G491" s="3"/>
      <c r="H491" s="3">
        <v>40.64</v>
      </c>
      <c r="I491" s="3">
        <v>35.56</v>
      </c>
      <c r="J491" s="3">
        <v>30.48</v>
      </c>
      <c r="K491" s="3">
        <v>25.4</v>
      </c>
      <c r="L491" s="3">
        <v>20.32</v>
      </c>
      <c r="M491" s="3">
        <v>15.24</v>
      </c>
      <c r="N491" s="3">
        <v>10.16</v>
      </c>
      <c r="O491" s="3">
        <v>5.08</v>
      </c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x14ac:dyDescent="0.25">
      <c r="A492" t="s">
        <v>2213</v>
      </c>
      <c r="B492" t="s">
        <v>6497</v>
      </c>
      <c r="C492" s="5" t="s">
        <v>6526</v>
      </c>
      <c r="D492" s="3"/>
      <c r="E492" s="3"/>
      <c r="F492" s="3"/>
      <c r="G492" s="3"/>
      <c r="H492" s="3">
        <v>36.979999999999997</v>
      </c>
      <c r="I492" s="3">
        <v>32.36</v>
      </c>
      <c r="J492" s="3">
        <v>27.74</v>
      </c>
      <c r="K492" s="3">
        <v>23.11</v>
      </c>
      <c r="L492" s="3">
        <v>18.489999999999998</v>
      </c>
      <c r="M492" s="3">
        <v>13.87</v>
      </c>
      <c r="N492" s="3">
        <v>9.25</v>
      </c>
      <c r="O492" s="3">
        <v>4.62</v>
      </c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</sheetData>
  <sortState ref="A3:O492">
    <sortCondition ref="A3:A492"/>
    <sortCondition ref="B3:B4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IDR_Warrant_Info</vt:lpstr>
      <vt:lpstr>SUMMARY</vt:lpstr>
      <vt:lpstr>Payment Reciept By County</vt:lpstr>
      <vt:lpstr>LOOKUPS</vt:lpstr>
      <vt:lpstr>Township_Lookup</vt:lpstr>
      <vt:lpstr>County Payments</vt:lpstr>
      <vt:lpstr>City Payments</vt:lpstr>
      <vt:lpstr>School Payments</vt:lpstr>
      <vt:lpstr>Community College Payments</vt:lpstr>
      <vt:lpstr>Township Payments</vt:lpstr>
      <vt:lpstr>Miscellaneous Payments</vt:lpstr>
      <vt:lpstr>'Payment Reciept By County'!Print_Area</vt:lpstr>
      <vt:lpstr>'Payment Reciept By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Nellesen, Ted [IDOM]</dc:creator>
  <cp:lastModifiedBy>Nellesen, Ted [IDOM]</cp:lastModifiedBy>
  <cp:lastPrinted>2022-09-27T16:11:04Z</cp:lastPrinted>
  <dcterms:created xsi:type="dcterms:W3CDTF">2022-07-15T14:18:31Z</dcterms:created>
  <dcterms:modified xsi:type="dcterms:W3CDTF">2023-09-28T18:29:32Z</dcterms:modified>
</cp:coreProperties>
</file>